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340" windowWidth="21840" windowHeight="13740" activeTab="1"/>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 name="CES Models" sheetId="14" r:id="rId11"/>
  </sheets>
  <definedNames>
    <definedName name="alpha">'CES Models'!$K$9</definedName>
    <definedName name="beta">'CES Models'!$K$3</definedName>
    <definedName name="gamma_E">'CES Models'!$K$2</definedName>
    <definedName name="invPhi">'CES Models'!$K$7</definedName>
    <definedName name="lambda_E">'CES Models'!$K$5</definedName>
    <definedName name="lambda_L">'CES Models'!$K$4</definedName>
    <definedName name="phi">'CES Models'!$K$6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1" l="1"/>
  <c r="AO33" i="11"/>
  <c r="AO34" i="11"/>
  <c r="AO35" i="11"/>
  <c r="AO36" i="11"/>
  <c r="AO37" i="11"/>
  <c r="AO38" i="11"/>
  <c r="AO39" i="11"/>
  <c r="AO40" i="11"/>
  <c r="AO41" i="11"/>
  <c r="AO42" i="11"/>
  <c r="AO43" i="11"/>
  <c r="AO44" i="11"/>
  <c r="AO45" i="11"/>
  <c r="AO46" i="11"/>
  <c r="AO47" i="11"/>
  <c r="AO48" i="11"/>
  <c r="AO49" i="11"/>
  <c r="AO50" i="11"/>
  <c r="AO51" i="11"/>
  <c r="AO52" i="11"/>
  <c r="AO53" i="11"/>
  <c r="AO54" i="11"/>
  <c r="AO55" i="11"/>
  <c r="AO56" i="11"/>
  <c r="AO57" i="11"/>
  <c r="AO58" i="11"/>
  <c r="AO59" i="11"/>
  <c r="AO60" i="11"/>
  <c r="AO61" i="11"/>
  <c r="AO62" i="11"/>
  <c r="AO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31" i="1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E32" i="1"/>
  <c r="F32" i="1"/>
  <c r="E33" i="1"/>
  <c r="F33" i="1"/>
  <c r="E34" i="1"/>
  <c r="F34" i="1"/>
  <c r="E35" i="1"/>
  <c r="F35" i="1"/>
  <c r="E36" i="1"/>
  <c r="F36" i="1"/>
  <c r="E37" i="1"/>
  <c r="F37" i="1"/>
  <c r="E38" i="1"/>
  <c r="F38" i="1"/>
  <c r="E39" i="1"/>
  <c r="F39" i="1"/>
  <c r="E40" i="1"/>
  <c r="F40" i="1"/>
  <c r="E41" i="1"/>
  <c r="F41" i="1"/>
  <c r="G10" i="1"/>
  <c r="F10"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10" i="1"/>
  <c r="N11" i="1"/>
  <c r="H3" i="13"/>
  <c r="N12" i="1"/>
  <c r="H4" i="13"/>
  <c r="N13" i="1"/>
  <c r="H5" i="13"/>
  <c r="N14" i="1"/>
  <c r="H6" i="13"/>
  <c r="N15" i="1"/>
  <c r="H7" i="13"/>
  <c r="N16" i="1"/>
  <c r="H8" i="13"/>
  <c r="N17" i="1"/>
  <c r="H9" i="13"/>
  <c r="N18" i="1"/>
  <c r="H10" i="13"/>
  <c r="N19" i="1"/>
  <c r="H11" i="13"/>
  <c r="N20" i="1"/>
  <c r="H12" i="13"/>
  <c r="N21" i="1"/>
  <c r="H13" i="13"/>
  <c r="N22" i="1"/>
  <c r="H14" i="13"/>
  <c r="N23" i="1"/>
  <c r="H15" i="13"/>
  <c r="N24" i="1"/>
  <c r="H16" i="13"/>
  <c r="N25" i="1"/>
  <c r="H17" i="13"/>
  <c r="N26" i="1"/>
  <c r="H18" i="13"/>
  <c r="N27" i="1"/>
  <c r="H19" i="13"/>
  <c r="N28" i="1"/>
  <c r="H20" i="13"/>
  <c r="N29" i="1"/>
  <c r="H21" i="13"/>
  <c r="N30" i="1"/>
  <c r="H22" i="13"/>
  <c r="H23" i="13"/>
  <c r="H24" i="13"/>
  <c r="H25" i="13"/>
  <c r="H26" i="13"/>
  <c r="H27" i="13"/>
  <c r="H28" i="13"/>
  <c r="H29" i="13"/>
  <c r="H30" i="13"/>
  <c r="H31" i="13"/>
  <c r="H32" i="13"/>
  <c r="H33" i="13"/>
  <c r="N10" i="1"/>
  <c r="H2" i="13"/>
  <c r="M11" i="1"/>
  <c r="G3" i="13"/>
  <c r="M12" i="1"/>
  <c r="G4" i="13"/>
  <c r="M13" i="1"/>
  <c r="G5" i="13"/>
  <c r="M14" i="1"/>
  <c r="G6" i="13"/>
  <c r="M15" i="1"/>
  <c r="G7" i="13"/>
  <c r="M16" i="1"/>
  <c r="G8" i="13"/>
  <c r="M17" i="1"/>
  <c r="G9" i="13"/>
  <c r="M18" i="1"/>
  <c r="G10" i="13"/>
  <c r="M19" i="1"/>
  <c r="G11" i="13"/>
  <c r="M20" i="1"/>
  <c r="G12" i="13"/>
  <c r="M21" i="1"/>
  <c r="G13" i="13"/>
  <c r="M22" i="1"/>
  <c r="G14" i="13"/>
  <c r="M23" i="1"/>
  <c r="G15" i="13"/>
  <c r="M24" i="1"/>
  <c r="G16" i="13"/>
  <c r="M25" i="1"/>
  <c r="G17" i="13"/>
  <c r="M26" i="1"/>
  <c r="G18" i="13"/>
  <c r="M27" i="1"/>
  <c r="G19" i="13"/>
  <c r="M28" i="1"/>
  <c r="G20" i="13"/>
  <c r="M29" i="1"/>
  <c r="G21" i="13"/>
  <c r="M30" i="1"/>
  <c r="G22" i="13"/>
  <c r="M31" i="1"/>
  <c r="G23" i="13"/>
  <c r="M32" i="1"/>
  <c r="G24" i="13"/>
  <c r="M33" i="1"/>
  <c r="G25" i="13"/>
  <c r="M34" i="1"/>
  <c r="G26" i="13"/>
  <c r="M35" i="1"/>
  <c r="G27" i="13"/>
  <c r="M36" i="1"/>
  <c r="G28" i="13"/>
  <c r="M37" i="1"/>
  <c r="G29" i="13"/>
  <c r="M38" i="1"/>
  <c r="G30" i="13"/>
  <c r="M39" i="1"/>
  <c r="G31" i="13"/>
  <c r="M40" i="1"/>
  <c r="G32" i="13"/>
  <c r="M41" i="1"/>
  <c r="G33" i="13"/>
  <c r="M10" i="1"/>
  <c r="G2" i="13"/>
  <c r="L11" i="1"/>
  <c r="F3" i="13"/>
  <c r="L12" i="1"/>
  <c r="F4" i="13"/>
  <c r="L13" i="1"/>
  <c r="F5" i="13"/>
  <c r="L14" i="1"/>
  <c r="F6" i="13"/>
  <c r="L15" i="1"/>
  <c r="F7" i="13"/>
  <c r="L16" i="1"/>
  <c r="F8" i="13"/>
  <c r="L17" i="1"/>
  <c r="F9" i="13"/>
  <c r="L18" i="1"/>
  <c r="F10" i="13"/>
  <c r="L19" i="1"/>
  <c r="F11" i="13"/>
  <c r="L20" i="1"/>
  <c r="F12" i="13"/>
  <c r="L21" i="1"/>
  <c r="F13" i="13"/>
  <c r="L22" i="1"/>
  <c r="F14" i="13"/>
  <c r="L23" i="1"/>
  <c r="F15" i="13"/>
  <c r="L24" i="1"/>
  <c r="F16" i="13"/>
  <c r="L25" i="1"/>
  <c r="F17" i="13"/>
  <c r="L26" i="1"/>
  <c r="F18" i="13"/>
  <c r="L27" i="1"/>
  <c r="F19" i="13"/>
  <c r="L28" i="1"/>
  <c r="F20" i="13"/>
  <c r="L29" i="1"/>
  <c r="F21" i="13"/>
  <c r="L30" i="1"/>
  <c r="F22" i="13"/>
  <c r="L31" i="1"/>
  <c r="F23" i="13"/>
  <c r="L32" i="1"/>
  <c r="F24" i="13"/>
  <c r="L33" i="1"/>
  <c r="F25" i="13"/>
  <c r="L34" i="1"/>
  <c r="F26" i="13"/>
  <c r="L35" i="1"/>
  <c r="F27" i="13"/>
  <c r="L36" i="1"/>
  <c r="F28" i="13"/>
  <c r="L37" i="1"/>
  <c r="F29" i="13"/>
  <c r="L38" i="1"/>
  <c r="F30" i="13"/>
  <c r="L39" i="1"/>
  <c r="F31" i="13"/>
  <c r="L40" i="1"/>
  <c r="F32" i="13"/>
  <c r="L41" i="1"/>
  <c r="F33" i="13"/>
  <c r="L10" i="1"/>
  <c r="F2" i="13"/>
  <c r="Z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AA31" i="11"/>
  <c r="AL32" i="11"/>
  <c r="AL33" i="11"/>
  <c r="AL34" i="11"/>
  <c r="AL35" i="11"/>
  <c r="AL36" i="11"/>
  <c r="AL37" i="11"/>
  <c r="AL38" i="11"/>
  <c r="AL39" i="11"/>
  <c r="AL40" i="11"/>
  <c r="AL41" i="11"/>
  <c r="AL42" i="11"/>
  <c r="AL43" i="11"/>
  <c r="AL44" i="11"/>
  <c r="AL45" i="11"/>
  <c r="AL46" i="11"/>
  <c r="AL47" i="11"/>
  <c r="AL48" i="11"/>
  <c r="AL49" i="11"/>
  <c r="AL50" i="11"/>
  <c r="AL51" i="11"/>
  <c r="AL52" i="11"/>
  <c r="AL53" i="11"/>
  <c r="AL54" i="11"/>
  <c r="AL55" i="11"/>
  <c r="AL56" i="11"/>
  <c r="AL57" i="11"/>
  <c r="AL58" i="11"/>
  <c r="AL59" i="11"/>
  <c r="AL60" i="11"/>
  <c r="AL61" i="11"/>
  <c r="AL62" i="11"/>
  <c r="AL31" i="11"/>
  <c r="AK32" i="11"/>
  <c r="AK33" i="11"/>
  <c r="AK34" i="11"/>
  <c r="AK35" i="11"/>
  <c r="AK36" i="11"/>
  <c r="AK37" i="11"/>
  <c r="AK38" i="11"/>
  <c r="AK39" i="11"/>
  <c r="AK40" i="11"/>
  <c r="AK41" i="11"/>
  <c r="AK42" i="11"/>
  <c r="AK43" i="11"/>
  <c r="AK44" i="11"/>
  <c r="AK45" i="11"/>
  <c r="AK46" i="11"/>
  <c r="AK47" i="11"/>
  <c r="AK48" i="11"/>
  <c r="AK49" i="11"/>
  <c r="AK50" i="11"/>
  <c r="AK51" i="11"/>
  <c r="AK52" i="11"/>
  <c r="AK53" i="11"/>
  <c r="AK54" i="11"/>
  <c r="AK55" i="11"/>
  <c r="AK56" i="11"/>
  <c r="AK57" i="11"/>
  <c r="AK58" i="11"/>
  <c r="AK59" i="11"/>
  <c r="AK60" i="11"/>
  <c r="AK61" i="11"/>
  <c r="AK62" i="11"/>
  <c r="AK31" i="11"/>
  <c r="A2" i="13"/>
  <c r="A2" i="14"/>
  <c r="H10" i="1"/>
  <c r="B2" i="13"/>
  <c r="B2" i="14"/>
  <c r="I10" i="1"/>
  <c r="C2" i="13"/>
  <c r="C2" i="14"/>
  <c r="K10" i="1"/>
  <c r="E2" i="13"/>
  <c r="D2" i="14"/>
  <c r="J10" i="1"/>
  <c r="D2" i="13"/>
  <c r="E2" i="14"/>
  <c r="F2" i="14"/>
  <c r="M2" i="14"/>
  <c r="O2" i="14"/>
  <c r="N2" i="14"/>
  <c r="P2" i="14"/>
  <c r="G2" i="14"/>
  <c r="H2" i="14"/>
  <c r="A3" i="13"/>
  <c r="A3" i="14"/>
  <c r="H11" i="1"/>
  <c r="B3" i="13"/>
  <c r="B3" i="14"/>
  <c r="I11" i="1"/>
  <c r="C3" i="13"/>
  <c r="C3" i="14"/>
  <c r="K11" i="1"/>
  <c r="E3" i="13"/>
  <c r="D3" i="14"/>
  <c r="J11" i="1"/>
  <c r="D3" i="13"/>
  <c r="E3" i="14"/>
  <c r="F3" i="14"/>
  <c r="M3" i="14"/>
  <c r="O3" i="14"/>
  <c r="N3" i="14"/>
  <c r="P3" i="14"/>
  <c r="G3" i="14"/>
  <c r="H3" i="14"/>
  <c r="A4" i="13"/>
  <c r="A4" i="14"/>
  <c r="H12" i="1"/>
  <c r="B4" i="13"/>
  <c r="B4" i="14"/>
  <c r="I12" i="1"/>
  <c r="C4" i="13"/>
  <c r="C4" i="14"/>
  <c r="K12" i="1"/>
  <c r="E4" i="13"/>
  <c r="D4" i="14"/>
  <c r="J12" i="1"/>
  <c r="D4" i="13"/>
  <c r="E4" i="14"/>
  <c r="F4" i="14"/>
  <c r="M4" i="14"/>
  <c r="O4" i="14"/>
  <c r="N4" i="14"/>
  <c r="P4" i="14"/>
  <c r="G4" i="14"/>
  <c r="H4" i="14"/>
  <c r="A5" i="13"/>
  <c r="A5" i="14"/>
  <c r="H13" i="1"/>
  <c r="B5" i="13"/>
  <c r="B5" i="14"/>
  <c r="I13" i="1"/>
  <c r="C5" i="13"/>
  <c r="C5" i="14"/>
  <c r="K13" i="1"/>
  <c r="E5" i="13"/>
  <c r="D5" i="14"/>
  <c r="J13" i="1"/>
  <c r="D5" i="13"/>
  <c r="E5" i="14"/>
  <c r="F5" i="14"/>
  <c r="M5" i="14"/>
  <c r="O5" i="14"/>
  <c r="N5" i="14"/>
  <c r="P5" i="14"/>
  <c r="G5" i="14"/>
  <c r="H5" i="14"/>
  <c r="A6" i="13"/>
  <c r="A6" i="14"/>
  <c r="H14" i="1"/>
  <c r="B6" i="13"/>
  <c r="B6" i="14"/>
  <c r="I14" i="1"/>
  <c r="C6" i="13"/>
  <c r="C6" i="14"/>
  <c r="K14" i="1"/>
  <c r="E6" i="13"/>
  <c r="D6" i="14"/>
  <c r="J14" i="1"/>
  <c r="D6" i="13"/>
  <c r="E6" i="14"/>
  <c r="F6" i="14"/>
  <c r="M6" i="14"/>
  <c r="O6" i="14"/>
  <c r="N6" i="14"/>
  <c r="P6" i="14"/>
  <c r="G6" i="14"/>
  <c r="H6" i="14"/>
  <c r="A7" i="13"/>
  <c r="A7" i="14"/>
  <c r="H15" i="1"/>
  <c r="B7" i="13"/>
  <c r="B7" i="14"/>
  <c r="I15" i="1"/>
  <c r="C7" i="13"/>
  <c r="C7" i="14"/>
  <c r="K15" i="1"/>
  <c r="E7" i="13"/>
  <c r="D7" i="14"/>
  <c r="J15" i="1"/>
  <c r="D7" i="13"/>
  <c r="E7" i="14"/>
  <c r="F7" i="14"/>
  <c r="M7" i="14"/>
  <c r="O7" i="14"/>
  <c r="N7" i="14"/>
  <c r="P7" i="14"/>
  <c r="G7" i="14"/>
  <c r="Q7" i="14"/>
  <c r="H7" i="14"/>
  <c r="A8" i="13"/>
  <c r="A8" i="14"/>
  <c r="H16" i="1"/>
  <c r="B8" i="13"/>
  <c r="B8" i="14"/>
  <c r="I16" i="1"/>
  <c r="C8" i="13"/>
  <c r="C8" i="14"/>
  <c r="K16" i="1"/>
  <c r="E8" i="13"/>
  <c r="D8" i="14"/>
  <c r="J16" i="1"/>
  <c r="D8" i="13"/>
  <c r="E8" i="14"/>
  <c r="F8" i="14"/>
  <c r="M8" i="14"/>
  <c r="O8" i="14"/>
  <c r="N8" i="14"/>
  <c r="P8" i="14"/>
  <c r="G8" i="14"/>
  <c r="H8" i="14"/>
  <c r="A9" i="13"/>
  <c r="A9" i="14"/>
  <c r="H17" i="1"/>
  <c r="B9" i="13"/>
  <c r="B9" i="14"/>
  <c r="I17" i="1"/>
  <c r="C9" i="13"/>
  <c r="C9" i="14"/>
  <c r="K17" i="1"/>
  <c r="E9" i="13"/>
  <c r="D9" i="14"/>
  <c r="J17" i="1"/>
  <c r="D9" i="13"/>
  <c r="E9" i="14"/>
  <c r="F9" i="14"/>
  <c r="M9" i="14"/>
  <c r="O9" i="14"/>
  <c r="N9" i="14"/>
  <c r="P9" i="14"/>
  <c r="G9" i="14"/>
  <c r="H9" i="14"/>
  <c r="A10" i="13"/>
  <c r="A10" i="14"/>
  <c r="H18" i="1"/>
  <c r="B10" i="13"/>
  <c r="B10" i="14"/>
  <c r="I18" i="1"/>
  <c r="C10" i="13"/>
  <c r="C10" i="14"/>
  <c r="K18" i="1"/>
  <c r="E10" i="13"/>
  <c r="D10" i="14"/>
  <c r="J18" i="1"/>
  <c r="D10" i="13"/>
  <c r="E10" i="14"/>
  <c r="F10" i="14"/>
  <c r="G10" i="14"/>
  <c r="H10" i="14"/>
  <c r="A11" i="13"/>
  <c r="A11" i="14"/>
  <c r="H19" i="1"/>
  <c r="B11" i="13"/>
  <c r="B11" i="14"/>
  <c r="I19" i="1"/>
  <c r="C11" i="13"/>
  <c r="C11" i="14"/>
  <c r="K19" i="1"/>
  <c r="E11" i="13"/>
  <c r="D11" i="14"/>
  <c r="J19" i="1"/>
  <c r="D11" i="13"/>
  <c r="E11" i="14"/>
  <c r="F11" i="14"/>
  <c r="M11" i="14"/>
  <c r="O11" i="14"/>
  <c r="N11" i="14"/>
  <c r="P11" i="14"/>
  <c r="G11" i="14"/>
  <c r="Q11" i="14"/>
  <c r="H11" i="14"/>
  <c r="A12" i="13"/>
  <c r="A12" i="14"/>
  <c r="H20" i="1"/>
  <c r="B12" i="13"/>
  <c r="B12" i="14"/>
  <c r="I20" i="1"/>
  <c r="C12" i="13"/>
  <c r="C12" i="14"/>
  <c r="K20" i="1"/>
  <c r="E12" i="13"/>
  <c r="D12" i="14"/>
  <c r="J20" i="1"/>
  <c r="D12" i="13"/>
  <c r="E12" i="14"/>
  <c r="F12" i="14"/>
  <c r="M12" i="14"/>
  <c r="O12" i="14"/>
  <c r="N12" i="14"/>
  <c r="P12" i="14"/>
  <c r="G12" i="14"/>
  <c r="H12" i="14"/>
  <c r="A13" i="13"/>
  <c r="A13" i="14"/>
  <c r="H21" i="1"/>
  <c r="B13" i="13"/>
  <c r="B13" i="14"/>
  <c r="I21" i="1"/>
  <c r="C13" i="13"/>
  <c r="C13" i="14"/>
  <c r="K21" i="1"/>
  <c r="E13" i="13"/>
  <c r="D13" i="14"/>
  <c r="J21" i="1"/>
  <c r="D13" i="13"/>
  <c r="E13" i="14"/>
  <c r="F13" i="14"/>
  <c r="M13" i="14"/>
  <c r="O13" i="14"/>
  <c r="N13" i="14"/>
  <c r="P13" i="14"/>
  <c r="G13" i="14"/>
  <c r="H13" i="14"/>
  <c r="A14" i="13"/>
  <c r="A14" i="14"/>
  <c r="H22" i="1"/>
  <c r="B14" i="13"/>
  <c r="B14" i="14"/>
  <c r="I22" i="1"/>
  <c r="C14" i="13"/>
  <c r="C14" i="14"/>
  <c r="K22" i="1"/>
  <c r="E14" i="13"/>
  <c r="D14" i="14"/>
  <c r="J22" i="1"/>
  <c r="D14" i="13"/>
  <c r="E14" i="14"/>
  <c r="F14" i="14"/>
  <c r="M14" i="14"/>
  <c r="O14" i="14"/>
  <c r="N14" i="14"/>
  <c r="P14" i="14"/>
  <c r="G14" i="14"/>
  <c r="H14" i="14"/>
  <c r="A15" i="13"/>
  <c r="A15" i="14"/>
  <c r="H23" i="1"/>
  <c r="B15" i="13"/>
  <c r="B15" i="14"/>
  <c r="I23" i="1"/>
  <c r="C15" i="13"/>
  <c r="C15" i="14"/>
  <c r="K23" i="1"/>
  <c r="E15" i="13"/>
  <c r="D15" i="14"/>
  <c r="J23" i="1"/>
  <c r="D15" i="13"/>
  <c r="E15" i="14"/>
  <c r="F15" i="14"/>
  <c r="M15" i="14"/>
  <c r="O15" i="14"/>
  <c r="N15" i="14"/>
  <c r="P15" i="14"/>
  <c r="G15" i="14"/>
  <c r="Q15" i="14"/>
  <c r="H15" i="14"/>
  <c r="A16" i="13"/>
  <c r="A16" i="14"/>
  <c r="H24" i="1"/>
  <c r="B16" i="13"/>
  <c r="B16" i="14"/>
  <c r="I24" i="1"/>
  <c r="C16" i="13"/>
  <c r="C16" i="14"/>
  <c r="K24" i="1"/>
  <c r="E16" i="13"/>
  <c r="D16" i="14"/>
  <c r="J24" i="1"/>
  <c r="D16" i="13"/>
  <c r="E16" i="14"/>
  <c r="F16" i="14"/>
  <c r="G16" i="14"/>
  <c r="H16" i="14"/>
  <c r="A17" i="13"/>
  <c r="A17" i="14"/>
  <c r="H25" i="1"/>
  <c r="B17" i="13"/>
  <c r="B17" i="14"/>
  <c r="I25" i="1"/>
  <c r="C17" i="13"/>
  <c r="C17" i="14"/>
  <c r="K25" i="1"/>
  <c r="E17" i="13"/>
  <c r="D17" i="14"/>
  <c r="J25" i="1"/>
  <c r="D17" i="13"/>
  <c r="E17" i="14"/>
  <c r="F17" i="14"/>
  <c r="M17" i="14"/>
  <c r="O17" i="14"/>
  <c r="N17" i="14"/>
  <c r="P17" i="14"/>
  <c r="G17" i="14"/>
  <c r="H17" i="14"/>
  <c r="A18" i="13"/>
  <c r="A18" i="14"/>
  <c r="H26" i="1"/>
  <c r="B18" i="13"/>
  <c r="B18" i="14"/>
  <c r="I26" i="1"/>
  <c r="C18" i="13"/>
  <c r="C18" i="14"/>
  <c r="K26" i="1"/>
  <c r="E18" i="13"/>
  <c r="D18" i="14"/>
  <c r="J26" i="1"/>
  <c r="D18" i="13"/>
  <c r="E18" i="14"/>
  <c r="F18" i="14"/>
  <c r="M18" i="14"/>
  <c r="O18" i="14"/>
  <c r="N18" i="14"/>
  <c r="P18" i="14"/>
  <c r="G18" i="14"/>
  <c r="H18" i="14"/>
  <c r="A19" i="13"/>
  <c r="A19" i="14"/>
  <c r="H27" i="1"/>
  <c r="B19" i="13"/>
  <c r="B19" i="14"/>
  <c r="I27" i="1"/>
  <c r="C19" i="13"/>
  <c r="C19" i="14"/>
  <c r="K27" i="1"/>
  <c r="E19" i="13"/>
  <c r="D19" i="14"/>
  <c r="J27" i="1"/>
  <c r="D19" i="13"/>
  <c r="E19" i="14"/>
  <c r="F19" i="14"/>
  <c r="G19" i="14"/>
  <c r="H19" i="14"/>
  <c r="A20" i="13"/>
  <c r="A20" i="14"/>
  <c r="H28" i="1"/>
  <c r="B20" i="13"/>
  <c r="B20" i="14"/>
  <c r="I28" i="1"/>
  <c r="C20" i="13"/>
  <c r="C20" i="14"/>
  <c r="K28" i="1"/>
  <c r="E20" i="13"/>
  <c r="D20" i="14"/>
  <c r="J28" i="1"/>
  <c r="D20" i="13"/>
  <c r="E20" i="14"/>
  <c r="F20" i="14"/>
  <c r="M20" i="14"/>
  <c r="O20" i="14"/>
  <c r="N20" i="14"/>
  <c r="P20" i="14"/>
  <c r="G20" i="14"/>
  <c r="H20" i="14"/>
  <c r="A21" i="13"/>
  <c r="A21" i="14"/>
  <c r="H29" i="1"/>
  <c r="B21" i="13"/>
  <c r="B21" i="14"/>
  <c r="I29" i="1"/>
  <c r="C21" i="13"/>
  <c r="C21" i="14"/>
  <c r="K29" i="1"/>
  <c r="E21" i="13"/>
  <c r="D21" i="14"/>
  <c r="J29" i="1"/>
  <c r="D21" i="13"/>
  <c r="E21" i="14"/>
  <c r="F21" i="14"/>
  <c r="M21" i="14"/>
  <c r="O21" i="14"/>
  <c r="N21" i="14"/>
  <c r="P21" i="14"/>
  <c r="G21" i="14"/>
  <c r="H21" i="14"/>
  <c r="A22" i="13"/>
  <c r="A22" i="14"/>
  <c r="H30" i="1"/>
  <c r="B22" i="13"/>
  <c r="B22" i="14"/>
  <c r="I30" i="1"/>
  <c r="C22" i="13"/>
  <c r="C22" i="14"/>
  <c r="K30" i="1"/>
  <c r="E22" i="13"/>
  <c r="D22" i="14"/>
  <c r="J30" i="1"/>
  <c r="D22" i="13"/>
  <c r="E22" i="14"/>
  <c r="F22" i="14"/>
  <c r="G22" i="14"/>
  <c r="H22" i="14"/>
  <c r="A23" i="13"/>
  <c r="A23" i="14"/>
  <c r="H31" i="1"/>
  <c r="B23" i="13"/>
  <c r="B23" i="14"/>
  <c r="I31" i="1"/>
  <c r="C23" i="13"/>
  <c r="C23" i="14"/>
  <c r="K31" i="1"/>
  <c r="E23" i="13"/>
  <c r="D23" i="14"/>
  <c r="J31" i="1"/>
  <c r="D23" i="13"/>
  <c r="E23" i="14"/>
  <c r="F23" i="14"/>
  <c r="M23" i="14"/>
  <c r="O23" i="14"/>
  <c r="N23" i="14"/>
  <c r="P23" i="14"/>
  <c r="G23" i="14"/>
  <c r="H23" i="14"/>
  <c r="A24" i="13"/>
  <c r="A24" i="14"/>
  <c r="H32" i="1"/>
  <c r="B24" i="13"/>
  <c r="B24" i="14"/>
  <c r="I32" i="1"/>
  <c r="C24" i="13"/>
  <c r="C24" i="14"/>
  <c r="K32" i="1"/>
  <c r="E24" i="13"/>
  <c r="D24" i="14"/>
  <c r="J32" i="1"/>
  <c r="D24" i="13"/>
  <c r="E24" i="14"/>
  <c r="F24" i="14"/>
  <c r="M24" i="14"/>
  <c r="O24" i="14"/>
  <c r="N24" i="14"/>
  <c r="P24" i="14"/>
  <c r="G24" i="14"/>
  <c r="H24" i="14"/>
  <c r="A25" i="13"/>
  <c r="A25" i="14"/>
  <c r="H33" i="1"/>
  <c r="B25" i="13"/>
  <c r="B25" i="14"/>
  <c r="I33" i="1"/>
  <c r="C25" i="13"/>
  <c r="C25" i="14"/>
  <c r="K33" i="1"/>
  <c r="E25" i="13"/>
  <c r="D25" i="14"/>
  <c r="J33" i="1"/>
  <c r="D25" i="13"/>
  <c r="E25" i="14"/>
  <c r="F25" i="14"/>
  <c r="M25" i="14"/>
  <c r="O25" i="14"/>
  <c r="N25" i="14"/>
  <c r="P25" i="14"/>
  <c r="G25" i="14"/>
  <c r="H25" i="14"/>
  <c r="A26" i="13"/>
  <c r="A26" i="14"/>
  <c r="H34" i="1"/>
  <c r="B26" i="13"/>
  <c r="B26" i="14"/>
  <c r="I34" i="1"/>
  <c r="C26" i="13"/>
  <c r="C26" i="14"/>
  <c r="K34" i="1"/>
  <c r="E26" i="13"/>
  <c r="D26" i="14"/>
  <c r="J34" i="1"/>
  <c r="D26" i="13"/>
  <c r="E26" i="14"/>
  <c r="F26" i="14"/>
  <c r="M26" i="14"/>
  <c r="O26" i="14"/>
  <c r="N26" i="14"/>
  <c r="P26" i="14"/>
  <c r="G26" i="14"/>
  <c r="H26" i="14"/>
  <c r="A27" i="13"/>
  <c r="A27" i="14"/>
  <c r="H35" i="1"/>
  <c r="B27" i="13"/>
  <c r="B27" i="14"/>
  <c r="I35" i="1"/>
  <c r="C27" i="13"/>
  <c r="C27" i="14"/>
  <c r="K35" i="1"/>
  <c r="E27" i="13"/>
  <c r="D27" i="14"/>
  <c r="J35" i="1"/>
  <c r="D27" i="13"/>
  <c r="E27" i="14"/>
  <c r="F27" i="14"/>
  <c r="M27" i="14"/>
  <c r="O27" i="14"/>
  <c r="N27" i="14"/>
  <c r="P27" i="14"/>
  <c r="G27" i="14"/>
  <c r="H27" i="14"/>
  <c r="A28" i="13"/>
  <c r="A28" i="14"/>
  <c r="H36" i="1"/>
  <c r="B28" i="13"/>
  <c r="B28" i="14"/>
  <c r="I36" i="1"/>
  <c r="C28" i="13"/>
  <c r="C28" i="14"/>
  <c r="K36" i="1"/>
  <c r="E28" i="13"/>
  <c r="D28" i="14"/>
  <c r="J36" i="1"/>
  <c r="D28" i="13"/>
  <c r="E28" i="14"/>
  <c r="F28" i="14"/>
  <c r="M28" i="14"/>
  <c r="O28" i="14"/>
  <c r="N28" i="14"/>
  <c r="P28" i="14"/>
  <c r="G28" i="14"/>
  <c r="H28" i="14"/>
  <c r="A29" i="13"/>
  <c r="A29" i="14"/>
  <c r="H37" i="1"/>
  <c r="B29" i="13"/>
  <c r="B29" i="14"/>
  <c r="I37" i="1"/>
  <c r="C29" i="13"/>
  <c r="C29" i="14"/>
  <c r="K37" i="1"/>
  <c r="E29" i="13"/>
  <c r="D29" i="14"/>
  <c r="J37" i="1"/>
  <c r="D29" i="13"/>
  <c r="E29" i="14"/>
  <c r="F29" i="14"/>
  <c r="M29" i="14"/>
  <c r="O29" i="14"/>
  <c r="N29" i="14"/>
  <c r="P29" i="14"/>
  <c r="G29" i="14"/>
  <c r="H29" i="14"/>
  <c r="A30" i="13"/>
  <c r="A30" i="14"/>
  <c r="H38" i="1"/>
  <c r="B30" i="13"/>
  <c r="B30" i="14"/>
  <c r="I38" i="1"/>
  <c r="C30" i="13"/>
  <c r="C30" i="14"/>
  <c r="K38" i="1"/>
  <c r="E30" i="13"/>
  <c r="D30" i="14"/>
  <c r="J38" i="1"/>
  <c r="D30" i="13"/>
  <c r="E30" i="14"/>
  <c r="F30" i="14"/>
  <c r="M30" i="14"/>
  <c r="O30" i="14"/>
  <c r="N30" i="14"/>
  <c r="P30" i="14"/>
  <c r="G30" i="14"/>
  <c r="H30" i="14"/>
  <c r="A31" i="13"/>
  <c r="A31" i="14"/>
  <c r="H39" i="1"/>
  <c r="B31" i="13"/>
  <c r="B31" i="14"/>
  <c r="I39" i="1"/>
  <c r="C31" i="13"/>
  <c r="C31" i="14"/>
  <c r="K39" i="1"/>
  <c r="E31" i="13"/>
  <c r="D31" i="14"/>
  <c r="J39" i="1"/>
  <c r="D31" i="13"/>
  <c r="E31" i="14"/>
  <c r="F31" i="14"/>
  <c r="M31" i="14"/>
  <c r="O31" i="14"/>
  <c r="N31" i="14"/>
  <c r="P31" i="14"/>
  <c r="G31" i="14"/>
  <c r="H31" i="14"/>
  <c r="A32" i="13"/>
  <c r="A32" i="14"/>
  <c r="H40" i="1"/>
  <c r="B32" i="13"/>
  <c r="B32" i="14"/>
  <c r="I40" i="1"/>
  <c r="C32" i="13"/>
  <c r="C32" i="14"/>
  <c r="K40" i="1"/>
  <c r="E32" i="13"/>
  <c r="D32" i="14"/>
  <c r="J40" i="1"/>
  <c r="D32" i="13"/>
  <c r="E32" i="14"/>
  <c r="F32" i="14"/>
  <c r="M32" i="14"/>
  <c r="O32" i="14"/>
  <c r="N32" i="14"/>
  <c r="P32" i="14"/>
  <c r="G32" i="14"/>
  <c r="H32" i="14"/>
  <c r="A33" i="13"/>
  <c r="A33" i="14"/>
  <c r="H41" i="1"/>
  <c r="B33" i="13"/>
  <c r="B33" i="14"/>
  <c r="I41" i="1"/>
  <c r="C33" i="13"/>
  <c r="C33" i="14"/>
  <c r="K41" i="1"/>
  <c r="E33" i="13"/>
  <c r="D33" i="14"/>
  <c r="J41" i="1"/>
  <c r="D33" i="13"/>
  <c r="E33" i="14"/>
  <c r="F33" i="14"/>
  <c r="M33" i="14"/>
  <c r="O33" i="14"/>
  <c r="N33" i="14"/>
  <c r="P33" i="14"/>
  <c r="G33" i="14"/>
  <c r="H33" i="14"/>
  <c r="B1" i="13"/>
  <c r="B1" i="14"/>
  <c r="C1" i="13"/>
  <c r="C1" i="14"/>
  <c r="D1" i="14"/>
  <c r="E1" i="14"/>
  <c r="F1" i="13"/>
  <c r="F1" i="14"/>
  <c r="G1" i="13"/>
  <c r="G1" i="14"/>
  <c r="H1" i="13"/>
  <c r="H1" i="14"/>
  <c r="A1" i="13"/>
  <c r="A1" i="14"/>
  <c r="K9" i="14"/>
  <c r="K6" i="14"/>
  <c r="K7" i="14"/>
  <c r="M22" i="14"/>
  <c r="O22" i="14"/>
  <c r="N22" i="14"/>
  <c r="P22" i="14"/>
  <c r="M19" i="14"/>
  <c r="O19" i="14"/>
  <c r="N19" i="14"/>
  <c r="P19" i="14"/>
  <c r="M16" i="14"/>
  <c r="O16" i="14"/>
  <c r="N16" i="14"/>
  <c r="P16" i="14"/>
  <c r="M10" i="14"/>
  <c r="O10" i="14"/>
  <c r="N10" i="14"/>
  <c r="P10" i="14"/>
  <c r="K8" i="14"/>
  <c r="D26" i="3"/>
  <c r="D27" i="3"/>
  <c r="D28" i="3"/>
  <c r="D29" i="3"/>
  <c r="D30" i="3"/>
  <c r="D31" i="3"/>
  <c r="D32" i="3"/>
  <c r="D33" i="3"/>
  <c r="D34" i="3"/>
  <c r="D35" i="3"/>
  <c r="D36" i="3"/>
  <c r="D6" i="3"/>
  <c r="D7" i="3"/>
  <c r="D8" i="3"/>
  <c r="D9" i="3"/>
  <c r="D10" i="3"/>
  <c r="D11" i="3"/>
  <c r="D12" i="3"/>
  <c r="D13" i="3"/>
  <c r="D14" i="3"/>
  <c r="D15" i="3"/>
  <c r="D16" i="3"/>
  <c r="D17" i="3"/>
  <c r="D18" i="3"/>
  <c r="D19" i="3"/>
  <c r="D20" i="3"/>
  <c r="D21" i="3"/>
  <c r="D22" i="3"/>
  <c r="D23" i="3"/>
  <c r="D24" i="3"/>
  <c r="D25" i="3"/>
  <c r="D5" i="3"/>
  <c r="E26" i="3"/>
  <c r="F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S24" i="12"/>
  <c r="T24" i="12"/>
  <c r="U24" i="12"/>
  <c r="V24" i="12"/>
  <c r="W24" i="12"/>
  <c r="X24" i="12"/>
  <c r="Y24" i="12"/>
  <c r="S23" i="12"/>
  <c r="T23" i="12"/>
  <c r="U23" i="12"/>
  <c r="V23" i="12"/>
  <c r="W23" i="12"/>
  <c r="X23" i="12"/>
  <c r="Y23" i="12"/>
  <c r="S22" i="12"/>
  <c r="T22" i="12"/>
  <c r="U22" i="12"/>
  <c r="V22" i="12"/>
  <c r="W22" i="12"/>
  <c r="X22" i="12"/>
  <c r="Y22" i="12"/>
  <c r="S21" i="12"/>
  <c r="T21" i="12"/>
  <c r="U21" i="12"/>
  <c r="V21" i="12"/>
  <c r="W21" i="12"/>
  <c r="X21" i="12"/>
  <c r="Y21" i="12"/>
  <c r="S20" i="12"/>
  <c r="T20" i="12"/>
  <c r="U20" i="12"/>
  <c r="V20" i="12"/>
  <c r="W20" i="12"/>
  <c r="X20" i="12"/>
  <c r="Y20" i="12"/>
  <c r="S19" i="12"/>
  <c r="T19" i="12"/>
  <c r="U19" i="12"/>
  <c r="V19" i="12"/>
  <c r="W19" i="12"/>
  <c r="X19" i="12"/>
  <c r="Y19" i="12"/>
  <c r="S18" i="12"/>
  <c r="T18" i="12"/>
  <c r="U18" i="12"/>
  <c r="V18" i="12"/>
  <c r="W18" i="12"/>
  <c r="X18" i="12"/>
  <c r="Y18" i="12"/>
  <c r="S17" i="12"/>
  <c r="T17" i="12"/>
  <c r="U17" i="12"/>
  <c r="V17" i="12"/>
  <c r="W17" i="12"/>
  <c r="X17" i="12"/>
  <c r="Y17" i="12"/>
  <c r="S16" i="12"/>
  <c r="T16" i="12"/>
  <c r="U16" i="12"/>
  <c r="V16" i="12"/>
  <c r="W16" i="12"/>
  <c r="X16" i="12"/>
  <c r="Y16" i="12"/>
  <c r="S15" i="12"/>
  <c r="T15" i="12"/>
  <c r="U15" i="12"/>
  <c r="V15" i="12"/>
  <c r="W15" i="12"/>
  <c r="X15" i="12"/>
  <c r="Y15" i="12"/>
  <c r="S14" i="12"/>
  <c r="T14" i="12"/>
  <c r="U14" i="12"/>
  <c r="V14" i="12"/>
  <c r="W14" i="12"/>
  <c r="X14" i="12"/>
  <c r="Y14" i="12"/>
  <c r="S13" i="12"/>
  <c r="T13" i="12"/>
  <c r="U13" i="12"/>
  <c r="V13" i="12"/>
  <c r="W13" i="12"/>
  <c r="X13" i="12"/>
  <c r="Y13" i="12"/>
  <c r="S12" i="12"/>
  <c r="T12" i="12"/>
  <c r="U12" i="12"/>
  <c r="V12" i="12"/>
  <c r="W12" i="12"/>
  <c r="X12" i="12"/>
  <c r="Y12" i="12"/>
  <c r="S11" i="12"/>
  <c r="T11" i="12"/>
  <c r="U11" i="12"/>
  <c r="V11" i="12"/>
  <c r="W11" i="12"/>
  <c r="X11" i="12"/>
  <c r="Y11" i="12"/>
  <c r="S10" i="12"/>
  <c r="T10" i="12"/>
  <c r="U10" i="12"/>
  <c r="V10" i="12"/>
  <c r="W10" i="12"/>
  <c r="X10" i="12"/>
  <c r="Y10" i="12"/>
  <c r="S9" i="12"/>
  <c r="T9" i="12"/>
  <c r="U9" i="12"/>
  <c r="V9" i="12"/>
  <c r="W9" i="12"/>
  <c r="X9" i="12"/>
  <c r="Y9" i="12"/>
  <c r="S8" i="12"/>
  <c r="T8" i="12"/>
  <c r="U8" i="12"/>
  <c r="V8" i="12"/>
  <c r="W8" i="12"/>
  <c r="X8" i="12"/>
  <c r="Y8" i="12"/>
  <c r="S7" i="12"/>
  <c r="T7" i="12"/>
  <c r="U7" i="12"/>
  <c r="V7" i="12"/>
  <c r="W7" i="12"/>
  <c r="X7" i="12"/>
  <c r="Y7" i="12"/>
  <c r="S6" i="12"/>
  <c r="T6" i="12"/>
  <c r="U6" i="12"/>
  <c r="V6" i="12"/>
  <c r="W6" i="12"/>
  <c r="X6" i="12"/>
  <c r="Y6" i="12"/>
  <c r="S5" i="12"/>
  <c r="T5" i="12"/>
  <c r="U5" i="12"/>
  <c r="V5" i="12"/>
  <c r="W5" i="12"/>
  <c r="X5" i="12"/>
  <c r="Y5" i="12"/>
  <c r="C21" i="11"/>
  <c r="AG62" i="11"/>
  <c r="AE62" i="11"/>
  <c r="AF62" i="11"/>
  <c r="AH62" i="11"/>
  <c r="AI62" i="11"/>
  <c r="AJ58" i="11"/>
  <c r="F17" i="11"/>
  <c r="AM62" i="11"/>
  <c r="AE61" i="11"/>
  <c r="AF61" i="11"/>
  <c r="AG61" i="11"/>
  <c r="AH61" i="11"/>
  <c r="AI61" i="11"/>
  <c r="AE60" i="11"/>
  <c r="AF60" i="11"/>
  <c r="AG60" i="11"/>
  <c r="AH60" i="11"/>
  <c r="AI60" i="11"/>
  <c r="AJ60" i="11"/>
  <c r="AE59" i="11"/>
  <c r="AF59" i="11"/>
  <c r="AG59" i="11"/>
  <c r="AH59" i="11"/>
  <c r="AI59" i="11"/>
  <c r="AM59" i="11"/>
  <c r="AN59" i="11"/>
  <c r="AE58" i="11"/>
  <c r="AF58" i="11"/>
  <c r="AG58" i="11"/>
  <c r="AH58" i="11"/>
  <c r="AI58" i="11"/>
  <c r="AE57" i="11"/>
  <c r="AF57" i="11"/>
  <c r="AG57" i="11"/>
  <c r="AH57" i="11"/>
  <c r="AI57" i="11"/>
  <c r="AE56" i="11"/>
  <c r="AF56" i="11"/>
  <c r="AG56" i="11"/>
  <c r="AH56" i="11"/>
  <c r="AI56" i="11"/>
  <c r="AE55" i="11"/>
  <c r="AF55" i="11"/>
  <c r="AG55" i="11"/>
  <c r="AH55" i="11"/>
  <c r="AI55" i="11"/>
  <c r="AM55" i="11"/>
  <c r="AE54" i="11"/>
  <c r="AF54" i="11"/>
  <c r="AG54" i="11"/>
  <c r="AH54" i="11"/>
  <c r="AI54" i="11"/>
  <c r="AE53" i="11"/>
  <c r="AF53" i="11"/>
  <c r="AG53" i="11"/>
  <c r="AH53" i="11"/>
  <c r="AI53" i="11"/>
  <c r="AN53" i="11"/>
  <c r="AE52" i="11"/>
  <c r="AF52" i="11"/>
  <c r="AG52" i="11"/>
  <c r="AH52" i="11"/>
  <c r="AI52" i="11"/>
  <c r="AE51" i="11"/>
  <c r="AF51" i="11"/>
  <c r="AG51" i="11"/>
  <c r="AH51" i="11"/>
  <c r="AI51" i="11"/>
  <c r="AE50" i="11"/>
  <c r="AF50" i="11"/>
  <c r="AG50" i="11"/>
  <c r="AH50" i="11"/>
  <c r="AI50" i="11"/>
  <c r="AE49" i="11"/>
  <c r="AF49" i="11"/>
  <c r="AG49" i="11"/>
  <c r="AH49" i="11"/>
  <c r="AI49" i="11"/>
  <c r="AM49" i="11"/>
  <c r="AN49" i="11"/>
  <c r="AE48" i="11"/>
  <c r="AF48" i="11"/>
  <c r="AG48" i="11"/>
  <c r="AH48" i="11"/>
  <c r="AI48" i="11"/>
  <c r="AN48" i="11"/>
  <c r="AE47" i="11"/>
  <c r="AF47" i="11"/>
  <c r="AG47" i="11"/>
  <c r="AH47" i="11"/>
  <c r="AI47" i="11"/>
  <c r="AE46" i="11"/>
  <c r="AF46" i="11"/>
  <c r="AG46" i="11"/>
  <c r="AH46" i="11"/>
  <c r="AI46" i="11"/>
  <c r="AM46" i="11"/>
  <c r="AN46" i="11"/>
  <c r="AE45" i="11"/>
  <c r="AF45" i="11"/>
  <c r="AG45" i="11"/>
  <c r="AH45" i="11"/>
  <c r="AI45" i="11"/>
  <c r="AN45" i="11"/>
  <c r="AE44" i="11"/>
  <c r="AF44" i="11"/>
  <c r="AG44" i="11"/>
  <c r="AH44" i="11"/>
  <c r="AI44" i="11"/>
  <c r="AN44" i="11"/>
  <c r="AE43" i="11"/>
  <c r="AF43" i="11"/>
  <c r="AG43" i="11"/>
  <c r="AH43" i="11"/>
  <c r="AI43" i="11"/>
  <c r="AE42" i="11"/>
  <c r="AF42" i="11"/>
  <c r="AG42" i="11"/>
  <c r="AH42" i="11"/>
  <c r="AI42" i="11"/>
  <c r="AM42" i="11"/>
  <c r="AE41" i="11"/>
  <c r="AF41" i="11"/>
  <c r="AG41" i="11"/>
  <c r="AH41" i="11"/>
  <c r="AI41" i="11"/>
  <c r="AM41" i="11"/>
  <c r="AN41" i="11"/>
  <c r="AE40" i="11"/>
  <c r="AF40" i="11"/>
  <c r="AG40" i="11"/>
  <c r="AH40" i="11"/>
  <c r="AI40" i="11"/>
  <c r="AM40" i="11"/>
  <c r="AN40" i="11"/>
  <c r="AE39" i="11"/>
  <c r="AF39" i="11"/>
  <c r="AG39" i="11"/>
  <c r="AH39" i="11"/>
  <c r="AI39" i="11"/>
  <c r="AM39" i="11"/>
  <c r="AN39" i="11"/>
  <c r="AE38" i="11"/>
  <c r="AF38" i="11"/>
  <c r="AG38" i="11"/>
  <c r="AH38" i="11"/>
  <c r="AI38" i="11"/>
  <c r="AM38" i="11"/>
  <c r="AN38" i="11"/>
  <c r="AE37" i="11"/>
  <c r="AF37" i="11"/>
  <c r="AG37" i="11"/>
  <c r="AH37" i="11"/>
  <c r="AI37" i="11"/>
  <c r="AM37" i="11"/>
  <c r="AN37" i="11"/>
  <c r="AE36" i="11"/>
  <c r="AF36" i="11"/>
  <c r="AG36" i="11"/>
  <c r="AH36" i="11"/>
  <c r="AI36" i="11"/>
  <c r="AM36" i="11"/>
  <c r="AN36" i="11"/>
  <c r="AE35" i="11"/>
  <c r="AF35" i="11"/>
  <c r="AG35" i="11"/>
  <c r="AH35" i="11"/>
  <c r="AI35" i="11"/>
  <c r="AM35" i="11"/>
  <c r="AN35" i="11"/>
  <c r="AE34" i="11"/>
  <c r="AF34" i="11"/>
  <c r="AG34" i="11"/>
  <c r="AH34" i="11"/>
  <c r="AI34" i="11"/>
  <c r="AM34" i="11"/>
  <c r="AN34" i="11"/>
  <c r="AE33" i="11"/>
  <c r="AF33" i="11"/>
  <c r="AG33" i="11"/>
  <c r="AH33" i="11"/>
  <c r="AI33" i="11"/>
  <c r="AM33" i="11"/>
  <c r="AN33" i="11"/>
  <c r="AE32" i="11"/>
  <c r="AF32" i="11"/>
  <c r="AG32" i="11"/>
  <c r="AH32" i="11"/>
  <c r="AI32" i="11"/>
  <c r="AM32" i="11"/>
  <c r="AN32" i="11"/>
  <c r="AE31" i="11"/>
  <c r="AF31" i="11"/>
  <c r="AG31" i="11"/>
  <c r="AH31" i="11"/>
  <c r="AI31" i="11"/>
  <c r="AM31" i="11"/>
  <c r="AN31" i="11"/>
  <c r="F22" i="11"/>
  <c r="AC62" i="11"/>
  <c r="AC41" i="11"/>
  <c r="AC31" i="11"/>
  <c r="AB32" i="11"/>
  <c r="T32" i="11"/>
  <c r="U32" i="11"/>
  <c r="V32" i="11"/>
  <c r="W32" i="11"/>
  <c r="X32" i="11"/>
  <c r="AB33" i="11"/>
  <c r="T33" i="11"/>
  <c r="U33" i="11"/>
  <c r="V33" i="11"/>
  <c r="W33" i="11"/>
  <c r="X33" i="11"/>
  <c r="AB34" i="11"/>
  <c r="T34" i="11"/>
  <c r="U34" i="11"/>
  <c r="V34" i="11"/>
  <c r="W34" i="11"/>
  <c r="X34" i="11"/>
  <c r="AB35" i="11"/>
  <c r="T35" i="11"/>
  <c r="U35" i="11"/>
  <c r="V35" i="11"/>
  <c r="W35" i="11"/>
  <c r="X35" i="11"/>
  <c r="AB36" i="11"/>
  <c r="T36" i="11"/>
  <c r="U36" i="11"/>
  <c r="V36" i="11"/>
  <c r="W36" i="11"/>
  <c r="X36" i="11"/>
  <c r="AB37" i="11"/>
  <c r="T37" i="11"/>
  <c r="U37" i="11"/>
  <c r="V37" i="11"/>
  <c r="W37" i="11"/>
  <c r="X37" i="11"/>
  <c r="AB38" i="11"/>
  <c r="T38" i="11"/>
  <c r="U38" i="11"/>
  <c r="V38" i="11"/>
  <c r="W38" i="11"/>
  <c r="X38" i="11"/>
  <c r="AB39" i="11"/>
  <c r="T39" i="11"/>
  <c r="U39" i="11"/>
  <c r="V39" i="11"/>
  <c r="W39" i="11"/>
  <c r="X39" i="11"/>
  <c r="AB40" i="11"/>
  <c r="T40" i="11"/>
  <c r="U40" i="11"/>
  <c r="V40" i="11"/>
  <c r="W40" i="11"/>
  <c r="X40" i="11"/>
  <c r="AB41" i="11"/>
  <c r="T41" i="11"/>
  <c r="U41" i="11"/>
  <c r="V41" i="11"/>
  <c r="W41" i="11"/>
  <c r="X41" i="11"/>
  <c r="AB42" i="11"/>
  <c r="T42" i="11"/>
  <c r="U42" i="11"/>
  <c r="V42" i="11"/>
  <c r="W42" i="11"/>
  <c r="X42" i="11"/>
  <c r="Y42" i="11"/>
  <c r="AB43" i="11"/>
  <c r="T43" i="11"/>
  <c r="U43" i="11"/>
  <c r="V43" i="11"/>
  <c r="W43" i="11"/>
  <c r="X43" i="11"/>
  <c r="AB44" i="11"/>
  <c r="T44" i="11"/>
  <c r="U44" i="11"/>
  <c r="V44" i="11"/>
  <c r="W44" i="11"/>
  <c r="X44" i="11"/>
  <c r="AB45" i="11"/>
  <c r="T45" i="11"/>
  <c r="U45" i="11"/>
  <c r="V45" i="11"/>
  <c r="W45" i="11"/>
  <c r="X45" i="11"/>
  <c r="AB46" i="11"/>
  <c r="T46" i="11"/>
  <c r="U46" i="11"/>
  <c r="V46" i="11"/>
  <c r="W46" i="11"/>
  <c r="X46" i="11"/>
  <c r="AB47" i="11"/>
  <c r="T47" i="11"/>
  <c r="U47" i="11"/>
  <c r="V47" i="11"/>
  <c r="W47" i="11"/>
  <c r="X47" i="11"/>
  <c r="AB48" i="11"/>
  <c r="T48" i="11"/>
  <c r="U48" i="11"/>
  <c r="V48" i="11"/>
  <c r="W48" i="11"/>
  <c r="X48" i="11"/>
  <c r="AB49" i="11"/>
  <c r="T49" i="11"/>
  <c r="U49" i="11"/>
  <c r="V49" i="11"/>
  <c r="W49" i="11"/>
  <c r="X49" i="11"/>
  <c r="AB50" i="11"/>
  <c r="T50" i="11"/>
  <c r="U50" i="11"/>
  <c r="V50" i="11"/>
  <c r="W50" i="11"/>
  <c r="X50" i="11"/>
  <c r="AB51" i="11"/>
  <c r="T51" i="11"/>
  <c r="U51" i="11"/>
  <c r="V51" i="11"/>
  <c r="W51" i="11"/>
  <c r="X51" i="11"/>
  <c r="AB52" i="11"/>
  <c r="T52" i="11"/>
  <c r="U52" i="11"/>
  <c r="V52" i="11"/>
  <c r="W52" i="11"/>
  <c r="X52" i="11"/>
  <c r="AB53" i="11"/>
  <c r="T53" i="11"/>
  <c r="U53" i="11"/>
  <c r="V53" i="11"/>
  <c r="W53" i="11"/>
  <c r="X53" i="11"/>
  <c r="AB54" i="11"/>
  <c r="T54" i="11"/>
  <c r="U54" i="11"/>
  <c r="V54" i="11"/>
  <c r="W54" i="11"/>
  <c r="X54" i="11"/>
  <c r="AB55" i="11"/>
  <c r="T55" i="11"/>
  <c r="U55" i="11"/>
  <c r="V55" i="11"/>
  <c r="W55" i="11"/>
  <c r="X55" i="11"/>
  <c r="AB56" i="11"/>
  <c r="T56" i="11"/>
  <c r="U56" i="11"/>
  <c r="V56" i="11"/>
  <c r="W56" i="11"/>
  <c r="X56" i="11"/>
  <c r="AB57" i="11"/>
  <c r="T57" i="11"/>
  <c r="U57" i="11"/>
  <c r="V57" i="11"/>
  <c r="W57" i="11"/>
  <c r="X57" i="11"/>
  <c r="AB58" i="11"/>
  <c r="T58" i="11"/>
  <c r="U58" i="11"/>
  <c r="V58" i="11"/>
  <c r="W58" i="11"/>
  <c r="X58" i="11"/>
  <c r="Y58" i="11"/>
  <c r="AB59" i="11"/>
  <c r="T59" i="11"/>
  <c r="U59" i="11"/>
  <c r="V59" i="11"/>
  <c r="W59" i="11"/>
  <c r="X59" i="11"/>
  <c r="AB60" i="11"/>
  <c r="T60" i="11"/>
  <c r="U60" i="11"/>
  <c r="V60" i="11"/>
  <c r="W60" i="11"/>
  <c r="X60" i="11"/>
  <c r="AB61" i="11"/>
  <c r="T61" i="11"/>
  <c r="U61" i="11"/>
  <c r="V61" i="11"/>
  <c r="W61" i="11"/>
  <c r="X61" i="11"/>
  <c r="AB62" i="11"/>
  <c r="T62" i="11"/>
  <c r="U62" i="11"/>
  <c r="V62" i="11"/>
  <c r="W62" i="11"/>
  <c r="X62" i="11"/>
  <c r="AB31" i="11"/>
  <c r="T31" i="11"/>
  <c r="U31" i="11"/>
  <c r="V31" i="11"/>
  <c r="W31" i="11"/>
  <c r="X31" i="11"/>
  <c r="C22"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 r="Z8" i="12"/>
  <c r="Z9" i="12"/>
  <c r="AA9" i="12"/>
  <c r="Z14" i="12"/>
  <c r="AA14" i="12"/>
  <c r="Z19" i="12"/>
  <c r="Z7" i="12"/>
  <c r="AA7" i="12"/>
  <c r="Z12" i="12"/>
  <c r="Z13" i="12"/>
  <c r="AA13" i="12"/>
  <c r="Z18" i="12"/>
  <c r="AA18" i="12"/>
  <c r="Z23" i="12"/>
  <c r="AA23" i="12"/>
  <c r="Z24" i="12"/>
  <c r="AA24" i="12"/>
  <c r="Z25" i="12"/>
  <c r="AA25" i="12"/>
  <c r="Z6" i="12"/>
  <c r="AA6" i="12"/>
  <c r="AA8" i="12"/>
  <c r="Z11" i="12"/>
  <c r="AA11" i="12"/>
  <c r="Z16" i="12"/>
  <c r="AA16" i="12"/>
  <c r="Z17" i="12"/>
  <c r="AA17" i="12"/>
  <c r="Z22" i="12"/>
  <c r="AA22" i="12"/>
  <c r="Z5" i="12"/>
  <c r="AA5" i="12"/>
  <c r="Z10" i="12"/>
  <c r="AA10" i="12"/>
  <c r="AA12" i="12"/>
  <c r="Z15" i="12"/>
  <c r="AA15" i="12"/>
  <c r="AA19" i="12"/>
  <c r="Z20" i="12"/>
  <c r="AA20" i="12"/>
  <c r="Z21" i="12"/>
  <c r="AA21" i="12"/>
  <c r="AC37" i="11"/>
  <c r="AC59" i="11"/>
  <c r="AC48" i="11"/>
  <c r="AC52" i="11"/>
  <c r="Q3" i="14"/>
  <c r="R11" i="14"/>
  <c r="R7" i="14"/>
  <c r="R3" i="14"/>
  <c r="R15" i="14"/>
  <c r="Q19" i="14"/>
  <c r="R19" i="14"/>
  <c r="Q16" i="14"/>
  <c r="R16" i="14"/>
  <c r="Q14" i="14"/>
  <c r="R14" i="14"/>
  <c r="Q5" i="14"/>
  <c r="R5" i="14"/>
  <c r="Q21" i="14"/>
  <c r="R21" i="14"/>
  <c r="Q18" i="14"/>
  <c r="R18" i="14"/>
  <c r="Q9" i="14"/>
  <c r="R9" i="14"/>
  <c r="Q4" i="14"/>
  <c r="R4" i="14"/>
  <c r="Q2" i="14"/>
  <c r="R2" i="14"/>
  <c r="Q33" i="14"/>
  <c r="Q32" i="14"/>
  <c r="Q31" i="14"/>
  <c r="Q30" i="14"/>
  <c r="Q29" i="14"/>
  <c r="Q28" i="14"/>
  <c r="Q27" i="14"/>
  <c r="Q26" i="14"/>
  <c r="Q25" i="14"/>
  <c r="Q24" i="14"/>
  <c r="Q23" i="14"/>
  <c r="Q20" i="14"/>
  <c r="R20" i="14"/>
  <c r="Q13" i="14"/>
  <c r="R13" i="14"/>
  <c r="Q8" i="14"/>
  <c r="R8" i="14"/>
  <c r="Q6" i="14"/>
  <c r="R6" i="14"/>
  <c r="Q22" i="14"/>
  <c r="R22" i="14"/>
  <c r="Q17" i="14"/>
  <c r="R17" i="14"/>
  <c r="Q12" i="14"/>
  <c r="R12" i="14"/>
  <c r="Q10" i="14"/>
  <c r="R10" i="14"/>
  <c r="Y62" i="11"/>
  <c r="Y46" i="11"/>
  <c r="Y54" i="11"/>
  <c r="Y38" i="11"/>
  <c r="AJ36" i="11"/>
  <c r="Y50" i="11"/>
  <c r="Y34" i="11"/>
  <c r="Y47" i="11"/>
  <c r="Y43" i="11"/>
  <c r="Y61" i="11"/>
  <c r="Y57" i="11"/>
  <c r="Y53" i="11"/>
  <c r="Y49" i="11"/>
  <c r="Y45" i="11"/>
  <c r="Y41" i="11"/>
  <c r="Y37" i="11"/>
  <c r="Y33" i="11"/>
  <c r="AC36" i="11"/>
  <c r="AC47" i="11"/>
  <c r="AC57" i="11"/>
  <c r="AJ32" i="11"/>
  <c r="Y35" i="11"/>
  <c r="AJ40" i="11"/>
  <c r="Y31" i="11"/>
  <c r="Y59" i="11"/>
  <c r="Y55" i="11"/>
  <c r="Y51" i="11"/>
  <c r="Y39" i="11"/>
  <c r="Y60" i="11"/>
  <c r="Y56" i="11"/>
  <c r="Y52" i="11"/>
  <c r="Y48" i="11"/>
  <c r="Y44" i="11"/>
  <c r="Y40" i="11"/>
  <c r="Y36" i="11"/>
  <c r="Y32" i="11"/>
  <c r="AC32" i="11"/>
  <c r="AC43" i="11"/>
  <c r="AC53" i="11"/>
  <c r="AN43" i="11"/>
  <c r="AM44" i="11"/>
  <c r="AM45" i="11"/>
  <c r="AM48" i="11"/>
  <c r="AN52" i="11"/>
  <c r="AN54" i="11"/>
  <c r="AN58" i="11"/>
  <c r="AM61" i="11"/>
  <c r="AN42" i="11"/>
  <c r="AM43" i="11"/>
  <c r="AJ44" i="11"/>
  <c r="AN47" i="11"/>
  <c r="AM50" i="11"/>
  <c r="AM54" i="11"/>
  <c r="AJ56" i="11"/>
  <c r="AM60" i="11"/>
  <c r="AC33" i="11"/>
  <c r="AC39" i="11"/>
  <c r="AC44" i="11"/>
  <c r="AC49" i="11"/>
  <c r="AC55" i="11"/>
  <c r="AC60" i="11"/>
  <c r="AM47" i="11"/>
  <c r="AJ48" i="11"/>
  <c r="AN51" i="11"/>
  <c r="AM52" i="11"/>
  <c r="AM53" i="11"/>
  <c r="AN56" i="11"/>
  <c r="AN57" i="11"/>
  <c r="AM58" i="11"/>
  <c r="AN62" i="11"/>
  <c r="AC35" i="11"/>
  <c r="AC40" i="11"/>
  <c r="AC45" i="11"/>
  <c r="AC51" i="11"/>
  <c r="AC56" i="11"/>
  <c r="AC61" i="11"/>
  <c r="AN50" i="11"/>
  <c r="AM51" i="11"/>
  <c r="AJ52" i="11"/>
  <c r="AN55" i="11"/>
  <c r="AM56" i="11"/>
  <c r="AM57" i="11"/>
  <c r="AN60" i="11"/>
  <c r="AN61" i="11"/>
  <c r="AJ31" i="11"/>
  <c r="AJ35" i="11"/>
  <c r="AJ39" i="11"/>
  <c r="AJ43" i="11"/>
  <c r="AJ47" i="11"/>
  <c r="AJ51" i="11"/>
  <c r="AJ55" i="11"/>
  <c r="AJ59" i="11"/>
  <c r="AJ62" i="11"/>
  <c r="AJ33" i="11"/>
  <c r="AJ37" i="11"/>
  <c r="AJ41" i="11"/>
  <c r="AJ45" i="11"/>
  <c r="AJ49" i="11"/>
  <c r="AJ53" i="11"/>
  <c r="AJ57" i="11"/>
  <c r="AJ61" i="11"/>
  <c r="AC34" i="11"/>
  <c r="AC38" i="11"/>
  <c r="AC42" i="11"/>
  <c r="AC46" i="11"/>
  <c r="AC50" i="11"/>
  <c r="AC54" i="11"/>
  <c r="AC58" i="11"/>
  <c r="AJ34" i="11"/>
  <c r="AJ38" i="11"/>
  <c r="AJ42" i="11"/>
  <c r="AJ46" i="11"/>
  <c r="AJ50" i="11"/>
  <c r="AJ54" i="11"/>
</calcChain>
</file>

<file path=xl/sharedStrings.xml><?xml version="1.0" encoding="utf-8"?>
<sst xmlns="http://schemas.openxmlformats.org/spreadsheetml/2006/main" count="275" uniqueCount="177">
  <si>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</si>
  <si>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</si>
  <si>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</si>
  <si>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</si>
  <si>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</si>
  <si>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</si>
  <si>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</si>
  <si>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</si>
  <si>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</si>
  <si>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</si>
  <si>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</si>
  <si>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</si>
  <si>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</si>
  <si>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</si>
  <si>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</si>
  <si>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</si>
  <si>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</si>
  <si>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</si>
  <si>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</si>
  <si>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</si>
  <si>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</si>
  <si>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</si>
  <si>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</si>
  <si>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</si>
  <si>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</si>
  <si>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</si>
  <si>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</si>
  <si>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</si>
  <si>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</si>
  <si>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</si>
  <si>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</si>
  <si>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</si>
  <si>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</si>
  <si>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</si>
  <si>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</si>
  <si>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</si>
  <si>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</si>
  <si>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</si>
  <si>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</si>
  <si>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</si>
  <si>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</si>
  <si>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</si>
  <si>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</si>
  <si>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</si>
  <si>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</si>
  <si>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</si>
  <si>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</si>
  <si>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</si>
  <si>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</si>
  <si>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</si>
  <si>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</si>
  <si>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</si>
  <si>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</si>
  <si>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</si>
  <si>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</si>
  <si>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</si>
  <si>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</si>
  <si>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</si>
  <si>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</si>
  <si>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</si>
  <si>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</si>
  <si>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</si>
  <si>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</si>
  <si>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</si>
  <si>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</si>
  <si>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</si>
  <si>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</si>
  <si>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</si>
  <si>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</si>
  <si>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</si>
  <si>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</si>
  <si>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</si>
  <si>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</si>
  <si>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</si>
  <si>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</si>
  <si>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</si>
  <si>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</si>
  <si>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</si>
  <si>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</si>
  <si>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</si>
  <si>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</si>
  <si>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</si>
  <si>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</si>
  <si>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</si>
  <si>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</si>
  <si>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</si>
  <si>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</si>
  <si>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</si>
  <si>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</si>
  <si>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</si>
  <si>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</si>
  <si>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</si>
  <si>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</si>
  <si>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</si>
  <si>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</si>
  <si>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</si>
  <si>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</si>
  <si>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</si>
  <si>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</si>
  <si>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</si>
  <si>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</si>
  <si>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</si>
  <si>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</si>
  <si>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</si>
  <si>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</si>
  <si>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</si>
  <si>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</si>
  <si>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</si>
  <si>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</si>
  <si>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</si>
  <si>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</si>
  <si>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</si>
  <si>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</si>
  <si>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</si>
  <si>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</si>
  <si>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</si>
  <si>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</si>
  <si>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</si>
  <si>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</si>
  <si>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</si>
  <si>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</si>
  <si>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</si>
  <si>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</si>
  <si>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</si>
  <si>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</si>
  <si>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</si>
  <si>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</si>
  <si>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</si>
  <si>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</si>
  <si>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</si>
  <si>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</si>
  <si>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</si>
  <si>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</si>
  <si>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</si>
  <si>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</si>
  <si>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</si>
  <si>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</si>
  <si>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</si>
  <si>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</si>
  <si>
    <t>Country</t>
  </si>
  <si>
    <t>UK</t>
  </si>
  <si>
    <t>sigma</t>
  </si>
  <si>
    <t>A_L</t>
  </si>
  <si>
    <t>A_E</t>
  </si>
  <si>
    <t>CD term</t>
  </si>
  <si>
    <t>Using Q</t>
  </si>
  <si>
    <t>Using X</t>
  </si>
  <si>
    <t>Using U</t>
  </si>
  <si>
    <t>gamma_E</t>
  </si>
  <si>
    <t>beta</t>
  </si>
  <si>
    <t>lambda_L</t>
  </si>
  <si>
    <t>lambda_E</t>
  </si>
  <si>
    <t>(sigma-1)/sigma</t>
  </si>
  <si>
    <t>phi</t>
  </si>
  <si>
    <t>sigma/(sigma-1)</t>
  </si>
  <si>
    <t>invPhi</t>
  </si>
  <si>
    <t>1/sigma</t>
  </si>
  <si>
    <t>invSigma</t>
  </si>
  <si>
    <t>alpha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</si>
  <si>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</si>
  <si>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</si>
  <si>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</si>
  <si>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</si>
  <si>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</si>
  <si>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</si>
  <si>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</si>
  <si>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</si>
  <si>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</si>
  <si>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</si>
  <si>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</si>
  <si>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</si>
  <si>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</si>
  <si>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</si>
  <si>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Source</t>
  </si>
  <si>
    <t>Calvin2011</t>
  </si>
  <si>
    <t>iK</t>
  </si>
  <si>
    <t>iL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</si>
</sst>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1" formatCode="#,##0.0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rgb="FF000000"/>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indexed="27"/>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3847">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50">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3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6" xfId="1" applyFont="1" applyBorder="1" applyAlignment="1">
      <alignment horizontal="center" vertic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49" fillId="0" borderId="0" xfId="0" applyFont="1"/>
    <xf numFmtId="0" fontId="49" fillId="47" borderId="0" xfId="0" applyFont="1" applyFill="1"/>
    <xf numFmtId="2" fontId="0" fillId="0" borderId="26" xfId="1" applyNumberFormat="1" applyFont="1" applyBorder="1" applyAlignment="1">
      <alignment horizontal="center"/>
    </xf>
    <xf numFmtId="0" fontId="33" fillId="0" borderId="17" xfId="0" applyFont="1" applyBorder="1" applyAlignment="1">
      <alignment horizontal="right" wrapText="1"/>
    </xf>
    <xf numFmtId="0" fontId="33" fillId="0" borderId="37" xfId="0" applyFont="1" applyFill="1" applyBorder="1" applyAlignment="1">
      <alignment horizontal="right"/>
    </xf>
    <xf numFmtId="0" fontId="0" fillId="0" borderId="18" xfId="0" applyFill="1" applyBorder="1"/>
    <xf numFmtId="2" fontId="0" fillId="0" borderId="37" xfId="0" applyNumberFormat="1" applyBorder="1" applyAlignment="1">
      <alignment horizontal="center"/>
    </xf>
    <xf numFmtId="0" fontId="0" fillId="0" borderId="38" xfId="0" applyFill="1" applyBorder="1"/>
    <xf numFmtId="0" fontId="0" fillId="0" borderId="23" xfId="0" applyBorder="1" applyAlignment="1">
      <alignment horizontal="center"/>
    </xf>
    <xf numFmtId="0" fontId="0" fillId="0" borderId="41" xfId="0" applyFill="1" applyBorder="1" applyAlignment="1">
      <alignment horizontal="center"/>
    </xf>
    <xf numFmtId="0" fontId="33" fillId="0" borderId="40" xfId="0" applyFont="1" applyBorder="1" applyAlignment="1">
      <alignment horizontal="right"/>
    </xf>
    <xf numFmtId="0" fontId="33" fillId="0" borderId="39" xfId="0" applyFont="1" applyBorder="1" applyAlignment="1">
      <alignment horizontal="right"/>
    </xf>
    <xf numFmtId="0" fontId="33" fillId="0" borderId="42" xfId="0" applyFont="1" applyBorder="1" applyAlignment="1">
      <alignment horizontal="right"/>
    </xf>
    <xf numFmtId="43" fontId="0" fillId="0" borderId="43" xfId="1" applyFont="1" applyBorder="1" applyAlignment="1">
      <alignment horizontal="center"/>
    </xf>
    <xf numFmtId="43" fontId="0" fillId="0" borderId="38" xfId="1" applyFont="1" applyBorder="1" applyAlignment="1">
      <alignment horizontal="center"/>
    </xf>
    <xf numFmtId="43" fontId="0" fillId="0" borderId="41" xfId="1" applyFont="1" applyBorder="1" applyAlignment="1">
      <alignment horizontal="center"/>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847">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ƒnƒCƒp[ƒŠƒ“ƒN" xfId="47"/>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839" builtinId="8" hidden="1"/>
    <cellStyle name="Hyperlink" xfId="3841" builtinId="8" hidden="1"/>
    <cellStyle name="Hyperlink" xfId="3843" builtinId="8" hidden="1"/>
    <cellStyle name="Hyperlink" xfId="3845"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2" formatCode="???.00"/>
    </dxf>
    <dxf>
      <numFmt numFmtId="172" formatCode="???.0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
          <c:y val="0.041847076955762"/>
        </c:manualLayout>
      </c:layout>
      <c:overlay val="0"/>
    </c:title>
    <c:autoTitleDeleted val="0"/>
    <c:plotArea>
      <c:layout>
        <c:manualLayout>
          <c:layoutTarget val="inner"/>
          <c:xMode val="edge"/>
          <c:yMode val="edge"/>
          <c:x val="0.0763580583120927"/>
          <c:y val="0.117274798026348"/>
          <c:w val="0.867781107131864"/>
          <c:h val="0.821710691827898"/>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Workbook'!$I$10:$I$41</c:f>
              <c:numCache>
                <c:formatCode>0.00</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Workbook'!$J$10:$J$41</c:f>
              <c:numCache>
                <c:formatCode>0.00</c:formatCode>
                <c:ptCount val="32"/>
                <c:pt idx="0">
                  <c:v>1.0</c:v>
                </c:pt>
                <c:pt idx="1">
                  <c:v>1.01835192359091</c:v>
                </c:pt>
                <c:pt idx="2">
                  <c:v>1.040730306595071</c:v>
                </c:pt>
                <c:pt idx="3">
                  <c:v>1.06626945713802</c:v>
                </c:pt>
                <c:pt idx="4">
                  <c:v>1.098967929092642</c:v>
                </c:pt>
                <c:pt idx="5">
                  <c:v>1.133853575288838</c:v>
                </c:pt>
                <c:pt idx="6">
                  <c:v>1.168749763578061</c:v>
                </c:pt>
                <c:pt idx="7">
                  <c:v>1.212031876808822</c:v>
                </c:pt>
                <c:pt idx="8">
                  <c:v>1.270854895530959</c:v>
                </c:pt>
                <c:pt idx="9">
                  <c:v>1.334322636416234</c:v>
                </c:pt>
                <c:pt idx="10">
                  <c:v>1.389979306491511</c:v>
                </c:pt>
                <c:pt idx="11">
                  <c:v>1.429635559844051</c:v>
                </c:pt>
                <c:pt idx="12">
                  <c:v>1.465278376368844</c:v>
                </c:pt>
                <c:pt idx="13">
                  <c:v>1.498093431469884</c:v>
                </c:pt>
                <c:pt idx="14">
                  <c:v>1.534828904930785</c:v>
                </c:pt>
                <c:pt idx="15">
                  <c:v>1.573151273453832</c:v>
                </c:pt>
                <c:pt idx="16">
                  <c:v>1.616709961595775</c:v>
                </c:pt>
                <c:pt idx="17">
                  <c:v>1.668275679453399</c:v>
                </c:pt>
                <c:pt idx="18">
                  <c:v>1.738541830094947</c:v>
                </c:pt>
                <c:pt idx="19">
                  <c:v>1.80912424352731</c:v>
                </c:pt>
                <c:pt idx="20">
                  <c:v>1.879707277082792</c:v>
                </c:pt>
                <c:pt idx="21">
                  <c:v>1.950585489243034</c:v>
                </c:pt>
                <c:pt idx="22">
                  <c:v>2.023860477259155</c:v>
                </c:pt>
                <c:pt idx="23">
                  <c:v>2.094352972839228</c:v>
                </c:pt>
                <c:pt idx="24">
                  <c:v>2.170689508695056</c:v>
                </c:pt>
                <c:pt idx="25">
                  <c:v>2.247073794031067</c:v>
                </c:pt>
                <c:pt idx="26">
                  <c:v>2.332686131504549</c:v>
                </c:pt>
                <c:pt idx="27">
                  <c:v>2.431970323388005</c:v>
                </c:pt>
                <c:pt idx="28">
                  <c:v>2.511672267411972</c:v>
                </c:pt>
                <c:pt idx="29">
                  <c:v>2.552334980587046</c:v>
                </c:pt>
                <c:pt idx="30">
                  <c:v>2.596944157292989</c:v>
                </c:pt>
                <c:pt idx="31">
                  <c:v>2.635762624311431</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Workbook'!$K$10:$K$41</c:f>
              <c:numCache>
                <c:formatCode>0.00</c:formatCode>
                <c:ptCount val="32"/>
                <c:pt idx="0">
                  <c:v>1.0</c:v>
                </c:pt>
                <c:pt idx="1">
                  <c:v>0.954139092070127</c:v>
                </c:pt>
                <c:pt idx="2">
                  <c:v>0.933356554046209</c:v>
                </c:pt>
                <c:pt idx="3">
                  <c:v>0.923371647509579</c:v>
                </c:pt>
                <c:pt idx="4">
                  <c:v>0.946592360385464</c:v>
                </c:pt>
                <c:pt idx="5">
                  <c:v>0.959828166724718</c:v>
                </c:pt>
                <c:pt idx="6">
                  <c:v>0.962962962962963</c:v>
                </c:pt>
                <c:pt idx="7">
                  <c:v>0.984790433066295</c:v>
                </c:pt>
                <c:pt idx="8">
                  <c:v>1.021363055845814</c:v>
                </c:pt>
                <c:pt idx="9">
                  <c:v>1.050272843376292</c:v>
                </c:pt>
                <c:pt idx="10">
                  <c:v>1.047486357831185</c:v>
                </c:pt>
                <c:pt idx="11">
                  <c:v>1.005108556832695</c:v>
                </c:pt>
                <c:pt idx="12">
                  <c:v>0.977359804946012</c:v>
                </c:pt>
                <c:pt idx="13">
                  <c:v>0.966329966329966</c:v>
                </c:pt>
                <c:pt idx="14">
                  <c:v>0.97979797979798</c:v>
                </c:pt>
                <c:pt idx="15">
                  <c:v>0.993149889701614</c:v>
                </c:pt>
                <c:pt idx="16">
                  <c:v>1.00208986415883</c:v>
                </c:pt>
                <c:pt idx="17">
                  <c:v>1.019040984558226</c:v>
                </c:pt>
                <c:pt idx="18">
                  <c:v>1.027284337629165</c:v>
                </c:pt>
                <c:pt idx="19">
                  <c:v>1.03645651921514</c:v>
                </c:pt>
                <c:pt idx="20">
                  <c:v>1.038894694067108</c:v>
                </c:pt>
                <c:pt idx="21">
                  <c:v>1.048879600603739</c:v>
                </c:pt>
                <c:pt idx="22">
                  <c:v>1.045977011494253</c:v>
                </c:pt>
                <c:pt idx="23">
                  <c:v>1.049924532683153</c:v>
                </c:pt>
                <c:pt idx="24">
                  <c:v>1.059328921397887</c:v>
                </c:pt>
                <c:pt idx="25">
                  <c:v>1.071984209915244</c:v>
                </c:pt>
                <c:pt idx="26">
                  <c:v>1.077789388134216</c:v>
                </c:pt>
                <c:pt idx="27">
                  <c:v>1.086845466155811</c:v>
                </c:pt>
                <c:pt idx="28">
                  <c:v>1.091373505166609</c:v>
                </c:pt>
                <c:pt idx="29">
                  <c:v>1.059677232091025</c:v>
                </c:pt>
                <c:pt idx="30">
                  <c:v>1.0649018924881</c:v>
                </c:pt>
                <c:pt idx="31">
                  <c:v>1.063392546151167</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Workbook'!$M$10:$M$41</c:f>
              <c:numCache>
                <c:formatCode>0.00</c:formatCode>
                <c:ptCount val="32"/>
                <c:pt idx="0">
                  <c:v>1.0</c:v>
                </c:pt>
                <c:pt idx="1">
                  <c:v>0.959851816501652</c:v>
                </c:pt>
                <c:pt idx="2">
                  <c:v>0.947298538582537</c:v>
                </c:pt>
                <c:pt idx="3">
                  <c:v>0.950850704164009</c:v>
                </c:pt>
                <c:pt idx="4">
                  <c:v>0.933029342666229</c:v>
                </c:pt>
                <c:pt idx="5">
                  <c:v>0.97886064596822</c:v>
                </c:pt>
                <c:pt idx="6">
                  <c:v>1.002410144538725</c:v>
                </c:pt>
                <c:pt idx="7">
                  <c:v>1.014458009897508</c:v>
                </c:pt>
                <c:pt idx="8">
                  <c:v>1.016045711950446</c:v>
                </c:pt>
                <c:pt idx="9">
                  <c:v>1.040378677720126</c:v>
                </c:pt>
                <c:pt idx="10">
                  <c:v>1.044048864463986</c:v>
                </c:pt>
                <c:pt idx="11">
                  <c:v>1.067409926096419</c:v>
                </c:pt>
                <c:pt idx="12">
                  <c:v>1.041061378393362</c:v>
                </c:pt>
                <c:pt idx="13">
                  <c:v>1.051037050988425</c:v>
                </c:pt>
                <c:pt idx="14">
                  <c:v>1.056451797994498</c:v>
                </c:pt>
                <c:pt idx="15">
                  <c:v>1.052043990951147</c:v>
                </c:pt>
                <c:pt idx="16">
                  <c:v>1.116999622757174</c:v>
                </c:pt>
                <c:pt idx="17">
                  <c:v>1.084013316219353</c:v>
                </c:pt>
                <c:pt idx="18">
                  <c:v>1.087407558979648</c:v>
                </c:pt>
                <c:pt idx="19">
                  <c:v>1.088758584604814</c:v>
                </c:pt>
                <c:pt idx="20">
                  <c:v>1.08170249046801</c:v>
                </c:pt>
                <c:pt idx="21">
                  <c:v>1.103600456380519</c:v>
                </c:pt>
                <c:pt idx="22">
                  <c:v>1.090824553351592</c:v>
                </c:pt>
                <c:pt idx="23">
                  <c:v>1.098718184900183</c:v>
                </c:pt>
                <c:pt idx="24">
                  <c:v>1.101288363691047</c:v>
                </c:pt>
                <c:pt idx="25">
                  <c:v>1.10204229443516</c:v>
                </c:pt>
                <c:pt idx="26">
                  <c:v>1.091909349965316</c:v>
                </c:pt>
                <c:pt idx="27">
                  <c:v>1.05447767384853</c:v>
                </c:pt>
                <c:pt idx="28">
                  <c:v>1.040250860885253</c:v>
                </c:pt>
                <c:pt idx="29">
                  <c:v>0.987959196814637</c:v>
                </c:pt>
                <c:pt idx="30">
                  <c:v>1.00818778628168</c:v>
                </c:pt>
                <c:pt idx="31">
                  <c:v>0.967193848531648</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Workbook'!$L$10:$L$41</c:f>
              <c:numCache>
                <c:formatCode>0.00</c:formatCode>
                <c:ptCount val="32"/>
                <c:pt idx="0">
                  <c:v>1.0</c:v>
                </c:pt>
                <c:pt idx="1">
                  <c:v>0.960405417983735</c:v>
                </c:pt>
                <c:pt idx="2">
                  <c:v>0.948783402722161</c:v>
                </c:pt>
                <c:pt idx="3">
                  <c:v>0.953058359419788</c:v>
                </c:pt>
                <c:pt idx="4">
                  <c:v>0.936767531046252</c:v>
                </c:pt>
                <c:pt idx="5">
                  <c:v>0.98228139765484</c:v>
                </c:pt>
                <c:pt idx="6">
                  <c:v>1.005448230583059</c:v>
                </c:pt>
                <c:pt idx="7">
                  <c:v>1.017246980111223</c:v>
                </c:pt>
                <c:pt idx="8">
                  <c:v>1.019314226216064</c:v>
                </c:pt>
                <c:pt idx="9">
                  <c:v>1.04403802386152</c:v>
                </c:pt>
                <c:pt idx="10">
                  <c:v>1.048164090435451</c:v>
                </c:pt>
                <c:pt idx="11">
                  <c:v>1.072473481261931</c:v>
                </c:pt>
                <c:pt idx="12">
                  <c:v>1.047600046636018</c:v>
                </c:pt>
                <c:pt idx="13">
                  <c:v>1.059906302188394</c:v>
                </c:pt>
                <c:pt idx="14">
                  <c:v>1.066077221222951</c:v>
                </c:pt>
                <c:pt idx="15">
                  <c:v>1.062577877201649</c:v>
                </c:pt>
                <c:pt idx="16">
                  <c:v>1.1294835155208</c:v>
                </c:pt>
                <c:pt idx="17">
                  <c:v>1.09659249070803</c:v>
                </c:pt>
                <c:pt idx="18">
                  <c:v>1.100597875159897</c:v>
                </c:pt>
                <c:pt idx="19">
                  <c:v>1.102559064570571</c:v>
                </c:pt>
                <c:pt idx="20">
                  <c:v>1.09520019374252</c:v>
                </c:pt>
                <c:pt idx="21">
                  <c:v>1.117318547558858</c:v>
                </c:pt>
                <c:pt idx="22">
                  <c:v>1.10480194107101</c:v>
                </c:pt>
                <c:pt idx="23">
                  <c:v>1.11189398170192</c:v>
                </c:pt>
                <c:pt idx="24">
                  <c:v>1.113953954289035</c:v>
                </c:pt>
                <c:pt idx="25">
                  <c:v>1.114576676498969</c:v>
                </c:pt>
                <c:pt idx="26">
                  <c:v>1.10337281236361</c:v>
                </c:pt>
                <c:pt idx="27">
                  <c:v>1.065255399221648</c:v>
                </c:pt>
                <c:pt idx="28">
                  <c:v>1.051048024050328</c:v>
                </c:pt>
                <c:pt idx="29">
                  <c:v>1.000049029051469</c:v>
                </c:pt>
                <c:pt idx="30">
                  <c:v>1.020200965762101</c:v>
                </c:pt>
                <c:pt idx="31">
                  <c:v>0.979105742140979</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Workbook'!$N$10:$N$30</c:f>
              <c:numCache>
                <c:formatCode>0.00</c:formatCode>
                <c:ptCount val="21"/>
                <c:pt idx="0">
                  <c:v>1.0</c:v>
                </c:pt>
                <c:pt idx="1">
                  <c:v>0.95600029083118</c:v>
                </c:pt>
                <c:pt idx="2">
                  <c:v>0.91593952860751</c:v>
                </c:pt>
                <c:pt idx="3">
                  <c:v>0.970622326189921</c:v>
                </c:pt>
                <c:pt idx="4">
                  <c:v>0.983316852640062</c:v>
                </c:pt>
                <c:pt idx="5">
                  <c:v>1.018212807142733</c:v>
                </c:pt>
                <c:pt idx="6">
                  <c:v>1.054193505488449</c:v>
                </c:pt>
                <c:pt idx="7">
                  <c:v>1.131938686069335</c:v>
                </c:pt>
                <c:pt idx="8">
                  <c:v>1.110092372574296</c:v>
                </c:pt>
                <c:pt idx="9">
                  <c:v>1.12006457862903</c:v>
                </c:pt>
                <c:pt idx="10">
                  <c:v>1.152398113649524</c:v>
                </c:pt>
                <c:pt idx="11">
                  <c:v>1.131934827841224</c:v>
                </c:pt>
                <c:pt idx="12">
                  <c:v>1.159542168654938</c:v>
                </c:pt>
                <c:pt idx="13">
                  <c:v>1.157135892792646</c:v>
                </c:pt>
                <c:pt idx="14">
                  <c:v>1.290219394917424</c:v>
                </c:pt>
                <c:pt idx="15">
                  <c:v>1.25679179992398</c:v>
                </c:pt>
                <c:pt idx="16">
                  <c:v>1.335721665799006</c:v>
                </c:pt>
                <c:pt idx="17">
                  <c:v>1.256025763301032</c:v>
                </c:pt>
                <c:pt idx="18">
                  <c:v>1.278759103304102</c:v>
                </c:pt>
                <c:pt idx="19">
                  <c:v>1.2320487289679</c:v>
                </c:pt>
                <c:pt idx="20">
                  <c:v>1.264764403185843</c:v>
                </c:pt>
              </c:numCache>
            </c:numRef>
          </c:yVal>
          <c:smooth val="0"/>
        </c:ser>
        <c:dLbls>
          <c:showLegendKey val="0"/>
          <c:showVal val="0"/>
          <c:showCatName val="0"/>
          <c:showSerName val="0"/>
          <c:showPercent val="0"/>
          <c:showBubbleSize val="0"/>
        </c:dLbls>
        <c:axId val="-2111353704"/>
        <c:axId val="-2111345768"/>
      </c:scatterChart>
      <c:valAx>
        <c:axId val="-2111353704"/>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11345768"/>
        <c:crosses val="autoZero"/>
        <c:crossBetween val="midCat"/>
      </c:valAx>
      <c:valAx>
        <c:axId val="-2111345768"/>
        <c:scaling>
          <c:orientation val="minMax"/>
          <c:max val="3.0"/>
        </c:scaling>
        <c:delete val="0"/>
        <c:axPos val="l"/>
        <c:title>
          <c:tx>
            <c:rich>
              <a:bodyPr/>
              <a:lstStyle/>
              <a:p>
                <a:pPr>
                  <a:defRPr/>
                </a:pPr>
                <a:r>
                  <a:rPr lang="en-US"/>
                  <a:t>Indexed</a:t>
                </a:r>
                <a:r>
                  <a:rPr lang="en-US" baseline="0"/>
                  <a:t> Value [1900=1]</a:t>
                </a:r>
                <a:endParaRPr lang="en-US"/>
              </a:p>
            </c:rich>
          </c:tx>
          <c:overlay val="0"/>
        </c:title>
        <c:numFmt formatCode="0" sourceLinked="0"/>
        <c:majorTickMark val="in"/>
        <c:minorTickMark val="none"/>
        <c:tickLblPos val="nextTo"/>
        <c:crossAx val="-2111353704"/>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1901.0</c:v>
                </c:pt>
                <c:pt idx="1">
                  <c:v>1902.0</c:v>
                </c:pt>
                <c:pt idx="2">
                  <c:v>1903.0</c:v>
                </c:pt>
                <c:pt idx="3">
                  <c:v>1904.0</c:v>
                </c:pt>
                <c:pt idx="4">
                  <c:v>1905.0</c:v>
                </c:pt>
                <c:pt idx="5">
                  <c:v>1906.0</c:v>
                </c:pt>
                <c:pt idx="6">
                  <c:v>1907.0</c:v>
                </c:pt>
                <c:pt idx="7">
                  <c:v>1908.0</c:v>
                </c:pt>
                <c:pt idx="8">
                  <c:v>1909.0</c:v>
                </c:pt>
                <c:pt idx="9">
                  <c:v>1910.0</c:v>
                </c:pt>
                <c:pt idx="10">
                  <c:v>1911.0</c:v>
                </c:pt>
                <c:pt idx="11">
                  <c:v>1912.0</c:v>
                </c:pt>
                <c:pt idx="12">
                  <c:v>1913.0</c:v>
                </c:pt>
                <c:pt idx="13">
                  <c:v>1914.0</c:v>
                </c:pt>
                <c:pt idx="14">
                  <c:v>1915.0</c:v>
                </c:pt>
                <c:pt idx="15">
                  <c:v>1916.0</c:v>
                </c:pt>
                <c:pt idx="16">
                  <c:v>1917.0</c:v>
                </c:pt>
                <c:pt idx="17">
                  <c:v>1918.0</c:v>
                </c:pt>
                <c:pt idx="18">
                  <c:v>1919.0</c:v>
                </c:pt>
                <c:pt idx="19">
                  <c:v>1920.0</c:v>
                </c:pt>
                <c:pt idx="20">
                  <c:v>1921.0</c:v>
                </c:pt>
                <c:pt idx="21">
                  <c:v>1922.0</c:v>
                </c:pt>
                <c:pt idx="22">
                  <c:v>1923.0</c:v>
                </c:pt>
                <c:pt idx="23">
                  <c:v>1924.0</c:v>
                </c:pt>
                <c:pt idx="24">
                  <c:v>1925.0</c:v>
                </c:pt>
                <c:pt idx="25">
                  <c:v>1926.0</c:v>
                </c:pt>
                <c:pt idx="26">
                  <c:v>1927.0</c:v>
                </c:pt>
                <c:pt idx="27">
                  <c:v>1928.0</c:v>
                </c:pt>
                <c:pt idx="28">
                  <c:v>1929.0</c:v>
                </c:pt>
                <c:pt idx="29">
                  <c:v>1930.0</c:v>
                </c:pt>
                <c:pt idx="30">
                  <c:v>1931.0</c:v>
                </c:pt>
                <c:pt idx="31">
                  <c:v>1932.0</c:v>
                </c:pt>
                <c:pt idx="32">
                  <c:v>1933.0</c:v>
                </c:pt>
                <c:pt idx="33">
                  <c:v>1934.0</c:v>
                </c:pt>
                <c:pt idx="34">
                  <c:v>1935.0</c:v>
                </c:pt>
                <c:pt idx="35">
                  <c:v>1936.0</c:v>
                </c:pt>
                <c:pt idx="36">
                  <c:v>1937.0</c:v>
                </c:pt>
                <c:pt idx="37">
                  <c:v>1938.0</c:v>
                </c:pt>
                <c:pt idx="38">
                  <c:v>1939.0</c:v>
                </c:pt>
                <c:pt idx="39">
                  <c:v>1940.0</c:v>
                </c:pt>
                <c:pt idx="40">
                  <c:v>1941.0</c:v>
                </c:pt>
                <c:pt idx="41">
                  <c:v>1942.0</c:v>
                </c:pt>
                <c:pt idx="42">
                  <c:v>1943.0</c:v>
                </c:pt>
                <c:pt idx="43">
                  <c:v>1944.0</c:v>
                </c:pt>
                <c:pt idx="44">
                  <c:v>1945.0</c:v>
                </c:pt>
                <c:pt idx="45">
                  <c:v>1946.0</c:v>
                </c:pt>
                <c:pt idx="46">
                  <c:v>1947.0</c:v>
                </c:pt>
                <c:pt idx="47">
                  <c:v>1948.0</c:v>
                </c:pt>
                <c:pt idx="48">
                  <c:v>1949.0</c:v>
                </c:pt>
                <c:pt idx="49">
                  <c:v>1950.0</c:v>
                </c:pt>
                <c:pt idx="50">
                  <c:v>1951.0</c:v>
                </c:pt>
                <c:pt idx="51">
                  <c:v>1952.0</c:v>
                </c:pt>
                <c:pt idx="52">
                  <c:v>1953.0</c:v>
                </c:pt>
                <c:pt idx="53">
                  <c:v>1954.0</c:v>
                </c:pt>
                <c:pt idx="54">
                  <c:v>1955.0</c:v>
                </c:pt>
                <c:pt idx="55">
                  <c:v>1956.0</c:v>
                </c:pt>
                <c:pt idx="56">
                  <c:v>1957.0</c:v>
                </c:pt>
                <c:pt idx="57">
                  <c:v>1958.0</c:v>
                </c:pt>
                <c:pt idx="58">
                  <c:v>1959.0</c:v>
                </c:pt>
                <c:pt idx="59">
                  <c:v>1960.0</c:v>
                </c:pt>
                <c:pt idx="60">
                  <c:v>1961.0</c:v>
                </c:pt>
                <c:pt idx="61">
                  <c:v>1962.0</c:v>
                </c:pt>
                <c:pt idx="62">
                  <c:v>1963.0</c:v>
                </c:pt>
                <c:pt idx="63">
                  <c:v>1964.0</c:v>
                </c:pt>
                <c:pt idx="64">
                  <c:v>1965.0</c:v>
                </c:pt>
                <c:pt idx="65">
                  <c:v>1966.0</c:v>
                </c:pt>
                <c:pt idx="66">
                  <c:v>1967.0</c:v>
                </c:pt>
                <c:pt idx="67">
                  <c:v>1968.0</c:v>
                </c:pt>
                <c:pt idx="68">
                  <c:v>1969.0</c:v>
                </c:pt>
                <c:pt idx="69">
                  <c:v>1970.0</c:v>
                </c:pt>
                <c:pt idx="70">
                  <c:v>1971.0</c:v>
                </c:pt>
                <c:pt idx="71">
                  <c:v>1972.0</c:v>
                </c:pt>
                <c:pt idx="72">
                  <c:v>1973.0</c:v>
                </c:pt>
                <c:pt idx="73">
                  <c:v>1974.0</c:v>
                </c:pt>
                <c:pt idx="74">
                  <c:v>1975.0</c:v>
                </c:pt>
                <c:pt idx="75">
                  <c:v>1976.0</c:v>
                </c:pt>
                <c:pt idx="76">
                  <c:v>1977.0</c:v>
                </c:pt>
                <c:pt idx="77">
                  <c:v>1978.0</c:v>
                </c:pt>
                <c:pt idx="78">
                  <c:v>1979.0</c:v>
                </c:pt>
                <c:pt idx="79">
                  <c:v>1980.0</c:v>
                </c:pt>
                <c:pt idx="80">
                  <c:v>1981.0</c:v>
                </c:pt>
                <c:pt idx="81">
                  <c:v>1982.0</c:v>
                </c:pt>
                <c:pt idx="82">
                  <c:v>1983.0</c:v>
                </c:pt>
                <c:pt idx="83">
                  <c:v>1984.0</c:v>
                </c:pt>
                <c:pt idx="84">
                  <c:v>1985.0</c:v>
                </c:pt>
                <c:pt idx="85">
                  <c:v>1986.0</c:v>
                </c:pt>
                <c:pt idx="86">
                  <c:v>1987.0</c:v>
                </c:pt>
                <c:pt idx="87">
                  <c:v>1988.0</c:v>
                </c:pt>
                <c:pt idx="88">
                  <c:v>1989.0</c:v>
                </c:pt>
                <c:pt idx="89">
                  <c:v>1990.0</c:v>
                </c:pt>
                <c:pt idx="90">
                  <c:v>1991.0</c:v>
                </c:pt>
              </c:numCache>
            </c:numRef>
          </c:xVal>
          <c:yVal>
            <c:numRef>
              <c:f>'Capital Stock Comparison'!$D$8:$D$98</c:f>
              <c:numCache>
                <c:formatCode>General</c:formatCode>
                <c:ptCount val="91"/>
                <c:pt idx="0">
                  <c:v>0.0938023941183209</c:v>
                </c:pt>
                <c:pt idx="1">
                  <c:v>0.0964975996334364</c:v>
                </c:pt>
                <c:pt idx="2">
                  <c:v>0.0993138648505108</c:v>
                </c:pt>
                <c:pt idx="3">
                  <c:v>0.101994100617535</c:v>
                </c:pt>
                <c:pt idx="4">
                  <c:v>0.104417898091162</c:v>
                </c:pt>
                <c:pt idx="5">
                  <c:v>0.106686791214971</c:v>
                </c:pt>
                <c:pt idx="6">
                  <c:v>0.108909473377279</c:v>
                </c:pt>
                <c:pt idx="7">
                  <c:v>0.110927135076593</c:v>
                </c:pt>
                <c:pt idx="8">
                  <c:v>0.112260744373978</c:v>
                </c:pt>
                <c:pt idx="9">
                  <c:v>0.113550746144314</c:v>
                </c:pt>
                <c:pt idx="10">
                  <c:v>0.114694304726796</c:v>
                </c:pt>
                <c:pt idx="11">
                  <c:v>0.115719407041769</c:v>
                </c:pt>
                <c:pt idx="12">
                  <c:v>0.116562919803805</c:v>
                </c:pt>
                <c:pt idx="13">
                  <c:v>0.117339394128735</c:v>
                </c:pt>
                <c:pt idx="14">
                  <c:v>0.118122377039791</c:v>
                </c:pt>
                <c:pt idx="15">
                  <c:v>0.118256453914003</c:v>
                </c:pt>
                <c:pt idx="16">
                  <c:v>0.117391462817749</c:v>
                </c:pt>
                <c:pt idx="17">
                  <c:v>0.116205598425443</c:v>
                </c:pt>
                <c:pt idx="18">
                  <c:v>0.11545255501057</c:v>
                </c:pt>
                <c:pt idx="19">
                  <c:v>0.115704437293678</c:v>
                </c:pt>
                <c:pt idx="20">
                  <c:v>0.117140882251867</c:v>
                </c:pt>
                <c:pt idx="21">
                  <c:v>0.11921191435742</c:v>
                </c:pt>
                <c:pt idx="22">
                  <c:v>0.121332411717538</c:v>
                </c:pt>
                <c:pt idx="23">
                  <c:v>0.123415810136732</c:v>
                </c:pt>
                <c:pt idx="24">
                  <c:v>0.125855879075677</c:v>
                </c:pt>
                <c:pt idx="25">
                  <c:v>0.128978698699324</c:v>
                </c:pt>
                <c:pt idx="26">
                  <c:v>0.131931644225062</c:v>
                </c:pt>
                <c:pt idx="27">
                  <c:v>0.134614483426536</c:v>
                </c:pt>
                <c:pt idx="28">
                  <c:v>0.137761384818853</c:v>
                </c:pt>
                <c:pt idx="29">
                  <c:v>0.141413352494611</c:v>
                </c:pt>
                <c:pt idx="30">
                  <c:v>0.145689493579931</c:v>
                </c:pt>
                <c:pt idx="31">
                  <c:v>0.149926583148489</c:v>
                </c:pt>
                <c:pt idx="32">
                  <c:v>0.152816395388797</c:v>
                </c:pt>
                <c:pt idx="33">
                  <c:v>0.154094681704104</c:v>
                </c:pt>
                <c:pt idx="34">
                  <c:v>0.155436752163454</c:v>
                </c:pt>
                <c:pt idx="35">
                  <c:v>0.157581982150853</c:v>
                </c:pt>
                <c:pt idx="36">
                  <c:v>0.160372863882033</c:v>
                </c:pt>
                <c:pt idx="37">
                  <c:v>0.16401962468889</c:v>
                </c:pt>
                <c:pt idx="38">
                  <c:v>0.167789397773543</c:v>
                </c:pt>
                <c:pt idx="39">
                  <c:v>0.171250663875785</c:v>
                </c:pt>
                <c:pt idx="40">
                  <c:v>0.174218579149614</c:v>
                </c:pt>
                <c:pt idx="41">
                  <c:v>0.175517692940527</c:v>
                </c:pt>
                <c:pt idx="42">
                  <c:v>0.175015880950149</c:v>
                </c:pt>
                <c:pt idx="43">
                  <c:v>0.173233179210014</c:v>
                </c:pt>
                <c:pt idx="44">
                  <c:v>0.17036614702115</c:v>
                </c:pt>
                <c:pt idx="45">
                  <c:v>0.164831245378904</c:v>
                </c:pt>
                <c:pt idx="46">
                  <c:v>0.162036458496048</c:v>
                </c:pt>
                <c:pt idx="47">
                  <c:v>0.165522457225572</c:v>
                </c:pt>
                <c:pt idx="48">
                  <c:v>0.170202781509367</c:v>
                </c:pt>
                <c:pt idx="49">
                  <c:v>0.175397284097181</c:v>
                </c:pt>
                <c:pt idx="50">
                  <c:v>0.181424885709228</c:v>
                </c:pt>
                <c:pt idx="51">
                  <c:v>0.187871640267841</c:v>
                </c:pt>
                <c:pt idx="52">
                  <c:v>0.193952612286128</c:v>
                </c:pt>
                <c:pt idx="53">
                  <c:v>0.200264639111916</c:v>
                </c:pt>
                <c:pt idx="54">
                  <c:v>0.207773594926427</c:v>
                </c:pt>
                <c:pt idx="55">
                  <c:v>0.217356837139554</c:v>
                </c:pt>
                <c:pt idx="56">
                  <c:v>0.22936648026076</c:v>
                </c:pt>
                <c:pt idx="57">
                  <c:v>0.24353241796578</c:v>
                </c:pt>
                <c:pt idx="58">
                  <c:v>0.259428337863309</c:v>
                </c:pt>
                <c:pt idx="59">
                  <c:v>0.275569631457819</c:v>
                </c:pt>
                <c:pt idx="60">
                  <c:v>0.2921456986056</c:v>
                </c:pt>
                <c:pt idx="61">
                  <c:v>0.309951237672738</c:v>
                </c:pt>
                <c:pt idx="62">
                  <c:v>0.327733996688431</c:v>
                </c:pt>
                <c:pt idx="63">
                  <c:v>0.344529403188686</c:v>
                </c:pt>
                <c:pt idx="64">
                  <c:v>0.362469019130036</c:v>
                </c:pt>
                <c:pt idx="65">
                  <c:v>0.382880596082352</c:v>
                </c:pt>
                <c:pt idx="66">
                  <c:v>0.404993517448218</c:v>
                </c:pt>
                <c:pt idx="67">
                  <c:v>0.42886505878555</c:v>
                </c:pt>
                <c:pt idx="68">
                  <c:v>0.453887318150104</c:v>
                </c:pt>
                <c:pt idx="69">
                  <c:v>0.478148723796432</c:v>
                </c:pt>
                <c:pt idx="70">
                  <c:v>0.502670472887834</c:v>
                </c:pt>
                <c:pt idx="71">
                  <c:v>0.528203656263343</c:v>
                </c:pt>
                <c:pt idx="72">
                  <c:v>0.552972731627563</c:v>
                </c:pt>
                <c:pt idx="73">
                  <c:v>0.577748966436523</c:v>
                </c:pt>
                <c:pt idx="74">
                  <c:v>0.60219196163579</c:v>
                </c:pt>
                <c:pt idx="75">
                  <c:v>0.624519666343841</c:v>
                </c:pt>
                <c:pt idx="76">
                  <c:v>0.646156159205223</c:v>
                </c:pt>
                <c:pt idx="77">
                  <c:v>0.667805018380247</c:v>
                </c:pt>
                <c:pt idx="78">
                  <c:v>0.6886650369167</c:v>
                </c:pt>
                <c:pt idx="79">
                  <c:v>0.710515011403043</c:v>
                </c:pt>
                <c:pt idx="80">
                  <c:v>0.732476282712154</c:v>
                </c:pt>
                <c:pt idx="81">
                  <c:v>0.751480703343851</c:v>
                </c:pt>
                <c:pt idx="82">
                  <c:v>0.76949777146011</c:v>
                </c:pt>
                <c:pt idx="83">
                  <c:v>0.789442682787133</c:v>
                </c:pt>
                <c:pt idx="84">
                  <c:v>0.811782102950212</c:v>
                </c:pt>
                <c:pt idx="85">
                  <c:v>0.83609687900278</c:v>
                </c:pt>
                <c:pt idx="86">
                  <c:v>0.861699053391234</c:v>
                </c:pt>
                <c:pt idx="87">
                  <c:v>0.889329303216804</c:v>
                </c:pt>
                <c:pt idx="88">
                  <c:v>0.921423792266758</c:v>
                </c:pt>
                <c:pt idx="89">
                  <c:v>0.959486003936393</c:v>
                </c:pt>
                <c:pt idx="90">
                  <c:v>1.0</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Comparison'!$E$68:$E$118</c:f>
              <c:numCache>
                <c:formatCode>_(* #,##0.00_);_(* \(#,##0.00\);_(* "-"??_);_(@_)</c:formatCode>
                <c:ptCount val="51"/>
                <c:pt idx="20">
                  <c:v>0.719435170962459</c:v>
                </c:pt>
                <c:pt idx="21">
                  <c:v>0.732638190248575</c:v>
                </c:pt>
                <c:pt idx="22">
                  <c:v>0.748737986051037</c:v>
                </c:pt>
                <c:pt idx="23">
                  <c:v>0.76711174918814</c:v>
                </c:pt>
                <c:pt idx="24">
                  <c:v>0.790636179949024</c:v>
                </c:pt>
                <c:pt idx="25">
                  <c:v>0.81573414078432</c:v>
                </c:pt>
                <c:pt idx="26">
                  <c:v>0.840839685972115</c:v>
                </c:pt>
                <c:pt idx="27">
                  <c:v>0.871978360503904</c:v>
                </c:pt>
                <c:pt idx="28">
                  <c:v>0.914297709034793</c:v>
                </c:pt>
                <c:pt idx="29">
                  <c:v>0.959958634049192</c:v>
                </c:pt>
                <c:pt idx="30">
                  <c:v>1.0</c:v>
                </c:pt>
                <c:pt idx="31">
                  <c:v>1.028530103410416</c:v>
                </c:pt>
                <c:pt idx="32">
                  <c:v>1.054172799210513</c:v>
                </c:pt>
                <c:pt idx="33">
                  <c:v>1.077781103987273</c:v>
                </c:pt>
                <c:pt idx="34">
                  <c:v>1.104209895617003</c:v>
                </c:pt>
                <c:pt idx="35">
                  <c:v>1.131780355367067</c:v>
                </c:pt>
                <c:pt idx="36">
                  <c:v>1.163118007617367</c:v>
                </c:pt>
                <c:pt idx="37">
                  <c:v>1.200216198660068</c:v>
                </c:pt>
                <c:pt idx="38">
                  <c:v>1.250768138759744</c:v>
                </c:pt>
                <c:pt idx="39">
                  <c:v>1.301547609434399</c:v>
                </c:pt>
                <c:pt idx="40">
                  <c:v>1.352327526247436</c:v>
                </c:pt>
                <c:pt idx="41">
                  <c:v>1.403319804930454</c:v>
                </c:pt>
                <c:pt idx="42">
                  <c:v>1.456036408461104</c:v>
                </c:pt>
                <c:pt idx="43">
                  <c:v>1.506751189070323</c:v>
                </c:pt>
                <c:pt idx="44">
                  <c:v>1.561670377794444</c:v>
                </c:pt>
                <c:pt idx="45">
                  <c:v>1.616623919174001</c:v>
                </c:pt>
                <c:pt idx="46">
                  <c:v>1.678216445820732</c:v>
                </c:pt>
                <c:pt idx="47">
                  <c:v>1.749644985382276</c:v>
                </c:pt>
                <c:pt idx="48">
                  <c:v>1.806985367107198</c:v>
                </c:pt>
                <c:pt idx="49">
                  <c:v>1.836239553112105</c:v>
                </c:pt>
                <c:pt idx="50">
                  <c:v>1.86833296378204</c:v>
                </c:pt>
              </c:numCache>
            </c:numRef>
          </c:yVal>
          <c:smooth val="0"/>
        </c:ser>
        <c:dLbls>
          <c:showLegendKey val="0"/>
          <c:showVal val="0"/>
          <c:showCatName val="0"/>
          <c:showSerName val="0"/>
          <c:showPercent val="0"/>
          <c:showBubbleSize val="0"/>
        </c:dLbls>
        <c:axId val="-2111185032"/>
        <c:axId val="-2111025256"/>
      </c:scatterChart>
      <c:valAx>
        <c:axId val="-2111185032"/>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11025256"/>
        <c:crosses val="autoZero"/>
        <c:crossBetween val="midCat"/>
        <c:majorUnit val="10.0"/>
      </c:valAx>
      <c:valAx>
        <c:axId val="-2111025256"/>
        <c:scaling>
          <c:orientation val="minMax"/>
          <c:max val="2.0"/>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2111185032"/>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Comparison'!$E$9:$E$117</c:f>
              <c:numCache>
                <c:formatCode>General</c:formatCode>
                <c:ptCount val="109"/>
                <c:pt idx="0">
                  <c:v>0.195700462624787</c:v>
                </c:pt>
                <c:pt idx="1">
                  <c:v>0.195700462624787</c:v>
                </c:pt>
                <c:pt idx="2">
                  <c:v>0.200694034575116</c:v>
                </c:pt>
                <c:pt idx="3">
                  <c:v>0.198553932310689</c:v>
                </c:pt>
                <c:pt idx="4">
                  <c:v>0.199742878013148</c:v>
                </c:pt>
                <c:pt idx="5">
                  <c:v>0.205687606525444</c:v>
                </c:pt>
                <c:pt idx="6">
                  <c:v>0.212583491599708</c:v>
                </c:pt>
                <c:pt idx="7">
                  <c:v>0.216625906988069</c:v>
                </c:pt>
                <c:pt idx="8">
                  <c:v>0.207827708789871</c:v>
                </c:pt>
                <c:pt idx="9">
                  <c:v>0.212583491599708</c:v>
                </c:pt>
                <c:pt idx="10">
                  <c:v>0.219241587533479</c:v>
                </c:pt>
                <c:pt idx="11">
                  <c:v>0.225661894326759</c:v>
                </c:pt>
                <c:pt idx="12">
                  <c:v>0.228990942293645</c:v>
                </c:pt>
                <c:pt idx="13">
                  <c:v>0.237789140491843</c:v>
                </c:pt>
                <c:pt idx="14">
                  <c:v>0.240167031896762</c:v>
                </c:pt>
                <c:pt idx="15">
                  <c:v>0.259427952276601</c:v>
                </c:pt>
                <c:pt idx="16">
                  <c:v>0.265134891648405</c:v>
                </c:pt>
                <c:pt idx="17">
                  <c:v>0.267512783053324</c:v>
                </c:pt>
                <c:pt idx="18">
                  <c:v>0.269177307036766</c:v>
                </c:pt>
                <c:pt idx="19">
                  <c:v>0.23992924275627</c:v>
                </c:pt>
                <c:pt idx="20">
                  <c:v>0.225424105186267</c:v>
                </c:pt>
                <c:pt idx="21">
                  <c:v>0.207114341368395</c:v>
                </c:pt>
                <c:pt idx="22">
                  <c:v>0.217814852690528</c:v>
                </c:pt>
                <c:pt idx="23">
                  <c:v>0.224710737764792</c:v>
                </c:pt>
                <c:pt idx="24">
                  <c:v>0.233984514243974</c:v>
                </c:pt>
                <c:pt idx="25">
                  <c:v>0.245398392987582</c:v>
                </c:pt>
                <c:pt idx="26">
                  <c:v>0.236362405648892</c:v>
                </c:pt>
                <c:pt idx="27">
                  <c:v>0.25538553688824</c:v>
                </c:pt>
                <c:pt idx="28">
                  <c:v>0.258476795714634</c:v>
                </c:pt>
                <c:pt idx="29">
                  <c:v>0.266086048210373</c:v>
                </c:pt>
                <c:pt idx="30">
                  <c:v>0.264183735086438</c:v>
                </c:pt>
                <c:pt idx="31">
                  <c:v>0.250629754078403</c:v>
                </c:pt>
                <c:pt idx="32">
                  <c:v>0.252532067202337</c:v>
                </c:pt>
                <c:pt idx="33">
                  <c:v>0.259903530557585</c:v>
                </c:pt>
                <c:pt idx="34">
                  <c:v>0.277024348672997</c:v>
                </c:pt>
                <c:pt idx="35">
                  <c:v>0.28772485999513</c:v>
                </c:pt>
                <c:pt idx="36">
                  <c:v>0.300803262722182</c:v>
                </c:pt>
                <c:pt idx="37">
                  <c:v>0.311265984903823</c:v>
                </c:pt>
                <c:pt idx="38">
                  <c:v>0.315070611151692</c:v>
                </c:pt>
                <c:pt idx="39">
                  <c:v>0.318161869978086</c:v>
                </c:pt>
                <c:pt idx="40">
                  <c:v>0.350025614803993</c:v>
                </c:pt>
                <c:pt idx="41">
                  <c:v>0.3818893596299</c:v>
                </c:pt>
                <c:pt idx="42">
                  <c:v>0.391400925249574</c:v>
                </c:pt>
                <c:pt idx="43">
                  <c:v>0.39996133430728</c:v>
                </c:pt>
                <c:pt idx="44">
                  <c:v>0.384267251034819</c:v>
                </c:pt>
                <c:pt idx="45">
                  <c:v>0.367384222059898</c:v>
                </c:pt>
                <c:pt idx="46">
                  <c:v>0.351452349646944</c:v>
                </c:pt>
                <c:pt idx="47">
                  <c:v>0.346220988556124</c:v>
                </c:pt>
                <c:pt idx="48">
                  <c:v>0.357159289018748</c:v>
                </c:pt>
                <c:pt idx="49">
                  <c:v>0.370475480886292</c:v>
                </c:pt>
                <c:pt idx="50">
                  <c:v>0.36824721313558</c:v>
                </c:pt>
                <c:pt idx="51">
                  <c:v>0.379240109674892</c:v>
                </c:pt>
                <c:pt idx="52">
                  <c:v>0.378553053641185</c:v>
                </c:pt>
                <c:pt idx="53">
                  <c:v>0.3934385619462</c:v>
                </c:pt>
                <c:pt idx="54">
                  <c:v>0.409469516520045</c:v>
                </c:pt>
                <c:pt idx="55">
                  <c:v>0.42435502482506</c:v>
                </c:pt>
                <c:pt idx="56">
                  <c:v>0.429621748658176</c:v>
                </c:pt>
                <c:pt idx="57">
                  <c:v>0.436492308995247</c:v>
                </c:pt>
                <c:pt idx="58">
                  <c:v>0.435576587162956</c:v>
                </c:pt>
                <c:pt idx="59">
                  <c:v>0.453210319602799</c:v>
                </c:pt>
                <c:pt idx="60">
                  <c:v>0.47931739024571</c:v>
                </c:pt>
                <c:pt idx="61">
                  <c:v>0.495118620383015</c:v>
                </c:pt>
                <c:pt idx="62">
                  <c:v>0.500157737055504</c:v>
                </c:pt>
                <c:pt idx="63">
                  <c:v>0.519394247361345</c:v>
                </c:pt>
                <c:pt idx="64">
                  <c:v>0.54687543007167</c:v>
                </c:pt>
                <c:pt idx="65">
                  <c:v>0.561073882342977</c:v>
                </c:pt>
                <c:pt idx="66">
                  <c:v>0.57183705444575</c:v>
                </c:pt>
                <c:pt idx="67">
                  <c:v>0.584661394649644</c:v>
                </c:pt>
                <c:pt idx="68">
                  <c:v>0.60847863139285</c:v>
                </c:pt>
                <c:pt idx="69">
                  <c:v>0.61952234255407</c:v>
                </c:pt>
                <c:pt idx="70">
                  <c:v>0.634141074094071</c:v>
                </c:pt>
                <c:pt idx="71">
                  <c:v>0.647574131122897</c:v>
                </c:pt>
                <c:pt idx="72">
                  <c:v>0.670490466965202</c:v>
                </c:pt>
                <c:pt idx="73">
                  <c:v>0.715576798890547</c:v>
                </c:pt>
                <c:pt idx="74">
                  <c:v>0.705852150623008</c:v>
                </c:pt>
                <c:pt idx="75">
                  <c:v>0.70503594075862</c:v>
                </c:pt>
                <c:pt idx="76">
                  <c:v>0.720861519568923</c:v>
                </c:pt>
                <c:pt idx="77">
                  <c:v>0.736493367633203</c:v>
                </c:pt>
                <c:pt idx="78">
                  <c:v>0.762749706227967</c:v>
                </c:pt>
                <c:pt idx="79">
                  <c:v>0.783783783783784</c:v>
                </c:pt>
                <c:pt idx="80">
                  <c:v>0.770925567165285</c:v>
                </c:pt>
                <c:pt idx="81">
                  <c:v>0.760878034321042</c:v>
                </c:pt>
                <c:pt idx="82">
                  <c:v>0.772658557499921</c:v>
                </c:pt>
                <c:pt idx="83">
                  <c:v>0.800096336054033</c:v>
                </c:pt>
                <c:pt idx="84">
                  <c:v>0.820089772498703</c:v>
                </c:pt>
                <c:pt idx="85">
                  <c:v>0.849027641037042</c:v>
                </c:pt>
                <c:pt idx="86">
                  <c:v>0.88637638813902</c:v>
                </c:pt>
                <c:pt idx="87">
                  <c:v>0.928576872995204</c:v>
                </c:pt>
                <c:pt idx="88">
                  <c:v>0.974837234414203</c:v>
                </c:pt>
                <c:pt idx="89">
                  <c:v>0.996080922285388</c:v>
                </c:pt>
                <c:pt idx="90">
                  <c:v>1.0</c:v>
                </c:pt>
                <c:pt idx="91">
                  <c:v>0.986350247426493</c:v>
                </c:pt>
                <c:pt idx="92">
                  <c:v>0.988275415765493</c:v>
                </c:pt>
                <c:pt idx="93">
                  <c:v>1.01132201997209</c:v>
                </c:pt>
                <c:pt idx="94">
                  <c:v>1.056083649177101</c:v>
                </c:pt>
                <c:pt idx="95">
                  <c:v>1.086208830410946</c:v>
                </c:pt>
                <c:pt idx="96">
                  <c:v>1.116808376746865</c:v>
                </c:pt>
                <c:pt idx="97">
                  <c:v>1.153409487515179</c:v>
                </c:pt>
                <c:pt idx="98">
                  <c:v>1.18890018102709</c:v>
                </c:pt>
                <c:pt idx="99">
                  <c:v>1.225049491324462</c:v>
                </c:pt>
                <c:pt idx="100">
                  <c:v>1.282490128201057</c:v>
                </c:pt>
                <c:pt idx="101">
                  <c:v>1.301807094991584</c:v>
                </c:pt>
                <c:pt idx="102">
                  <c:v>1.32849006468278</c:v>
                </c:pt>
                <c:pt idx="103">
                  <c:v>1.365309492806555</c:v>
                </c:pt>
                <c:pt idx="104">
                  <c:v>1.409810397942008</c:v>
                </c:pt>
                <c:pt idx="105">
                  <c:v>1.44082637278877</c:v>
                </c:pt>
                <c:pt idx="106">
                  <c:v>1.48260975429013</c:v>
                </c:pt>
                <c:pt idx="107">
                  <c:v>1.521157938196716</c:v>
                </c:pt>
                <c:pt idx="108">
                  <c:v>1.53180571876224</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Comparison'!$F$69:$F$120</c:f>
              <c:numCache>
                <c:formatCode>General</c:formatCode>
                <c:ptCount val="52"/>
                <c:pt idx="20">
                  <c:v>0.764840607800376</c:v>
                </c:pt>
                <c:pt idx="21">
                  <c:v>0.754724589635081</c:v>
                </c:pt>
                <c:pt idx="22">
                  <c:v>0.770515623176356</c:v>
                </c:pt>
                <c:pt idx="23">
                  <c:v>0.798440239563676</c:v>
                </c:pt>
                <c:pt idx="24">
                  <c:v>0.81976531467321</c:v>
                </c:pt>
                <c:pt idx="25">
                  <c:v>0.849276050320437</c:v>
                </c:pt>
                <c:pt idx="26">
                  <c:v>0.883352370261477</c:v>
                </c:pt>
                <c:pt idx="27">
                  <c:v>0.923653831274679</c:v>
                </c:pt>
                <c:pt idx="28">
                  <c:v>0.970131256450371</c:v>
                </c:pt>
                <c:pt idx="29">
                  <c:v>0.992266111339146</c:v>
                </c:pt>
                <c:pt idx="30">
                  <c:v>1.0</c:v>
                </c:pt>
                <c:pt idx="31">
                  <c:v>0.986073754873432</c:v>
                </c:pt>
                <c:pt idx="32">
                  <c:v>0.987519556017746</c:v>
                </c:pt>
                <c:pt idx="33">
                  <c:v>1.009466882957644</c:v>
                </c:pt>
                <c:pt idx="34">
                  <c:v>1.052675027178439</c:v>
                </c:pt>
                <c:pt idx="35">
                  <c:v>1.084804597188654</c:v>
                </c:pt>
                <c:pt idx="36">
                  <c:v>1.116104060963631</c:v>
                </c:pt>
                <c:pt idx="37">
                  <c:v>1.154311897009126</c:v>
                </c:pt>
                <c:pt idx="38">
                  <c:v>1.198626193851444</c:v>
                </c:pt>
                <c:pt idx="39">
                  <c:v>1.242444131752153</c:v>
                </c:pt>
                <c:pt idx="40">
                  <c:v>1.297827823115246</c:v>
                </c:pt>
                <c:pt idx="41">
                  <c:v>1.338718095660236</c:v>
                </c:pt>
                <c:pt idx="42">
                  <c:v>1.374294639192292</c:v>
                </c:pt>
                <c:pt idx="43">
                  <c:v>1.422733239525646</c:v>
                </c:pt>
                <c:pt idx="44">
                  <c:v>1.464779497293958</c:v>
                </c:pt>
                <c:pt idx="45">
                  <c:v>1.495331472041943</c:v>
                </c:pt>
                <c:pt idx="46">
                  <c:v>1.534316958952361</c:v>
                </c:pt>
                <c:pt idx="47">
                  <c:v>1.587498836146471</c:v>
                </c:pt>
                <c:pt idx="48">
                  <c:v>1.569990544919501</c:v>
                </c:pt>
                <c:pt idx="49">
                  <c:v>1.501329743637491</c:v>
                </c:pt>
                <c:pt idx="50">
                  <c:v>1.532740019382259</c:v>
                </c:pt>
                <c:pt idx="51">
                  <c:v>1.542774731723565</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pt idx="109">
                  <c:v>2009.0</c:v>
                </c:pt>
                <c:pt idx="110">
                  <c:v>2010.0</c:v>
                </c:pt>
                <c:pt idx="111">
                  <c:v>2011.0</c:v>
                </c:pt>
              </c:numCache>
            </c:numRef>
          </c:xVal>
          <c:yVal>
            <c:numRef>
              <c:f>'GDP Comparison'!$G$9:$G$118</c:f>
              <c:numCache>
                <c:formatCode>General</c:formatCode>
                <c:ptCount val="110"/>
                <c:pt idx="0">
                  <c:v>0.187352271067599</c:v>
                </c:pt>
                <c:pt idx="1">
                  <c:v>0.191992909118236</c:v>
                </c:pt>
                <c:pt idx="2">
                  <c:v>0.194690954496514</c:v>
                </c:pt>
                <c:pt idx="3">
                  <c:v>0.192856283639285</c:v>
                </c:pt>
                <c:pt idx="4">
                  <c:v>0.1953384853873</c:v>
                </c:pt>
                <c:pt idx="5">
                  <c:v>0.201274185219511</c:v>
                </c:pt>
                <c:pt idx="6">
                  <c:v>0.206238588715542</c:v>
                </c:pt>
                <c:pt idx="7">
                  <c:v>0.210015852245131</c:v>
                </c:pt>
                <c:pt idx="8">
                  <c:v>0.20213755974056</c:v>
                </c:pt>
                <c:pt idx="9">
                  <c:v>0.207641572312246</c:v>
                </c:pt>
                <c:pt idx="10">
                  <c:v>0.213145584883933</c:v>
                </c:pt>
                <c:pt idx="11">
                  <c:v>0.220268424682586</c:v>
                </c:pt>
                <c:pt idx="12">
                  <c:v>0.223290235506257</c:v>
                </c:pt>
                <c:pt idx="13">
                  <c:v>0.232895277052925</c:v>
                </c:pt>
                <c:pt idx="14">
                  <c:v>0.238251868425142</c:v>
                </c:pt>
                <c:pt idx="15">
                  <c:v>0.253390061433582</c:v>
                </c:pt>
                <c:pt idx="16">
                  <c:v>0.258280862251694</c:v>
                </c:pt>
                <c:pt idx="17">
                  <c:v>0.260144024468117</c:v>
                </c:pt>
                <c:pt idx="18">
                  <c:v>0.265733511117387</c:v>
                </c:pt>
                <c:pt idx="19">
                  <c:v>0.239416344810407</c:v>
                </c:pt>
                <c:pt idx="20">
                  <c:v>0.220784722646173</c:v>
                </c:pt>
                <c:pt idx="21">
                  <c:v>0.198389868789677</c:v>
                </c:pt>
                <c:pt idx="22">
                  <c:v>0.210796990039813</c:v>
                </c:pt>
                <c:pt idx="23">
                  <c:v>0.217372764302385</c:v>
                </c:pt>
                <c:pt idx="24">
                  <c:v>0.228042888577503</c:v>
                </c:pt>
                <c:pt idx="25">
                  <c:v>0.236417695421344</c:v>
                </c:pt>
                <c:pt idx="26">
                  <c:v>0.22872528024626</c:v>
                </c:pt>
                <c:pt idx="27">
                  <c:v>0.247397997727715</c:v>
                </c:pt>
                <c:pt idx="28">
                  <c:v>0.249445172733987</c:v>
                </c:pt>
                <c:pt idx="29">
                  <c:v>0.256827409877818</c:v>
                </c:pt>
                <c:pt idx="30">
                  <c:v>0.254532092446543</c:v>
                </c:pt>
                <c:pt idx="31">
                  <c:v>0.241876828771404</c:v>
                </c:pt>
                <c:pt idx="32">
                  <c:v>0.242931434077666</c:v>
                </c:pt>
                <c:pt idx="33">
                  <c:v>0.250934027284004</c:v>
                </c:pt>
                <c:pt idx="34">
                  <c:v>0.266504964452925</c:v>
                </c:pt>
                <c:pt idx="35">
                  <c:v>0.276306590240532</c:v>
                </c:pt>
                <c:pt idx="36">
                  <c:v>0.289892388009431</c:v>
                </c:pt>
                <c:pt idx="37">
                  <c:v>0.299942156222042</c:v>
                </c:pt>
                <c:pt idx="38">
                  <c:v>0.301927295622063</c:v>
                </c:pt>
                <c:pt idx="39">
                  <c:v>0.315947342634717</c:v>
                </c:pt>
                <c:pt idx="40">
                  <c:v>0.351617816228859</c:v>
                </c:pt>
                <c:pt idx="41">
                  <c:v>0.384124473904215</c:v>
                </c:pt>
                <c:pt idx="42">
                  <c:v>0.391940960291801</c:v>
                </c:pt>
                <c:pt idx="43">
                  <c:v>0.398950983798128</c:v>
                </c:pt>
                <c:pt idx="44">
                  <c:v>0.379595874647916</c:v>
                </c:pt>
                <c:pt idx="45">
                  <c:v>0.359434302616444</c:v>
                </c:pt>
                <c:pt idx="46">
                  <c:v>0.348888249553829</c:v>
                </c:pt>
                <c:pt idx="47">
                  <c:v>0.344297614691278</c:v>
                </c:pt>
                <c:pt idx="48">
                  <c:v>0.356890842760167</c:v>
                </c:pt>
                <c:pt idx="49">
                  <c:v>0.369247206415097</c:v>
                </c:pt>
                <c:pt idx="50">
                  <c:v>0.381191265786914</c:v>
                </c:pt>
                <c:pt idx="51">
                  <c:v>0.390855525005042</c:v>
                </c:pt>
                <c:pt idx="52">
                  <c:v>0.392186897659184</c:v>
                </c:pt>
                <c:pt idx="53">
                  <c:v>0.407309401814139</c:v>
                </c:pt>
                <c:pt idx="54">
                  <c:v>0.423634353754522</c:v>
                </c:pt>
                <c:pt idx="55">
                  <c:v>0.438262858660049</c:v>
                </c:pt>
                <c:pt idx="56">
                  <c:v>0.443681532597568</c:v>
                </c:pt>
                <c:pt idx="57">
                  <c:v>0.451062162210461</c:v>
                </c:pt>
                <c:pt idx="58">
                  <c:v>0.450537527348666</c:v>
                </c:pt>
                <c:pt idx="59">
                  <c:v>0.467898984174153</c:v>
                </c:pt>
                <c:pt idx="60">
                  <c:v>0.493315054084621</c:v>
                </c:pt>
                <c:pt idx="61">
                  <c:v>0.505516963193865</c:v>
                </c:pt>
                <c:pt idx="62">
                  <c:v>0.511746204375276</c:v>
                </c:pt>
                <c:pt idx="63">
                  <c:v>0.51718785502207</c:v>
                </c:pt>
                <c:pt idx="64">
                  <c:v>0.546226586095006</c:v>
                </c:pt>
                <c:pt idx="65">
                  <c:v>0.561132087995691</c:v>
                </c:pt>
                <c:pt idx="66">
                  <c:v>0.571389912203441</c:v>
                </c:pt>
                <c:pt idx="67">
                  <c:v>0.581651565862737</c:v>
                </c:pt>
                <c:pt idx="68">
                  <c:v>0.606966793549161</c:v>
                </c:pt>
                <c:pt idx="69">
                  <c:v>0.620778348791553</c:v>
                </c:pt>
                <c:pt idx="70">
                  <c:v>0.633421921312429</c:v>
                </c:pt>
                <c:pt idx="71">
                  <c:v>0.647806617802865</c:v>
                </c:pt>
                <c:pt idx="72">
                  <c:v>0.669875747062172</c:v>
                </c:pt>
                <c:pt idx="73">
                  <c:v>0.720975948491324</c:v>
                </c:pt>
                <c:pt idx="74">
                  <c:v>0.713950181388355</c:v>
                </c:pt>
                <c:pt idx="75">
                  <c:v>0.710284119775032</c:v>
                </c:pt>
                <c:pt idx="76">
                  <c:v>0.729430101020932</c:v>
                </c:pt>
                <c:pt idx="77">
                  <c:v>0.747050684067694</c:v>
                </c:pt>
                <c:pt idx="78">
                  <c:v>0.765728195741139</c:v>
                </c:pt>
                <c:pt idx="79">
                  <c:v>0.782757766765977</c:v>
                </c:pt>
                <c:pt idx="80">
                  <c:v>0.767383795292838</c:v>
                </c:pt>
                <c:pt idx="81">
                  <c:v>0.758061633746148</c:v>
                </c:pt>
                <c:pt idx="82">
                  <c:v>0.775793270887743</c:v>
                </c:pt>
                <c:pt idx="83">
                  <c:v>0.802706656352677</c:v>
                </c:pt>
                <c:pt idx="84">
                  <c:v>0.821547557958749</c:v>
                </c:pt>
                <c:pt idx="85">
                  <c:v>0.853339664693223</c:v>
                </c:pt>
                <c:pt idx="86">
                  <c:v>0.885278567070291</c:v>
                </c:pt>
                <c:pt idx="87">
                  <c:v>0.923722431140079</c:v>
                </c:pt>
                <c:pt idx="88">
                  <c:v>0.968227040523256</c:v>
                </c:pt>
                <c:pt idx="89">
                  <c:v>0.990601249422391</c:v>
                </c:pt>
                <c:pt idx="90">
                  <c:v>1.0</c:v>
                </c:pt>
                <c:pt idx="91">
                  <c:v>0.990843781353634</c:v>
                </c:pt>
                <c:pt idx="92">
                  <c:v>0.993764376399345</c:v>
                </c:pt>
                <c:pt idx="93">
                  <c:v>1.016924899349249</c:v>
                </c:pt>
                <c:pt idx="94">
                  <c:v>1.057363907674476</c:v>
                </c:pt>
                <c:pt idx="95">
                  <c:v>1.086297967071823</c:v>
                </c:pt>
                <c:pt idx="96">
                  <c:v>1.115708154944715</c:v>
                </c:pt>
                <c:pt idx="97">
                  <c:v>1.15209432705048</c:v>
                </c:pt>
                <c:pt idx="98">
                  <c:v>1.195548390226218</c:v>
                </c:pt>
                <c:pt idx="99">
                  <c:v>1.238166356481091</c:v>
                </c:pt>
                <c:pt idx="100">
                  <c:v>1.286645936568965</c:v>
                </c:pt>
                <c:pt idx="101">
                  <c:v>1.315670626319565</c:v>
                </c:pt>
                <c:pt idx="102">
                  <c:v>1.339126017038506</c:v>
                </c:pt>
                <c:pt idx="103">
                  <c:v>1.376922703797029</c:v>
                </c:pt>
                <c:pt idx="104">
                  <c:v>1.416680069747077</c:v>
                </c:pt>
                <c:pt idx="105">
                  <c:v>1.449878861682763</c:v>
                </c:pt>
                <c:pt idx="106">
                  <c:v>1.49244576858369</c:v>
                </c:pt>
                <c:pt idx="107">
                  <c:v>1.533080078937761</c:v>
                </c:pt>
                <c:pt idx="108">
                  <c:v>1.530911332878905</c:v>
                </c:pt>
                <c:pt idx="109">
                  <c:v>1.455011603238184</c:v>
                </c:pt>
              </c:numCache>
            </c:numRef>
          </c:yVal>
          <c:smooth val="0"/>
        </c:ser>
        <c:dLbls>
          <c:showLegendKey val="0"/>
          <c:showVal val="0"/>
          <c:showCatName val="0"/>
          <c:showSerName val="0"/>
          <c:showPercent val="0"/>
          <c:showBubbleSize val="0"/>
        </c:dLbls>
        <c:axId val="-2111708680"/>
        <c:axId val="-2108834456"/>
      </c:scatterChart>
      <c:valAx>
        <c:axId val="-211170868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8834456"/>
        <c:crosses val="autoZero"/>
        <c:crossBetween val="midCat"/>
        <c:majorUnit val="10.0"/>
      </c:valAx>
      <c:valAx>
        <c:axId val="-2108834456"/>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2111708680"/>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0.983898481479579</c:v>
                </c:pt>
                <c:pt idx="2">
                  <c:v>0.988885889157156</c:v>
                </c:pt>
                <c:pt idx="3">
                  <c:v>1.005305096596778</c:v>
                </c:pt>
                <c:pt idx="4">
                  <c:v>1.035535610568499</c:v>
                </c:pt>
                <c:pt idx="5">
                  <c:v>1.081516166338577</c:v>
                </c:pt>
                <c:pt idx="6">
                  <c:v>1.117179405522046</c:v>
                </c:pt>
                <c:pt idx="7">
                  <c:v>1.160909913753782</c:v>
                </c:pt>
                <c:pt idx="8">
                  <c:v>1.212003601308072</c:v>
                </c:pt>
                <c:pt idx="9">
                  <c:v>1.271054787753686</c:v>
                </c:pt>
                <c:pt idx="10">
                  <c:v>1.303587557892816</c:v>
                </c:pt>
                <c:pt idx="11">
                  <c:v>1.325877483946663</c:v>
                </c:pt>
                <c:pt idx="12">
                  <c:v>1.328282199506786</c:v>
                </c:pt>
                <c:pt idx="13">
                  <c:v>1.363071865909993</c:v>
                </c:pt>
                <c:pt idx="14">
                  <c:v>1.407137284231188</c:v>
                </c:pt>
                <c:pt idx="15">
                  <c:v>1.445225033419916</c:v>
                </c:pt>
                <c:pt idx="16">
                  <c:v>1.542511039934052</c:v>
                </c:pt>
                <c:pt idx="17">
                  <c:v>1.560335378434535</c:v>
                </c:pt>
                <c:pt idx="18">
                  <c:v>1.610049188351803</c:v>
                </c:pt>
                <c:pt idx="19">
                  <c:v>1.659575200195633</c:v>
                </c:pt>
                <c:pt idx="20">
                  <c:v>1.69832971664426</c:v>
                </c:pt>
                <c:pt idx="21">
                  <c:v>1.771260996204583</c:v>
                </c:pt>
                <c:pt idx="22">
                  <c:v>1.804716199096073</c:v>
                </c:pt>
                <c:pt idx="23">
                  <c:v>1.863125223776141</c:v>
                </c:pt>
                <c:pt idx="24">
                  <c:v>1.920269489324865</c:v>
                </c:pt>
                <c:pt idx="25">
                  <c:v>1.97852874370601</c:v>
                </c:pt>
                <c:pt idx="26">
                  <c:v>2.021270356225389</c:v>
                </c:pt>
                <c:pt idx="27">
                  <c:v>2.033486681531385</c:v>
                </c:pt>
                <c:pt idx="28">
                  <c:v>2.071740128293874</c:v>
                </c:pt>
                <c:pt idx="29">
                  <c:v>2.041552070097711</c:v>
                </c:pt>
                <c:pt idx="30">
                  <c:v>2.121606529435874</c:v>
                </c:pt>
                <c:pt idx="31">
                  <c:v>2.116616717689567</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0.985155413525145</c:v>
                </c:pt>
                <c:pt idx="2">
                  <c:v>0.993097677682944</c:v>
                </c:pt>
                <c:pt idx="3">
                  <c:v>1.014293725977711</c:v>
                </c:pt>
                <c:pt idx="4">
                  <c:v>1.039604118036373</c:v>
                </c:pt>
                <c:pt idx="5">
                  <c:v>1.096235960483752</c:v>
                </c:pt>
                <c:pt idx="6">
                  <c:v>1.139966452000647</c:v>
                </c:pt>
                <c:pt idx="7">
                  <c:v>1.185973648609314</c:v>
                </c:pt>
                <c:pt idx="8">
                  <c:v>1.233565257271881</c:v>
                </c:pt>
                <c:pt idx="9">
                  <c:v>1.29619441952031</c:v>
                </c:pt>
                <c:pt idx="10">
                  <c:v>1.332990995989484</c:v>
                </c:pt>
                <c:pt idx="11">
                  <c:v>1.373023564222314</c:v>
                </c:pt>
                <c:pt idx="12">
                  <c:v>1.377210512159508</c:v>
                </c:pt>
                <c:pt idx="13">
                  <c:v>1.421000403953705</c:v>
                </c:pt>
                <c:pt idx="14">
                  <c:v>1.468939711004703</c:v>
                </c:pt>
                <c:pt idx="15">
                  <c:v>1.508147834050028</c:v>
                </c:pt>
                <c:pt idx="16">
                  <c:v>1.626886508949031</c:v>
                </c:pt>
                <c:pt idx="17">
                  <c:v>1.637416290915888</c:v>
                </c:pt>
                <c:pt idx="18">
                  <c:v>1.690873473664567</c:v>
                </c:pt>
                <c:pt idx="19">
                  <c:v>1.743600792953795</c:v>
                </c:pt>
                <c:pt idx="20">
                  <c:v>1.784639371654976</c:v>
                </c:pt>
                <c:pt idx="21">
                  <c:v>1.867857882922977</c:v>
                </c:pt>
                <c:pt idx="22">
                  <c:v>1.902834933737562</c:v>
                </c:pt>
                <c:pt idx="23">
                  <c:v>1.969170496155091</c:v>
                </c:pt>
                <c:pt idx="24">
                  <c:v>2.03153769228631</c:v>
                </c:pt>
                <c:pt idx="25">
                  <c:v>2.093937242292802</c:v>
                </c:pt>
                <c:pt idx="26">
                  <c:v>2.138573618194029</c:v>
                </c:pt>
                <c:pt idx="27">
                  <c:v>2.140961073586887</c:v>
                </c:pt>
                <c:pt idx="28">
                  <c:v>2.179104198285362</c:v>
                </c:pt>
                <c:pt idx="29">
                  <c:v>2.140938427823864</c:v>
                </c:pt>
                <c:pt idx="30">
                  <c:v>2.236405086798459</c:v>
                </c:pt>
                <c:pt idx="31">
                  <c:v>2.222190233012639</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0.985145675236788</c:v>
                </c:pt>
                <c:pt idx="2">
                  <c:v>0.988364417266599</c:v>
                </c:pt>
                <c:pt idx="3">
                  <c:v>1.026794486708665</c:v>
                </c:pt>
                <c:pt idx="4">
                  <c:v>1.058330943326368</c:v>
                </c:pt>
                <c:pt idx="5">
                  <c:v>1.120281366773087</c:v>
                </c:pt>
                <c:pt idx="6">
                  <c:v>1.175463840697472</c:v>
                </c:pt>
                <c:pt idx="7">
                  <c:v>1.254322191049784</c:v>
                </c:pt>
                <c:pt idx="8">
                  <c:v>1.288370868003456</c:v>
                </c:pt>
                <c:pt idx="9">
                  <c:v>1.347967871946439</c:v>
                </c:pt>
                <c:pt idx="10">
                  <c:v>1.404142717085183</c:v>
                </c:pt>
                <c:pt idx="11">
                  <c:v>1.435445421363835</c:v>
                </c:pt>
                <c:pt idx="12">
                  <c:v>1.473711428063624</c:v>
                </c:pt>
                <c:pt idx="13">
                  <c:v>1.518048192951762</c:v>
                </c:pt>
                <c:pt idx="14">
                  <c:v>1.66617266948961</c:v>
                </c:pt>
                <c:pt idx="15">
                  <c:v>1.686570673808919</c:v>
                </c:pt>
                <c:pt idx="16">
                  <c:v>1.83655632067474</c:v>
                </c:pt>
                <c:pt idx="17">
                  <c:v>1.806408103674036</c:v>
                </c:pt>
                <c:pt idx="18">
                  <c:v>1.882864020752269</c:v>
                </c:pt>
                <c:pt idx="19">
                  <c:v>1.899794470741139</c:v>
                </c:pt>
                <c:pt idx="20">
                  <c:v>1.981374725184515</c:v>
                </c:pt>
              </c:numCache>
            </c:numRef>
          </c:yVal>
          <c:smooth val="0"/>
        </c:ser>
        <c:dLbls>
          <c:showLegendKey val="0"/>
          <c:showVal val="0"/>
          <c:showCatName val="0"/>
          <c:showSerName val="0"/>
          <c:showPercent val="0"/>
          <c:showBubbleSize val="0"/>
        </c:dLbls>
        <c:axId val="-2108884248"/>
        <c:axId val="-2108867032"/>
      </c:scatterChart>
      <c:valAx>
        <c:axId val="-2108884248"/>
        <c:scaling>
          <c:orientation val="minMax"/>
        </c:scaling>
        <c:delete val="0"/>
        <c:axPos val="b"/>
        <c:numFmt formatCode="General" sourceLinked="1"/>
        <c:majorTickMark val="out"/>
        <c:minorTickMark val="none"/>
        <c:tickLblPos val="nextTo"/>
        <c:crossAx val="-2108867032"/>
        <c:crosses val="autoZero"/>
        <c:crossBetween val="midCat"/>
      </c:valAx>
      <c:valAx>
        <c:axId val="-2108867032"/>
        <c:scaling>
          <c:orientation val="minMax"/>
        </c:scaling>
        <c:delete val="0"/>
        <c:axPos val="l"/>
        <c:majorGridlines/>
        <c:numFmt formatCode="General" sourceLinked="1"/>
        <c:majorTickMark val="out"/>
        <c:minorTickMark val="none"/>
        <c:tickLblPos val="nextTo"/>
        <c:crossAx val="-210888424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40536"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91176" cy="5842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723900</xdr:colOff>
      <xdr:row>11</xdr:row>
      <xdr:rowOff>12700</xdr:rowOff>
    </xdr:from>
    <xdr:to>
      <xdr:col>12</xdr:col>
      <xdr:colOff>82550</xdr:colOff>
      <xdr:row>41</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8" workbookViewId="0">
      <selection activeCell="N10" sqref="N10"/>
    </sheetView>
  </sheetViews>
  <sheetFormatPr baseColWidth="10" defaultColWidth="8.83203125" defaultRowHeight="14" x14ac:dyDescent="0"/>
  <cols>
    <col min="2" max="2" width="13" customWidth="1"/>
    <col min="3" max="3" width="17.33203125" customWidth="1"/>
    <col min="4" max="4" width="16.1640625" customWidth="1"/>
    <col min="5" max="5" width="17.33203125" style="16" customWidth="1"/>
    <col min="6" max="6" width="13.6640625" bestFit="1" customWidth="1"/>
    <col min="7" max="7" width="16.33203125" bestFit="1" customWidth="1"/>
    <col min="8" max="8" width="15.83203125" style="16" customWidth="1"/>
    <col min="9" max="9" width="13.5" customWidth="1"/>
    <col min="10" max="10" width="12.83203125" customWidth="1"/>
    <col min="11" max="11" width="12.6640625" customWidth="1"/>
    <col min="12" max="12" width="12.83203125" style="16" customWidth="1"/>
    <col min="13" max="13" width="10.5" customWidth="1"/>
    <col min="14" max="14" width="11.33203125" customWidth="1"/>
  </cols>
  <sheetData>
    <row r="1" spans="1:15">
      <c r="A1" s="112" t="s">
        <v>129</v>
      </c>
      <c r="B1" s="20" t="s">
        <v>127</v>
      </c>
      <c r="C1" s="20"/>
      <c r="D1" s="20"/>
      <c r="E1" s="26"/>
      <c r="F1" s="20"/>
      <c r="G1" s="20"/>
      <c r="H1" s="110"/>
      <c r="I1" s="20"/>
      <c r="J1" s="20"/>
      <c r="K1" s="20"/>
      <c r="L1" s="26"/>
      <c r="M1" s="20"/>
      <c r="N1" s="20"/>
      <c r="O1" s="7"/>
    </row>
    <row r="2" spans="1:15" s="16" customFormat="1">
      <c r="B2" s="109" t="s">
        <v>128</v>
      </c>
      <c r="C2" s="20"/>
      <c r="D2" s="20"/>
      <c r="E2" s="26"/>
      <c r="F2" s="20"/>
      <c r="G2" s="20"/>
      <c r="H2" s="110"/>
      <c r="I2" s="20"/>
      <c r="J2" s="20"/>
      <c r="K2" s="20"/>
      <c r="L2" s="26"/>
      <c r="M2" s="20"/>
      <c r="N2" s="20"/>
      <c r="O2" s="7"/>
    </row>
    <row r="3" spans="1:15">
      <c r="B3" s="20" t="s">
        <v>126</v>
      </c>
      <c r="C3" s="20"/>
      <c r="D3" s="20"/>
      <c r="E3" s="26"/>
      <c r="F3" s="20"/>
      <c r="G3" s="20"/>
      <c r="H3" s="110"/>
      <c r="I3" s="20"/>
      <c r="J3" s="20"/>
      <c r="K3" s="20"/>
      <c r="L3" s="26"/>
      <c r="M3" s="20"/>
      <c r="N3" s="20"/>
      <c r="O3" s="7"/>
    </row>
    <row r="4" spans="1:15">
      <c r="B4" s="26" t="s">
        <v>113</v>
      </c>
      <c r="C4" s="20"/>
      <c r="D4" s="20"/>
      <c r="E4" s="26"/>
      <c r="F4" s="20"/>
      <c r="G4" s="20"/>
      <c r="H4" s="110"/>
      <c r="I4" s="20"/>
      <c r="J4" s="20"/>
      <c r="K4" s="20"/>
      <c r="L4" s="26"/>
      <c r="M4" s="20"/>
      <c r="N4" s="20"/>
      <c r="O4" s="7"/>
    </row>
    <row r="5" spans="1:15" s="16" customFormat="1">
      <c r="B5" s="110" t="s">
        <v>130</v>
      </c>
      <c r="C5" s="110"/>
      <c r="D5" s="110"/>
      <c r="E5" s="110"/>
      <c r="F5" s="110"/>
      <c r="G5" s="110"/>
      <c r="H5" s="110"/>
      <c r="I5" s="110"/>
      <c r="J5" s="110"/>
      <c r="K5" s="110"/>
      <c r="L5" s="110"/>
      <c r="M5" s="110"/>
      <c r="N5" s="110"/>
      <c r="O5" s="7"/>
    </row>
    <row r="6" spans="1:15" s="16" customFormat="1">
      <c r="B6" s="110"/>
      <c r="C6" s="110"/>
      <c r="D6" s="110"/>
      <c r="E6" s="110"/>
      <c r="F6" s="110"/>
      <c r="G6" s="110"/>
      <c r="H6" s="110"/>
      <c r="I6" s="110"/>
      <c r="J6" s="110"/>
      <c r="K6" s="110"/>
      <c r="L6" s="110"/>
      <c r="M6" s="110"/>
      <c r="N6" s="110"/>
      <c r="O6" s="7"/>
    </row>
    <row r="7" spans="1:15" ht="12.75" customHeight="1">
      <c r="A7" s="20"/>
      <c r="B7" s="20"/>
      <c r="C7" s="20"/>
      <c r="D7" s="20"/>
      <c r="E7" s="26"/>
      <c r="F7" s="20"/>
      <c r="G7" s="20"/>
      <c r="H7" s="110" t="s">
        <v>131</v>
      </c>
      <c r="I7" s="110" t="s">
        <v>132</v>
      </c>
      <c r="J7" s="110" t="s">
        <v>134</v>
      </c>
      <c r="K7" s="110" t="s">
        <v>133</v>
      </c>
      <c r="L7" s="110" t="s">
        <v>135</v>
      </c>
      <c r="M7" s="110" t="s">
        <v>136</v>
      </c>
      <c r="N7" s="110" t="s">
        <v>137</v>
      </c>
      <c r="O7" s="7"/>
    </row>
    <row r="8" spans="1:15" ht="15" customHeight="1">
      <c r="A8" s="102"/>
      <c r="B8" s="135" t="s">
        <v>121</v>
      </c>
      <c r="C8" s="135" t="s">
        <v>122</v>
      </c>
      <c r="D8" s="135" t="s">
        <v>1</v>
      </c>
      <c r="E8" s="135" t="s">
        <v>120</v>
      </c>
      <c r="F8" s="135" t="s">
        <v>3</v>
      </c>
      <c r="G8" s="135" t="s">
        <v>4</v>
      </c>
      <c r="H8" s="111"/>
      <c r="I8" s="135" t="s">
        <v>114</v>
      </c>
      <c r="J8" s="135" t="s">
        <v>116</v>
      </c>
      <c r="K8" s="135" t="s">
        <v>115</v>
      </c>
      <c r="L8" s="135" t="s">
        <v>117</v>
      </c>
      <c r="M8" s="135" t="s">
        <v>118</v>
      </c>
      <c r="N8" s="135" t="s">
        <v>119</v>
      </c>
      <c r="O8" s="7"/>
    </row>
    <row r="9" spans="1:15" ht="57.75" customHeight="1">
      <c r="A9" s="103" t="s">
        <v>5</v>
      </c>
      <c r="B9" s="135"/>
      <c r="C9" s="135"/>
      <c r="D9" s="135"/>
      <c r="E9" s="135"/>
      <c r="F9" s="135"/>
      <c r="G9" s="135"/>
      <c r="H9" s="111"/>
      <c r="I9" s="135"/>
      <c r="J9" s="135"/>
      <c r="K9" s="135"/>
      <c r="L9" s="135"/>
      <c r="M9" s="135"/>
      <c r="N9" s="135"/>
      <c r="O9" s="7"/>
    </row>
    <row r="10" spans="1:15">
      <c r="A10" s="18">
        <v>1980</v>
      </c>
      <c r="B10" s="114">
        <v>1166463</v>
      </c>
      <c r="C10" s="114">
        <v>1612583</v>
      </c>
      <c r="D10" s="115">
        <f>'Labor calculations'!D5</f>
        <v>44910.642857142855</v>
      </c>
      <c r="E10" s="116">
        <f>'Exergy calcs'!AO31</f>
        <v>9459419.0582175404</v>
      </c>
      <c r="F10" s="116">
        <f>'Exergy calcs'!AD31</f>
        <v>10098008.508079238</v>
      </c>
      <c r="G10" s="116">
        <f>'Useful work calcs'!Z5</f>
        <v>1326268.873015445</v>
      </c>
      <c r="H10" s="113">
        <f t="shared" ref="H10:H41" si="0">A10-$A$10</f>
        <v>0</v>
      </c>
      <c r="I10" s="11">
        <f t="shared" ref="I10:I41" si="1">B10/$B$10</f>
        <v>1</v>
      </c>
      <c r="J10" s="12">
        <f t="shared" ref="J10:J41" si="2">C10/$C$10</f>
        <v>1</v>
      </c>
      <c r="K10" s="19">
        <f t="shared" ref="K10:K41" si="3">D10/$D$10</f>
        <v>1</v>
      </c>
      <c r="L10" s="12">
        <f>E10/$E$10</f>
        <v>1</v>
      </c>
      <c r="M10" s="19">
        <f>F10/$F$10</f>
        <v>1</v>
      </c>
      <c r="N10" s="19">
        <f>G10/$G$10</f>
        <v>1</v>
      </c>
      <c r="O10" s="7"/>
    </row>
    <row r="11" spans="1:15">
      <c r="A11" s="18">
        <v>1981</v>
      </c>
      <c r="B11" s="114">
        <v>1151035</v>
      </c>
      <c r="C11" s="114">
        <v>1642177</v>
      </c>
      <c r="D11" s="115">
        <f>'Labor calculations'!D6</f>
        <v>42851</v>
      </c>
      <c r="E11" s="116">
        <f>'Exergy calcs'!AO32</f>
        <v>9084877.3144907262</v>
      </c>
      <c r="F11" s="116">
        <f>'Exergy calcs'!AD32</f>
        <v>9692591.8095289916</v>
      </c>
      <c r="G11" s="116">
        <f>'Useful work calcs'!Z6</f>
        <v>1267913.4283231066</v>
      </c>
      <c r="H11" s="113">
        <f t="shared" si="0"/>
        <v>1</v>
      </c>
      <c r="I11" s="11">
        <f t="shared" si="1"/>
        <v>0.98677369106435442</v>
      </c>
      <c r="J11" s="12">
        <f t="shared" si="2"/>
        <v>1.0183519235909098</v>
      </c>
      <c r="K11" s="19">
        <f t="shared" si="3"/>
        <v>0.95413909207012659</v>
      </c>
      <c r="L11" s="12">
        <f t="shared" ref="L11:L41" si="4">E11/$E$10</f>
        <v>0.96040541798373502</v>
      </c>
      <c r="M11" s="19">
        <f t="shared" ref="M11:M41" si="5">F11/$F$10</f>
        <v>0.95985181650165174</v>
      </c>
      <c r="N11" s="19">
        <f t="shared" ref="N11:N30" si="6">G11/$G$10</f>
        <v>0.95600029083117988</v>
      </c>
      <c r="O11" s="7"/>
    </row>
    <row r="12" spans="1:15">
      <c r="A12" s="18">
        <v>1982</v>
      </c>
      <c r="B12" s="114">
        <v>1175118</v>
      </c>
      <c r="C12" s="114">
        <v>1678264</v>
      </c>
      <c r="D12" s="115">
        <f>'Labor calculations'!D7</f>
        <v>41917.642857142855</v>
      </c>
      <c r="E12" s="116">
        <f>'Exergy calcs'!AO33</f>
        <v>8974939.8018304929</v>
      </c>
      <c r="F12" s="116">
        <f>'Exergy calcs'!AD33</f>
        <v>9565828.7022974901</v>
      </c>
      <c r="G12" s="116">
        <f>'Useful work calcs'!Z7</f>
        <v>1214782.08635658</v>
      </c>
      <c r="H12" s="113">
        <f t="shared" si="0"/>
        <v>2</v>
      </c>
      <c r="I12" s="11">
        <f t="shared" si="1"/>
        <v>1.0074198667253054</v>
      </c>
      <c r="J12" s="12">
        <f t="shared" si="2"/>
        <v>1.0407303065950715</v>
      </c>
      <c r="K12" s="19">
        <f t="shared" si="3"/>
        <v>0.93335655404620921</v>
      </c>
      <c r="L12" s="12">
        <f t="shared" si="4"/>
        <v>0.94878340272216055</v>
      </c>
      <c r="M12" s="19">
        <f t="shared" si="5"/>
        <v>0.94729853858253732</v>
      </c>
      <c r="N12" s="19">
        <f t="shared" si="6"/>
        <v>0.91593952860750982</v>
      </c>
      <c r="O12" s="7"/>
    </row>
    <row r="13" spans="1:15">
      <c r="A13" s="18">
        <v>1983</v>
      </c>
      <c r="B13" s="114">
        <v>1217706</v>
      </c>
      <c r="C13" s="114">
        <v>1719448</v>
      </c>
      <c r="D13" s="115">
        <f>'Labor calculations'!D8</f>
        <v>41469.214285714283</v>
      </c>
      <c r="E13" s="116">
        <f>'Exergy calcs'!AO34</f>
        <v>9015378.4086890835</v>
      </c>
      <c r="F13" s="116">
        <f>'Exergy calcs'!AD34</f>
        <v>9601698.5005612969</v>
      </c>
      <c r="G13" s="116">
        <f>'Useful work calcs'!Z8</f>
        <v>1287306.1786795363</v>
      </c>
      <c r="H13" s="113">
        <f t="shared" si="0"/>
        <v>3</v>
      </c>
      <c r="I13" s="11">
        <f t="shared" si="1"/>
        <v>1.0439302403933943</v>
      </c>
      <c r="J13" s="12">
        <f t="shared" si="2"/>
        <v>1.0662694571380202</v>
      </c>
      <c r="K13" s="19">
        <f t="shared" si="3"/>
        <v>0.92337164750957856</v>
      </c>
      <c r="L13" s="12">
        <f t="shared" si="4"/>
        <v>0.95305835941978778</v>
      </c>
      <c r="M13" s="19">
        <f t="shared" si="5"/>
        <v>0.95085070416400896</v>
      </c>
      <c r="N13" s="19">
        <f t="shared" si="6"/>
        <v>0.97062232618992117</v>
      </c>
      <c r="O13" s="7"/>
    </row>
    <row r="14" spans="1:15">
      <c r="A14" s="18">
        <v>1984</v>
      </c>
      <c r="B14" s="114">
        <v>1250229</v>
      </c>
      <c r="C14" s="114">
        <v>1772177</v>
      </c>
      <c r="D14" s="115">
        <f>'Labor calculations'!D9</f>
        <v>42512.071428571428</v>
      </c>
      <c r="E14" s="116">
        <f>'Exergy calcs'!AO35</f>
        <v>8861276.6362983063</v>
      </c>
      <c r="F14" s="116">
        <f>'Exergy calcs'!AD35</f>
        <v>9421738.2405311614</v>
      </c>
      <c r="G14" s="116">
        <f>'Useful work calcs'!Z9</f>
        <v>1304142.5339680295</v>
      </c>
      <c r="H14" s="113">
        <f t="shared" si="0"/>
        <v>4</v>
      </c>
      <c r="I14" s="11">
        <f t="shared" si="1"/>
        <v>1.0718119648887277</v>
      </c>
      <c r="J14" s="12">
        <f t="shared" si="2"/>
        <v>1.098967929092642</v>
      </c>
      <c r="K14" s="19">
        <f t="shared" si="3"/>
        <v>0.9465923603854639</v>
      </c>
      <c r="L14" s="12">
        <f t="shared" si="4"/>
        <v>0.93676753104625188</v>
      </c>
      <c r="M14" s="19">
        <f t="shared" si="5"/>
        <v>0.93302934266622917</v>
      </c>
      <c r="N14" s="19">
        <f t="shared" si="6"/>
        <v>0.98331685264006208</v>
      </c>
      <c r="O14" s="7"/>
    </row>
    <row r="15" spans="1:15">
      <c r="A15" s="18">
        <v>1985</v>
      </c>
      <c r="B15" s="114">
        <v>1295236</v>
      </c>
      <c r="C15" s="114">
        <v>1828433</v>
      </c>
      <c r="D15" s="115">
        <f>'Labor calculations'!D10</f>
        <v>43106.5</v>
      </c>
      <c r="E15" s="116">
        <f>'Exergy calcs'!AO36</f>
        <v>9291811.3735087533</v>
      </c>
      <c r="F15" s="116">
        <f>'Exergy calcs'!AD36</f>
        <v>9884543.1312110219</v>
      </c>
      <c r="G15" s="116">
        <f>'Useful work calcs'!Z10</f>
        <v>1350423.9522190851</v>
      </c>
      <c r="H15" s="113">
        <f t="shared" si="0"/>
        <v>5</v>
      </c>
      <c r="I15" s="11">
        <f t="shared" si="1"/>
        <v>1.1103961291528321</v>
      </c>
      <c r="J15" s="12">
        <f t="shared" si="2"/>
        <v>1.1338535752888379</v>
      </c>
      <c r="K15" s="19">
        <f t="shared" si="3"/>
        <v>0.95982816672471849</v>
      </c>
      <c r="L15" s="12">
        <f t="shared" si="4"/>
        <v>0.98228139765483968</v>
      </c>
      <c r="M15" s="19">
        <f t="shared" si="5"/>
        <v>0.97886064596821976</v>
      </c>
      <c r="N15" s="19">
        <f t="shared" si="6"/>
        <v>1.018212807142733</v>
      </c>
      <c r="O15" s="7"/>
    </row>
    <row r="16" spans="1:15">
      <c r="A16" s="18">
        <v>1986</v>
      </c>
      <c r="B16" s="114">
        <v>1347206</v>
      </c>
      <c r="C16" s="114">
        <v>1884706</v>
      </c>
      <c r="D16" s="115">
        <f>'Labor calculations'!D11</f>
        <v>43247.285714285717</v>
      </c>
      <c r="E16" s="116">
        <f>'Exergy calcs'!AO37</f>
        <v>9510956.1544284876</v>
      </c>
      <c r="F16" s="116">
        <f>'Exergy calcs'!AD37</f>
        <v>10122346.168136984</v>
      </c>
      <c r="G16" s="116">
        <f>'Useful work calcs'!Z11</f>
        <v>1398144.0324643671</v>
      </c>
      <c r="H16" s="113">
        <f t="shared" si="0"/>
        <v>6</v>
      </c>
      <c r="I16" s="11">
        <f t="shared" si="1"/>
        <v>1.1549496212053019</v>
      </c>
      <c r="J16" s="12">
        <f t="shared" si="2"/>
        <v>1.1687497635780608</v>
      </c>
      <c r="K16" s="19">
        <f t="shared" si="3"/>
        <v>0.96296296296296313</v>
      </c>
      <c r="L16" s="12">
        <f t="shared" si="4"/>
        <v>1.0054482305830585</v>
      </c>
      <c r="M16" s="19">
        <f t="shared" si="5"/>
        <v>1.002410144538725</v>
      </c>
      <c r="N16" s="19">
        <f t="shared" si="6"/>
        <v>1.0541935054884495</v>
      </c>
      <c r="O16" s="7"/>
    </row>
    <row r="17" spans="1:15">
      <c r="A17" s="18">
        <v>1987</v>
      </c>
      <c r="B17" s="114">
        <v>1408670</v>
      </c>
      <c r="C17" s="114">
        <v>1954502</v>
      </c>
      <c r="D17" s="115">
        <f>'Labor calculations'!D12</f>
        <v>44227.571428571428</v>
      </c>
      <c r="E17" s="116">
        <f>'Exergy calcs'!AO38</f>
        <v>9622565.470578339</v>
      </c>
      <c r="F17" s="116">
        <f>'Exergy calcs'!AD38</f>
        <v>10244005.61503417</v>
      </c>
      <c r="G17" s="116">
        <f>'Useful work calcs'!Z12</f>
        <v>1501255.0454957602</v>
      </c>
      <c r="H17" s="113">
        <f t="shared" si="0"/>
        <v>7</v>
      </c>
      <c r="I17" s="11">
        <f t="shared" si="1"/>
        <v>1.2076422484039357</v>
      </c>
      <c r="J17" s="12">
        <f t="shared" si="2"/>
        <v>1.2120318768088216</v>
      </c>
      <c r="K17" s="19">
        <f t="shared" si="3"/>
        <v>0.98479043306629521</v>
      </c>
      <c r="L17" s="12">
        <f t="shared" si="4"/>
        <v>1.0172469801112227</v>
      </c>
      <c r="M17" s="19">
        <f t="shared" si="5"/>
        <v>1.0144580098975082</v>
      </c>
      <c r="N17" s="19">
        <f t="shared" si="6"/>
        <v>1.1319386860693348</v>
      </c>
      <c r="O17" s="7"/>
    </row>
    <row r="18" spans="1:15">
      <c r="A18" s="18">
        <v>1988</v>
      </c>
      <c r="B18" s="114">
        <v>1479553</v>
      </c>
      <c r="C18" s="114">
        <v>2049359</v>
      </c>
      <c r="D18" s="115">
        <f>'Labor calculations'!D13</f>
        <v>45870.071428571428</v>
      </c>
      <c r="E18" s="116">
        <f>'Exergy calcs'!AO39</f>
        <v>9642120.4177805036</v>
      </c>
      <c r="F18" s="116">
        <f>'Exergy calcs'!AD39</f>
        <v>10260038.243873028</v>
      </c>
      <c r="G18" s="116">
        <f>'Useful work calcs'!Z13</f>
        <v>1472280.9599171535</v>
      </c>
      <c r="H18" s="113">
        <f t="shared" si="0"/>
        <v>8</v>
      </c>
      <c r="I18" s="11">
        <f t="shared" si="1"/>
        <v>1.2684097138100394</v>
      </c>
      <c r="J18" s="12">
        <f t="shared" si="2"/>
        <v>1.2708548955309587</v>
      </c>
      <c r="K18" s="19">
        <f t="shared" si="3"/>
        <v>1.0213630558458144</v>
      </c>
      <c r="L18" s="12">
        <f t="shared" si="4"/>
        <v>1.0193142262160644</v>
      </c>
      <c r="M18" s="19">
        <f t="shared" si="5"/>
        <v>1.0160457119504458</v>
      </c>
      <c r="N18" s="19">
        <f t="shared" si="6"/>
        <v>1.1100923725742964</v>
      </c>
      <c r="O18" s="7"/>
    </row>
    <row r="19" spans="1:15">
      <c r="A19" s="18">
        <v>1989</v>
      </c>
      <c r="B19" s="114">
        <v>1513311</v>
      </c>
      <c r="C19" s="114">
        <v>2151706</v>
      </c>
      <c r="D19" s="115">
        <f>'Labor calculations'!D14</f>
        <v>47168.428571428572</v>
      </c>
      <c r="E19" s="116">
        <f>'Exergy calcs'!AO40</f>
        <v>9875993.1804194357</v>
      </c>
      <c r="F19" s="116">
        <f>'Exergy calcs'!AD40</f>
        <v>10505752.739242064</v>
      </c>
      <c r="G19" s="116">
        <f>'Useful work calcs'!Z14</f>
        <v>1485506.7864028427</v>
      </c>
      <c r="H19" s="113">
        <f t="shared" si="0"/>
        <v>9</v>
      </c>
      <c r="I19" s="11">
        <f t="shared" si="1"/>
        <v>1.2973501945625365</v>
      </c>
      <c r="J19" s="12">
        <f t="shared" si="2"/>
        <v>1.3343226364162342</v>
      </c>
      <c r="K19" s="19">
        <f t="shared" si="3"/>
        <v>1.0502728433762918</v>
      </c>
      <c r="L19" s="12">
        <f t="shared" si="4"/>
        <v>1.0440380238615194</v>
      </c>
      <c r="M19" s="19">
        <f t="shared" si="5"/>
        <v>1.0403786777201263</v>
      </c>
      <c r="N19" s="19">
        <f t="shared" si="6"/>
        <v>1.12006457862903</v>
      </c>
      <c r="O19" s="7"/>
    </row>
    <row r="20" spans="1:15">
      <c r="A20" s="18">
        <v>1990</v>
      </c>
      <c r="B20" s="114">
        <v>1525106</v>
      </c>
      <c r="C20" s="114">
        <v>2241457</v>
      </c>
      <c r="D20" s="115">
        <f>'Labor calculations'!D15</f>
        <v>47043.285714285717</v>
      </c>
      <c r="E20" s="116">
        <f>'Exergy calcs'!AO41</f>
        <v>9915023.3732043561</v>
      </c>
      <c r="F20" s="116">
        <f>'Exergy calcs'!AD41</f>
        <v>10542814.316207802</v>
      </c>
      <c r="G20" s="116">
        <f>'Useful work calcs'!Z15</f>
        <v>1528389.7474550793</v>
      </c>
      <c r="H20" s="113">
        <f t="shared" si="0"/>
        <v>10</v>
      </c>
      <c r="I20" s="11">
        <f t="shared" si="1"/>
        <v>1.3074619597878372</v>
      </c>
      <c r="J20" s="12">
        <f t="shared" si="2"/>
        <v>1.3899793064915109</v>
      </c>
      <c r="K20" s="19">
        <f t="shared" si="3"/>
        <v>1.0474863578311855</v>
      </c>
      <c r="L20" s="12">
        <f t="shared" si="4"/>
        <v>1.0481640904354508</v>
      </c>
      <c r="M20" s="19">
        <f t="shared" si="5"/>
        <v>1.0440488644639865</v>
      </c>
      <c r="N20" s="19">
        <f t="shared" si="6"/>
        <v>1.1523981136495243</v>
      </c>
      <c r="O20" s="7"/>
    </row>
    <row r="21" spans="1:15">
      <c r="A21" s="18">
        <v>1991</v>
      </c>
      <c r="B21" s="114">
        <v>1503867</v>
      </c>
      <c r="C21" s="114">
        <v>2305406</v>
      </c>
      <c r="D21" s="115">
        <f>'Labor calculations'!D16</f>
        <v>45140.071428571428</v>
      </c>
      <c r="E21" s="116">
        <f>'Exergy calcs'!AO42</f>
        <v>10144976.088082025</v>
      </c>
      <c r="F21" s="116">
        <f>'Exergy calcs'!AD42</f>
        <v>10778714.515329868</v>
      </c>
      <c r="G21" s="116">
        <f>'Useful work calcs'!Z16</f>
        <v>1501249.9284479115</v>
      </c>
      <c r="H21" s="113">
        <f t="shared" si="0"/>
        <v>11</v>
      </c>
      <c r="I21" s="11">
        <f t="shared" si="1"/>
        <v>1.2892539240421685</v>
      </c>
      <c r="J21" s="12">
        <f t="shared" si="2"/>
        <v>1.4296355598440513</v>
      </c>
      <c r="K21" s="19">
        <f t="shared" si="3"/>
        <v>1.0051085568326947</v>
      </c>
      <c r="L21" s="12">
        <f t="shared" si="4"/>
        <v>1.0724734812619312</v>
      </c>
      <c r="M21" s="19">
        <f t="shared" si="5"/>
        <v>1.0674099260964187</v>
      </c>
      <c r="N21" s="19">
        <f t="shared" si="6"/>
        <v>1.1319348278412238</v>
      </c>
      <c r="O21" s="7"/>
    </row>
    <row r="22" spans="1:15">
      <c r="A22" s="18">
        <v>1992</v>
      </c>
      <c r="B22" s="114">
        <v>1506072</v>
      </c>
      <c r="C22" s="114">
        <v>2362883</v>
      </c>
      <c r="D22" s="115">
        <f>'Labor calculations'!D17</f>
        <v>43893.857142857145</v>
      </c>
      <c r="E22" s="116">
        <f>'Exergy calcs'!AO43</f>
        <v>9909687.8465383295</v>
      </c>
      <c r="F22" s="116">
        <f>'Exergy calcs'!AD43</f>
        <v>10512646.656448871</v>
      </c>
      <c r="G22" s="116">
        <f>'Useful work calcs'!Z17</f>
        <v>1537864.6852358701</v>
      </c>
      <c r="H22" s="113">
        <f t="shared" si="0"/>
        <v>12</v>
      </c>
      <c r="I22" s="11">
        <f t="shared" si="1"/>
        <v>1.2911442540397766</v>
      </c>
      <c r="J22" s="12">
        <f t="shared" si="2"/>
        <v>1.4652783763688442</v>
      </c>
      <c r="K22" s="19">
        <f t="shared" si="3"/>
        <v>0.97735980494601193</v>
      </c>
      <c r="L22" s="12">
        <f t="shared" si="4"/>
        <v>1.0476000466360176</v>
      </c>
      <c r="M22" s="19">
        <f t="shared" si="5"/>
        <v>1.0410613783933622</v>
      </c>
      <c r="N22" s="19">
        <f t="shared" si="6"/>
        <v>1.1595421686549383</v>
      </c>
      <c r="O22" s="7"/>
    </row>
    <row r="23" spans="1:15">
      <c r="A23" s="18">
        <v>1993</v>
      </c>
      <c r="B23" s="114">
        <v>1539544</v>
      </c>
      <c r="C23" s="114">
        <v>2415800</v>
      </c>
      <c r="D23" s="115">
        <f>'Labor calculations'!D18</f>
        <v>43398.5</v>
      </c>
      <c r="E23" s="116">
        <f>'Exergy calcs'!AO44</f>
        <v>10026097.874845773</v>
      </c>
      <c r="F23" s="116">
        <f>'Exergy calcs'!AD44</f>
        <v>10613381.083187627</v>
      </c>
      <c r="G23" s="116">
        <f>'Useful work calcs'!Z18</f>
        <v>1534673.3164598239</v>
      </c>
      <c r="H23" s="113">
        <f t="shared" si="0"/>
        <v>13</v>
      </c>
      <c r="I23" s="11">
        <f t="shared" si="1"/>
        <v>1.3198395491327199</v>
      </c>
      <c r="J23" s="12">
        <f t="shared" si="2"/>
        <v>1.4980934314698839</v>
      </c>
      <c r="K23" s="19">
        <f t="shared" si="3"/>
        <v>0.96632996632996637</v>
      </c>
      <c r="L23" s="12">
        <f t="shared" si="4"/>
        <v>1.0599063021883939</v>
      </c>
      <c r="M23" s="19">
        <f t="shared" si="5"/>
        <v>1.0510370509884248</v>
      </c>
      <c r="N23" s="19">
        <f t="shared" si="6"/>
        <v>1.1571358927926463</v>
      </c>
      <c r="O23" s="7"/>
    </row>
    <row r="24" spans="1:15">
      <c r="A24" s="18">
        <v>1994</v>
      </c>
      <c r="B24" s="114">
        <v>1605441</v>
      </c>
      <c r="C24" s="114">
        <v>2475039</v>
      </c>
      <c r="D24" s="115">
        <f>'Labor calculations'!D19</f>
        <v>44003.357142857145</v>
      </c>
      <c r="E24" s="116">
        <f>'Exergy calcs'!AO45</f>
        <v>10084471.183967983</v>
      </c>
      <c r="F24" s="116">
        <f>'Exergy calcs'!AD45</f>
        <v>10668059.244524054</v>
      </c>
      <c r="G24" s="116">
        <f>'Useful work calcs'!Z19</f>
        <v>1711177.8228398017</v>
      </c>
      <c r="H24" s="113">
        <f t="shared" si="0"/>
        <v>14</v>
      </c>
      <c r="I24" s="11">
        <f t="shared" si="1"/>
        <v>1.3763325540544364</v>
      </c>
      <c r="J24" s="12">
        <f t="shared" si="2"/>
        <v>1.5348289049307851</v>
      </c>
      <c r="K24" s="19">
        <f t="shared" si="3"/>
        <v>0.97979797979797989</v>
      </c>
      <c r="L24" s="12">
        <f t="shared" si="4"/>
        <v>1.0660772212229515</v>
      </c>
      <c r="M24" s="19">
        <f t="shared" si="5"/>
        <v>1.0564517979944985</v>
      </c>
      <c r="N24" s="19">
        <f t="shared" si="6"/>
        <v>1.2902193949174243</v>
      </c>
      <c r="O24" s="7"/>
    </row>
    <row r="25" spans="1:15">
      <c r="A25" s="18">
        <v>1995</v>
      </c>
      <c r="B25" s="114">
        <v>1654442</v>
      </c>
      <c r="C25" s="114">
        <v>2536837</v>
      </c>
      <c r="D25" s="115">
        <f>'Labor calculations'!D20</f>
        <v>44603</v>
      </c>
      <c r="E25" s="116">
        <f>'Exergy calcs'!AO46</f>
        <v>10051369.422441613</v>
      </c>
      <c r="F25" s="116">
        <f>'Exergy calcs'!AD46</f>
        <v>10623549.171498315</v>
      </c>
      <c r="G25" s="116">
        <f>'Useful work calcs'!Z20</f>
        <v>1666843.8441002301</v>
      </c>
      <c r="H25" s="113">
        <f t="shared" si="0"/>
        <v>15</v>
      </c>
      <c r="I25" s="11">
        <f t="shared" si="1"/>
        <v>1.4183407446271334</v>
      </c>
      <c r="J25" s="12">
        <f t="shared" si="2"/>
        <v>1.5731512734538315</v>
      </c>
      <c r="K25" s="19">
        <f t="shared" si="3"/>
        <v>0.99314988970161389</v>
      </c>
      <c r="L25" s="12">
        <f t="shared" si="4"/>
        <v>1.0625778772016488</v>
      </c>
      <c r="M25" s="19">
        <f t="shared" si="5"/>
        <v>1.0520439909511465</v>
      </c>
      <c r="N25" s="19">
        <f t="shared" si="6"/>
        <v>1.2567917999239804</v>
      </c>
      <c r="O25" s="7"/>
    </row>
    <row r="26" spans="1:15">
      <c r="A26" s="18">
        <v>1996</v>
      </c>
      <c r="B26" s="114">
        <v>1702177</v>
      </c>
      <c r="C26" s="114">
        <v>2607079</v>
      </c>
      <c r="D26" s="115">
        <f>'Labor calculations'!D21</f>
        <v>45004.5</v>
      </c>
      <c r="E26" s="116">
        <f>'Exergy calcs'!AO47</f>
        <v>10684257.892659999</v>
      </c>
      <c r="F26" s="116">
        <f>'Exergy calcs'!AD47</f>
        <v>11279471.694123246</v>
      </c>
      <c r="G26" s="116">
        <f>'Useful work calcs'!Z21</f>
        <v>1771526.0683615613</v>
      </c>
      <c r="H26" s="113">
        <f t="shared" si="0"/>
        <v>16</v>
      </c>
      <c r="I26" s="11">
        <f t="shared" si="1"/>
        <v>1.4592636028746733</v>
      </c>
      <c r="J26" s="12">
        <f t="shared" si="2"/>
        <v>1.6167099615957752</v>
      </c>
      <c r="K26" s="19">
        <f t="shared" si="3"/>
        <v>1.0020898641588296</v>
      </c>
      <c r="L26" s="12">
        <f t="shared" si="4"/>
        <v>1.1294835155207996</v>
      </c>
      <c r="M26" s="19">
        <f t="shared" si="5"/>
        <v>1.1169996227571743</v>
      </c>
      <c r="N26" s="19">
        <f t="shared" si="6"/>
        <v>1.3357216657990065</v>
      </c>
      <c r="O26" s="7"/>
    </row>
    <row r="27" spans="1:15">
      <c r="A27" s="18">
        <v>1997</v>
      </c>
      <c r="B27" s="114">
        <v>1760448</v>
      </c>
      <c r="C27" s="114">
        <v>2690233</v>
      </c>
      <c r="D27" s="115">
        <f>'Labor calculations'!D22</f>
        <v>45765.785714285717</v>
      </c>
      <c r="E27" s="116">
        <f>'Exergy calcs'!AO48</f>
        <v>10373127.905701781</v>
      </c>
      <c r="F27" s="116">
        <f>'Exergy calcs'!AD48</f>
        <v>10946375.690054217</v>
      </c>
      <c r="G27" s="116">
        <f>'Useful work calcs'!Z22</f>
        <v>1665827.8735716243</v>
      </c>
      <c r="H27" s="113">
        <f t="shared" si="0"/>
        <v>17</v>
      </c>
      <c r="I27" s="11">
        <f t="shared" si="1"/>
        <v>1.5092188950699679</v>
      </c>
      <c r="J27" s="12">
        <f t="shared" si="2"/>
        <v>1.6682756794533986</v>
      </c>
      <c r="K27" s="19">
        <f t="shared" si="3"/>
        <v>1.019040984558226</v>
      </c>
      <c r="L27" s="12">
        <f t="shared" si="4"/>
        <v>1.09659249070803</v>
      </c>
      <c r="M27" s="19">
        <f t="shared" si="5"/>
        <v>1.084013316219353</v>
      </c>
      <c r="N27" s="19">
        <f t="shared" si="6"/>
        <v>1.2560257633010323</v>
      </c>
      <c r="O27" s="7"/>
    </row>
    <row r="28" spans="1:15">
      <c r="A28" s="18">
        <v>1998</v>
      </c>
      <c r="B28" s="114">
        <v>1828032</v>
      </c>
      <c r="C28" s="114">
        <v>2803543</v>
      </c>
      <c r="D28" s="115">
        <f>'Labor calculations'!D23</f>
        <v>46136</v>
      </c>
      <c r="E28" s="116">
        <f>'Exergy calcs'!AO49</f>
        <v>10411016.515721256</v>
      </c>
      <c r="F28" s="116">
        <f>'Exergy calcs'!AD49</f>
        <v>10980650.782326164</v>
      </c>
      <c r="G28" s="116">
        <f>'Useful work calcs'!Z23</f>
        <v>1695978.3947973719</v>
      </c>
      <c r="H28" s="113">
        <f t="shared" si="0"/>
        <v>18</v>
      </c>
      <c r="I28" s="11">
        <f t="shared" si="1"/>
        <v>1.5671581524660447</v>
      </c>
      <c r="J28" s="12">
        <f t="shared" si="2"/>
        <v>1.7385418300949471</v>
      </c>
      <c r="K28" s="19">
        <f t="shared" si="3"/>
        <v>1.0272843376291652</v>
      </c>
      <c r="L28" s="12">
        <f t="shared" si="4"/>
        <v>1.1005978751598966</v>
      </c>
      <c r="M28" s="19">
        <f t="shared" si="5"/>
        <v>1.0874075589796481</v>
      </c>
      <c r="N28" s="19">
        <f t="shared" si="6"/>
        <v>1.2787591033041017</v>
      </c>
      <c r="O28" s="7"/>
    </row>
    <row r="29" spans="1:15">
      <c r="A29" s="18">
        <v>1999</v>
      </c>
      <c r="B29" s="114">
        <v>1894859</v>
      </c>
      <c r="C29" s="114">
        <v>2917363</v>
      </c>
      <c r="D29" s="115">
        <f>'Labor calculations'!D24</f>
        <v>46547.928571428572</v>
      </c>
      <c r="E29" s="116">
        <f>'Exergy calcs'!AO50</f>
        <v>10429568.228209363</v>
      </c>
      <c r="F29" s="116">
        <f>'Exergy calcs'!AD50</f>
        <v>10994293.450583721</v>
      </c>
      <c r="G29" s="116">
        <f>'Useful work calcs'!Z24</f>
        <v>1634027.8792683685</v>
      </c>
      <c r="H29" s="113">
        <f t="shared" si="0"/>
        <v>19</v>
      </c>
      <c r="I29" s="11">
        <f t="shared" si="1"/>
        <v>1.6244484394275687</v>
      </c>
      <c r="J29" s="12">
        <f t="shared" si="2"/>
        <v>1.8091242435273098</v>
      </c>
      <c r="K29" s="19">
        <f t="shared" si="3"/>
        <v>1.03645651921514</v>
      </c>
      <c r="L29" s="12">
        <f t="shared" si="4"/>
        <v>1.102559064570571</v>
      </c>
      <c r="M29" s="19">
        <f t="shared" si="5"/>
        <v>1.088758584604814</v>
      </c>
      <c r="N29" s="19">
        <f t="shared" si="6"/>
        <v>1.2320487289679003</v>
      </c>
      <c r="O29" s="7"/>
    </row>
    <row r="30" spans="1:15">
      <c r="A30" s="18">
        <v>2000</v>
      </c>
      <c r="B30" s="114">
        <v>1979325</v>
      </c>
      <c r="C30" s="114">
        <v>3031184</v>
      </c>
      <c r="D30" s="115">
        <f>'Labor calculations'!D25</f>
        <v>46657.428571428572</v>
      </c>
      <c r="E30" s="116">
        <f>'Exergy calcs'!AO51</f>
        <v>10359957.585251527</v>
      </c>
      <c r="F30" s="116">
        <f>'Exergy calcs'!AD51</f>
        <v>10923040.951956464</v>
      </c>
      <c r="G30" s="116">
        <f>'Useful work calcs'!Z25</f>
        <v>1677417.6596433397</v>
      </c>
      <c r="H30" s="113">
        <f t="shared" si="0"/>
        <v>20</v>
      </c>
      <c r="I30" s="11">
        <f t="shared" si="1"/>
        <v>1.6968605090774418</v>
      </c>
      <c r="J30" s="12">
        <f t="shared" si="2"/>
        <v>1.8797072770827921</v>
      </c>
      <c r="K30" s="19">
        <f t="shared" si="3"/>
        <v>1.038894694067108</v>
      </c>
      <c r="L30" s="12">
        <f t="shared" si="4"/>
        <v>1.0952001937425191</v>
      </c>
      <c r="M30" s="19">
        <f t="shared" si="5"/>
        <v>1.0817024904680097</v>
      </c>
      <c r="N30" s="19">
        <f t="shared" si="6"/>
        <v>1.2647644031858429</v>
      </c>
      <c r="O30" s="7"/>
    </row>
    <row r="31" spans="1:15">
      <c r="A31" s="18">
        <v>2001</v>
      </c>
      <c r="B31" s="114">
        <v>2041687</v>
      </c>
      <c r="C31" s="114">
        <v>3145481</v>
      </c>
      <c r="D31" s="115">
        <f>'Labor calculations'!D26</f>
        <v>47105.857142857145</v>
      </c>
      <c r="E31" s="116">
        <f>'Exergy calcs'!AO52</f>
        <v>10569184.362878203</v>
      </c>
      <c r="F31" s="116">
        <f>'Exergy calcs'!AD52</f>
        <v>11144166.798050607</v>
      </c>
      <c r="G31" s="116"/>
      <c r="H31" s="113">
        <f t="shared" si="0"/>
        <v>21</v>
      </c>
      <c r="I31" s="11">
        <f t="shared" si="1"/>
        <v>1.7503229849553736</v>
      </c>
      <c r="J31" s="12">
        <f t="shared" si="2"/>
        <v>1.9505854892430343</v>
      </c>
      <c r="K31" s="19">
        <f t="shared" si="3"/>
        <v>1.0488796006037386</v>
      </c>
      <c r="L31" s="12">
        <f t="shared" si="4"/>
        <v>1.1173185475588581</v>
      </c>
      <c r="M31" s="19">
        <f t="shared" si="5"/>
        <v>1.1036004563805186</v>
      </c>
      <c r="N31" s="19" t="s">
        <v>138</v>
      </c>
      <c r="O31" s="7"/>
    </row>
    <row r="32" spans="1:15">
      <c r="A32" s="18">
        <v>2002</v>
      </c>
      <c r="B32" s="114">
        <v>2095945</v>
      </c>
      <c r="C32" s="114">
        <v>3263643</v>
      </c>
      <c r="D32" s="115">
        <f>'Labor calculations'!D27</f>
        <v>46975.5</v>
      </c>
      <c r="E32" s="116">
        <f>'Exergy calcs'!AO53</f>
        <v>10450784.536922844</v>
      </c>
      <c r="F32" s="116">
        <f>'Exergy calcs'!AD53</f>
        <v>11015155.620566113</v>
      </c>
      <c r="G32" s="116"/>
      <c r="H32" s="113">
        <f t="shared" si="0"/>
        <v>22</v>
      </c>
      <c r="I32" s="11">
        <f t="shared" si="1"/>
        <v>1.7968379622842729</v>
      </c>
      <c r="J32" s="12">
        <f t="shared" si="2"/>
        <v>2.0238604772591549</v>
      </c>
      <c r="K32" s="19">
        <f t="shared" si="3"/>
        <v>1.0459770114942528</v>
      </c>
      <c r="L32" s="12">
        <f t="shared" si="4"/>
        <v>1.1048019410710099</v>
      </c>
      <c r="M32" s="19">
        <f t="shared" si="5"/>
        <v>1.0908245533515921</v>
      </c>
      <c r="N32" s="19" t="s">
        <v>138</v>
      </c>
      <c r="O32" s="7"/>
    </row>
    <row r="33" spans="1:15">
      <c r="A33" s="18">
        <v>2003</v>
      </c>
      <c r="B33" s="114">
        <v>2169819</v>
      </c>
      <c r="C33" s="114">
        <v>3377318</v>
      </c>
      <c r="D33" s="115">
        <f>'Labor calculations'!D28</f>
        <v>47152.785714285717</v>
      </c>
      <c r="E33" s="116">
        <f>'Exergy calcs'!AO54</f>
        <v>10517871.121228525</v>
      </c>
      <c r="F33" s="116">
        <f>'Exergy calcs'!AD54</f>
        <v>11094865.579103425</v>
      </c>
      <c r="G33" s="116"/>
      <c r="H33" s="113">
        <f t="shared" si="0"/>
        <v>23</v>
      </c>
      <c r="I33" s="11">
        <f t="shared" si="1"/>
        <v>1.8601695896054997</v>
      </c>
      <c r="J33" s="12">
        <f t="shared" si="2"/>
        <v>2.0943529728392276</v>
      </c>
      <c r="K33" s="19">
        <f t="shared" si="3"/>
        <v>1.0499245326831534</v>
      </c>
      <c r="L33" s="12">
        <f t="shared" si="4"/>
        <v>1.1118939817019198</v>
      </c>
      <c r="M33" s="19">
        <f t="shared" si="5"/>
        <v>1.098718184900183</v>
      </c>
      <c r="N33" s="19" t="s">
        <v>138</v>
      </c>
      <c r="O33" s="7"/>
    </row>
    <row r="34" spans="1:15">
      <c r="A34" s="18">
        <v>2004</v>
      </c>
      <c r="B34" s="114">
        <v>2233944</v>
      </c>
      <c r="C34" s="114">
        <v>3500417</v>
      </c>
      <c r="D34" s="115">
        <f>'Labor calculations'!D29</f>
        <v>47575.142857142855</v>
      </c>
      <c r="E34" s="116">
        <f>'Exergy calcs'!AO55</f>
        <v>10537357.265178489</v>
      </c>
      <c r="F34" s="116">
        <f>'Exergy calcs'!AD55</f>
        <v>11120819.266400851</v>
      </c>
      <c r="G34" s="116"/>
      <c r="H34" s="113">
        <f t="shared" si="0"/>
        <v>24</v>
      </c>
      <c r="I34" s="11">
        <f t="shared" si="1"/>
        <v>1.9151434721890022</v>
      </c>
      <c r="J34" s="12">
        <f t="shared" si="2"/>
        <v>2.1706895086950562</v>
      </c>
      <c r="K34" s="19">
        <f t="shared" si="3"/>
        <v>1.0593289213978869</v>
      </c>
      <c r="L34" s="12">
        <f t="shared" si="4"/>
        <v>1.1139539542890351</v>
      </c>
      <c r="M34" s="19">
        <f t="shared" si="5"/>
        <v>1.1012883636910467</v>
      </c>
      <c r="N34" s="19" t="s">
        <v>138</v>
      </c>
      <c r="O34" s="7"/>
    </row>
    <row r="35" spans="1:15">
      <c r="A35" s="18">
        <v>2005</v>
      </c>
      <c r="B35" s="114">
        <v>2280539</v>
      </c>
      <c r="C35" s="114">
        <v>3623593</v>
      </c>
      <c r="D35" s="115">
        <f>'Labor calculations'!D30</f>
        <v>48143.5</v>
      </c>
      <c r="E35" s="116">
        <f>'Exergy calcs'!AO56</f>
        <v>10543247.85551911</v>
      </c>
      <c r="F35" s="116">
        <f>'Exergy calcs'!AD56</f>
        <v>11128432.465469405</v>
      </c>
      <c r="G35" s="116"/>
      <c r="H35" s="113">
        <f t="shared" si="0"/>
        <v>25</v>
      </c>
      <c r="I35" s="11">
        <f t="shared" si="1"/>
        <v>1.9550890169683908</v>
      </c>
      <c r="J35" s="12">
        <f t="shared" si="2"/>
        <v>2.247073794031067</v>
      </c>
      <c r="K35" s="19">
        <f t="shared" si="3"/>
        <v>1.0719842099152443</v>
      </c>
      <c r="L35" s="12">
        <f t="shared" si="4"/>
        <v>1.1145766764989686</v>
      </c>
      <c r="M35" s="19">
        <f t="shared" si="5"/>
        <v>1.1020422944351596</v>
      </c>
      <c r="N35" s="19" t="s">
        <v>138</v>
      </c>
      <c r="O35" s="7"/>
    </row>
    <row r="36" spans="1:15">
      <c r="A36" s="18">
        <v>2006</v>
      </c>
      <c r="B36" s="114">
        <v>2339996</v>
      </c>
      <c r="C36" s="114">
        <v>3761650</v>
      </c>
      <c r="D36" s="115">
        <f>'Labor calculations'!D31</f>
        <v>48404.214285714283</v>
      </c>
      <c r="E36" s="116">
        <f>'Exergy calcs'!AO57</f>
        <v>10437265.809591409</v>
      </c>
      <c r="F36" s="116">
        <f>'Exergy calcs'!AD57</f>
        <v>11026109.906001028</v>
      </c>
      <c r="G36" s="116"/>
      <c r="H36" s="113">
        <f t="shared" si="0"/>
        <v>26</v>
      </c>
      <c r="I36" s="11">
        <f t="shared" si="1"/>
        <v>2.0060610580875688</v>
      </c>
      <c r="J36" s="12">
        <f t="shared" si="2"/>
        <v>2.3326861315045488</v>
      </c>
      <c r="K36" s="19">
        <f t="shared" si="3"/>
        <v>1.0777893881342158</v>
      </c>
      <c r="L36" s="12">
        <f t="shared" si="4"/>
        <v>1.1033728123636091</v>
      </c>
      <c r="M36" s="19">
        <f t="shared" si="5"/>
        <v>1.0919093499653156</v>
      </c>
      <c r="N36" s="19" t="s">
        <v>138</v>
      </c>
      <c r="O36" s="7"/>
    </row>
    <row r="37" spans="1:15">
      <c r="A37" s="18">
        <v>2007</v>
      </c>
      <c r="B37" s="114">
        <v>2421104</v>
      </c>
      <c r="C37" s="114">
        <v>3921754</v>
      </c>
      <c r="D37" s="115">
        <f>'Labor calculations'!D32</f>
        <v>48810.928571428572</v>
      </c>
      <c r="E37" s="116">
        <f>'Exergy calcs'!AO58</f>
        <v>10076697.225266395</v>
      </c>
      <c r="F37" s="116">
        <f>'Exergy calcs'!AD58</f>
        <v>10648124.52210205</v>
      </c>
      <c r="G37" s="116"/>
      <c r="H37" s="113">
        <f t="shared" si="0"/>
        <v>27</v>
      </c>
      <c r="I37" s="11">
        <f t="shared" si="1"/>
        <v>2.0755943394689758</v>
      </c>
      <c r="J37" s="12">
        <f t="shared" si="2"/>
        <v>2.4319703233880055</v>
      </c>
      <c r="K37" s="19">
        <f t="shared" si="3"/>
        <v>1.0868454661558111</v>
      </c>
      <c r="L37" s="12">
        <f t="shared" si="4"/>
        <v>1.0652553992216485</v>
      </c>
      <c r="M37" s="19">
        <f t="shared" si="5"/>
        <v>1.0544776738485291</v>
      </c>
      <c r="N37" s="19" t="s">
        <v>138</v>
      </c>
      <c r="O37" s="7"/>
    </row>
    <row r="38" spans="1:15">
      <c r="A38" s="18">
        <v>2008</v>
      </c>
      <c r="B38" s="114">
        <v>2394402</v>
      </c>
      <c r="C38" s="114">
        <v>4050280</v>
      </c>
      <c r="D38" s="115">
        <f>'Labor calculations'!D33</f>
        <v>49014.285714285717</v>
      </c>
      <c r="E38" s="116">
        <f>'Exergy calcs'!AO59</f>
        <v>9942303.709803557</v>
      </c>
      <c r="F38" s="116">
        <f>'Exergy calcs'!AD59</f>
        <v>10504462.043756034</v>
      </c>
      <c r="G38" s="116"/>
      <c r="H38" s="113">
        <f t="shared" si="0"/>
        <v>28</v>
      </c>
      <c r="I38" s="11">
        <f t="shared" si="1"/>
        <v>2.0527029147088247</v>
      </c>
      <c r="J38" s="12">
        <f t="shared" si="2"/>
        <v>2.511672267411972</v>
      </c>
      <c r="K38" s="19">
        <f t="shared" si="3"/>
        <v>1.0913735051666087</v>
      </c>
      <c r="L38" s="12">
        <f t="shared" si="4"/>
        <v>1.0510480240503277</v>
      </c>
      <c r="M38" s="19">
        <f t="shared" si="5"/>
        <v>1.0402508608852528</v>
      </c>
      <c r="N38" s="19" t="s">
        <v>138</v>
      </c>
      <c r="O38" s="7"/>
    </row>
    <row r="39" spans="1:15">
      <c r="A39" s="18">
        <v>2009</v>
      </c>
      <c r="B39" s="114">
        <v>2289687</v>
      </c>
      <c r="C39" s="114">
        <v>4115852</v>
      </c>
      <c r="D39" s="115">
        <f>'Labor calculations'!D34</f>
        <v>47590.785714285717</v>
      </c>
      <c r="E39" s="116">
        <f>'Exergy calcs'!AO60</f>
        <v>9459882.8445614092</v>
      </c>
      <c r="F39" s="116">
        <f>'Exergy calcs'!AD60</f>
        <v>9976420.3750693332</v>
      </c>
      <c r="G39" s="116"/>
      <c r="H39" s="113">
        <f t="shared" si="0"/>
        <v>29</v>
      </c>
      <c r="I39" s="11">
        <f t="shared" si="1"/>
        <v>1.9629315289040459</v>
      </c>
      <c r="J39" s="12">
        <f t="shared" si="2"/>
        <v>2.5523349805870459</v>
      </c>
      <c r="K39" s="19">
        <f t="shared" si="3"/>
        <v>1.0596772320910253</v>
      </c>
      <c r="L39" s="12">
        <f t="shared" si="4"/>
        <v>1.0000490290514688</v>
      </c>
      <c r="M39" s="19">
        <f t="shared" si="5"/>
        <v>0.98795919681463684</v>
      </c>
      <c r="N39" s="19" t="s">
        <v>138</v>
      </c>
      <c r="O39" s="7"/>
    </row>
    <row r="40" spans="1:15">
      <c r="A40" s="18">
        <v>2010</v>
      </c>
      <c r="B40" s="114">
        <v>2337591</v>
      </c>
      <c r="C40" s="114">
        <v>4187788</v>
      </c>
      <c r="D40" s="115">
        <f>'Labor calculations'!D35</f>
        <v>47825.428571428572</v>
      </c>
      <c r="E40" s="116">
        <f>'Exergy calcs'!AO61</f>
        <v>9650508.4587419536</v>
      </c>
      <c r="F40" s="116">
        <f>'Exergy calcs'!AD61</f>
        <v>10180688.84361398</v>
      </c>
      <c r="G40" s="116"/>
      <c r="H40" s="113">
        <f t="shared" si="0"/>
        <v>30</v>
      </c>
      <c r="I40" s="11">
        <f t="shared" si="1"/>
        <v>2.0039992695867763</v>
      </c>
      <c r="J40" s="12">
        <f t="shared" si="2"/>
        <v>2.596944157292989</v>
      </c>
      <c r="K40" s="19">
        <f t="shared" si="3"/>
        <v>1.0649018924880995</v>
      </c>
      <c r="L40" s="12">
        <f t="shared" si="4"/>
        <v>1.0202009657621005</v>
      </c>
      <c r="M40" s="19">
        <f t="shared" si="5"/>
        <v>1.0081877862816804</v>
      </c>
      <c r="N40" s="19" t="s">
        <v>138</v>
      </c>
      <c r="O40" s="7"/>
    </row>
    <row r="41" spans="1:15">
      <c r="A41" s="18">
        <v>2011</v>
      </c>
      <c r="B41" s="114">
        <v>2352895</v>
      </c>
      <c r="C41" s="114">
        <v>4250386</v>
      </c>
      <c r="D41" s="115">
        <f>'Labor calculations'!D36</f>
        <v>47757.642857142855</v>
      </c>
      <c r="E41" s="116">
        <f>'Exergy calcs'!AO62</f>
        <v>9261771.5172186065</v>
      </c>
      <c r="F41" s="116">
        <f>'Exergy calcs'!AD62</f>
        <v>9766731.7114344835</v>
      </c>
      <c r="G41" s="116"/>
      <c r="H41" s="113">
        <f t="shared" si="0"/>
        <v>31</v>
      </c>
      <c r="I41" s="11">
        <f t="shared" si="1"/>
        <v>2.0171192742504478</v>
      </c>
      <c r="J41" s="12">
        <f t="shared" si="2"/>
        <v>2.6357626243114307</v>
      </c>
      <c r="K41" s="19">
        <f t="shared" si="3"/>
        <v>1.0633925461511669</v>
      </c>
      <c r="L41" s="12">
        <f t="shared" si="4"/>
        <v>0.97910574214097912</v>
      </c>
      <c r="M41" s="19">
        <f t="shared" si="5"/>
        <v>0.96719384853164803</v>
      </c>
      <c r="N41" s="19" t="s">
        <v>138</v>
      </c>
      <c r="O41" s="7"/>
    </row>
  </sheetData>
  <mergeCells count="12">
    <mergeCell ref="B8:B9"/>
    <mergeCell ref="D8:D9"/>
    <mergeCell ref="C8:C9"/>
    <mergeCell ref="F8:F9"/>
    <mergeCell ref="G8:G9"/>
    <mergeCell ref="E8:E9"/>
    <mergeCell ref="I8:I9"/>
    <mergeCell ref="K8:K9"/>
    <mergeCell ref="J8:J9"/>
    <mergeCell ref="M8:M9"/>
    <mergeCell ref="N8:N9"/>
    <mergeCell ref="L8:L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D2" sqref="D2"/>
    </sheetView>
  </sheetViews>
  <sheetFormatPr baseColWidth="10" defaultColWidth="8.83203125" defaultRowHeight="14" x14ac:dyDescent="0"/>
  <cols>
    <col min="1" max="9" width="8.83203125" style="47"/>
  </cols>
  <sheetData>
    <row r="1" spans="1:10">
      <c r="A1" s="47" t="str">
        <f>'UK Workbook'!A9</f>
        <v>Year</v>
      </c>
      <c r="B1" s="47" t="str">
        <f>'UK Workbook'!H7</f>
        <v>iYear</v>
      </c>
      <c r="C1" s="47" t="str">
        <f>'UK Workbook'!I7</f>
        <v>iGDP</v>
      </c>
      <c r="D1" s="47" t="s">
        <v>175</v>
      </c>
      <c r="E1" s="47" t="s">
        <v>176</v>
      </c>
      <c r="F1" s="47" t="str">
        <f>'UK Workbook'!L7</f>
        <v>iQ</v>
      </c>
      <c r="G1" s="47" t="str">
        <f>'UK Workbook'!M7</f>
        <v>iX</v>
      </c>
      <c r="H1" s="47" t="str">
        <f>'UK Workbook'!N7</f>
        <v>iU</v>
      </c>
      <c r="I1" s="47" t="s">
        <v>139</v>
      </c>
      <c r="J1" t="s">
        <v>173</v>
      </c>
    </row>
    <row r="2" spans="1:10">
      <c r="A2" s="47">
        <f>'UK Workbook'!A10</f>
        <v>1980</v>
      </c>
      <c r="B2" s="117">
        <f>'UK Workbook'!H10</f>
        <v>0</v>
      </c>
      <c r="C2" s="118">
        <f>'UK Workbook'!I10</f>
        <v>1</v>
      </c>
      <c r="D2" s="118">
        <f>'UK Workbook'!J10</f>
        <v>1</v>
      </c>
      <c r="E2" s="118">
        <f>'UK Workbook'!K10</f>
        <v>1</v>
      </c>
      <c r="F2" s="118">
        <f>'UK Workbook'!L10</f>
        <v>1</v>
      </c>
      <c r="G2" s="118">
        <f>'UK Workbook'!M10</f>
        <v>1</v>
      </c>
      <c r="H2" s="118">
        <f>'UK Workbook'!N10</f>
        <v>1</v>
      </c>
      <c r="I2" s="47" t="s">
        <v>140</v>
      </c>
      <c r="J2" t="s">
        <v>174</v>
      </c>
    </row>
    <row r="3" spans="1:10">
      <c r="A3" s="47">
        <f>'UK Workbook'!A11</f>
        <v>1981</v>
      </c>
      <c r="B3" s="117">
        <f>'UK Workbook'!H11</f>
        <v>1</v>
      </c>
      <c r="C3" s="118">
        <f>'UK Workbook'!I11</f>
        <v>0.98677369106435442</v>
      </c>
      <c r="D3" s="118">
        <f>'UK Workbook'!J11</f>
        <v>1.0183519235909098</v>
      </c>
      <c r="E3" s="118">
        <f>'UK Workbook'!K11</f>
        <v>0.95413909207012659</v>
      </c>
      <c r="F3" s="118">
        <f>'UK Workbook'!L11</f>
        <v>0.96040541798373502</v>
      </c>
      <c r="G3" s="118">
        <f>'UK Workbook'!M11</f>
        <v>0.95985181650165174</v>
      </c>
      <c r="H3" s="118">
        <f>'UK Workbook'!N11</f>
        <v>0.95600029083117988</v>
      </c>
      <c r="I3" s="47" t="s">
        <v>140</v>
      </c>
      <c r="J3" s="16" t="s">
        <v>174</v>
      </c>
    </row>
    <row r="4" spans="1:10">
      <c r="A4" s="47">
        <f>'UK Workbook'!A12</f>
        <v>1982</v>
      </c>
      <c r="B4" s="117">
        <f>'UK Workbook'!H12</f>
        <v>2</v>
      </c>
      <c r="C4" s="118">
        <f>'UK Workbook'!I12</f>
        <v>1.0074198667253054</v>
      </c>
      <c r="D4" s="118">
        <f>'UK Workbook'!J12</f>
        <v>1.0407303065950715</v>
      </c>
      <c r="E4" s="118">
        <f>'UK Workbook'!K12</f>
        <v>0.93335655404620921</v>
      </c>
      <c r="F4" s="118">
        <f>'UK Workbook'!L12</f>
        <v>0.94878340272216055</v>
      </c>
      <c r="G4" s="118">
        <f>'UK Workbook'!M12</f>
        <v>0.94729853858253732</v>
      </c>
      <c r="H4" s="118">
        <f>'UK Workbook'!N12</f>
        <v>0.91593952860750982</v>
      </c>
      <c r="I4" s="47" t="s">
        <v>140</v>
      </c>
      <c r="J4" s="16" t="s">
        <v>174</v>
      </c>
    </row>
    <row r="5" spans="1:10">
      <c r="A5" s="47">
        <f>'UK Workbook'!A13</f>
        <v>1983</v>
      </c>
      <c r="B5" s="117">
        <f>'UK Workbook'!H13</f>
        <v>3</v>
      </c>
      <c r="C5" s="118">
        <f>'UK Workbook'!I13</f>
        <v>1.0439302403933943</v>
      </c>
      <c r="D5" s="118">
        <f>'UK Workbook'!J13</f>
        <v>1.0662694571380202</v>
      </c>
      <c r="E5" s="118">
        <f>'UK Workbook'!K13</f>
        <v>0.92337164750957856</v>
      </c>
      <c r="F5" s="118">
        <f>'UK Workbook'!L13</f>
        <v>0.95305835941978778</v>
      </c>
      <c r="G5" s="118">
        <f>'UK Workbook'!M13</f>
        <v>0.95085070416400896</v>
      </c>
      <c r="H5" s="118">
        <f>'UK Workbook'!N13</f>
        <v>0.97062232618992117</v>
      </c>
      <c r="I5" s="47" t="s">
        <v>140</v>
      </c>
      <c r="J5" s="16" t="s">
        <v>174</v>
      </c>
    </row>
    <row r="6" spans="1:10">
      <c r="A6" s="47">
        <f>'UK Workbook'!A14</f>
        <v>1984</v>
      </c>
      <c r="B6" s="117">
        <f>'UK Workbook'!H14</f>
        <v>4</v>
      </c>
      <c r="C6" s="118">
        <f>'UK Workbook'!I14</f>
        <v>1.0718119648887277</v>
      </c>
      <c r="D6" s="118">
        <f>'UK Workbook'!J14</f>
        <v>1.098967929092642</v>
      </c>
      <c r="E6" s="118">
        <f>'UK Workbook'!K14</f>
        <v>0.9465923603854639</v>
      </c>
      <c r="F6" s="118">
        <f>'UK Workbook'!L14</f>
        <v>0.93676753104625188</v>
      </c>
      <c r="G6" s="118">
        <f>'UK Workbook'!M14</f>
        <v>0.93302934266622917</v>
      </c>
      <c r="H6" s="118">
        <f>'UK Workbook'!N14</f>
        <v>0.98331685264006208</v>
      </c>
      <c r="I6" s="47" t="s">
        <v>140</v>
      </c>
      <c r="J6" s="16" t="s">
        <v>174</v>
      </c>
    </row>
    <row r="7" spans="1:10">
      <c r="A7" s="47">
        <f>'UK Workbook'!A15</f>
        <v>1985</v>
      </c>
      <c r="B7" s="117">
        <f>'UK Workbook'!H15</f>
        <v>5</v>
      </c>
      <c r="C7" s="118">
        <f>'UK Workbook'!I15</f>
        <v>1.1103961291528321</v>
      </c>
      <c r="D7" s="118">
        <f>'UK Workbook'!J15</f>
        <v>1.1338535752888379</v>
      </c>
      <c r="E7" s="118">
        <f>'UK Workbook'!K15</f>
        <v>0.95982816672471849</v>
      </c>
      <c r="F7" s="118">
        <f>'UK Workbook'!L15</f>
        <v>0.98228139765483968</v>
      </c>
      <c r="G7" s="118">
        <f>'UK Workbook'!M15</f>
        <v>0.97886064596821976</v>
      </c>
      <c r="H7" s="118">
        <f>'UK Workbook'!N15</f>
        <v>1.018212807142733</v>
      </c>
      <c r="I7" s="47" t="s">
        <v>140</v>
      </c>
      <c r="J7" s="16" t="s">
        <v>174</v>
      </c>
    </row>
    <row r="8" spans="1:10">
      <c r="A8" s="47">
        <f>'UK Workbook'!A16</f>
        <v>1986</v>
      </c>
      <c r="B8" s="117">
        <f>'UK Workbook'!H16</f>
        <v>6</v>
      </c>
      <c r="C8" s="118">
        <f>'UK Workbook'!I16</f>
        <v>1.1549496212053019</v>
      </c>
      <c r="D8" s="118">
        <f>'UK Workbook'!J16</f>
        <v>1.1687497635780608</v>
      </c>
      <c r="E8" s="118">
        <f>'UK Workbook'!K16</f>
        <v>0.96296296296296313</v>
      </c>
      <c r="F8" s="118">
        <f>'UK Workbook'!L16</f>
        <v>1.0054482305830585</v>
      </c>
      <c r="G8" s="118">
        <f>'UK Workbook'!M16</f>
        <v>1.002410144538725</v>
      </c>
      <c r="H8" s="118">
        <f>'UK Workbook'!N16</f>
        <v>1.0541935054884495</v>
      </c>
      <c r="I8" s="47" t="s">
        <v>140</v>
      </c>
      <c r="J8" s="16" t="s">
        <v>174</v>
      </c>
    </row>
    <row r="9" spans="1:10">
      <c r="A9" s="47">
        <f>'UK Workbook'!A17</f>
        <v>1987</v>
      </c>
      <c r="B9" s="117">
        <f>'UK Workbook'!H17</f>
        <v>7</v>
      </c>
      <c r="C9" s="118">
        <f>'UK Workbook'!I17</f>
        <v>1.2076422484039357</v>
      </c>
      <c r="D9" s="118">
        <f>'UK Workbook'!J17</f>
        <v>1.2120318768088216</v>
      </c>
      <c r="E9" s="118">
        <f>'UK Workbook'!K17</f>
        <v>0.98479043306629521</v>
      </c>
      <c r="F9" s="118">
        <f>'UK Workbook'!L17</f>
        <v>1.0172469801112227</v>
      </c>
      <c r="G9" s="118">
        <f>'UK Workbook'!M17</f>
        <v>1.0144580098975082</v>
      </c>
      <c r="H9" s="118">
        <f>'UK Workbook'!N17</f>
        <v>1.1319386860693348</v>
      </c>
      <c r="I9" s="47" t="s">
        <v>140</v>
      </c>
      <c r="J9" s="16" t="s">
        <v>174</v>
      </c>
    </row>
    <row r="10" spans="1:10">
      <c r="A10" s="47">
        <f>'UK Workbook'!A18</f>
        <v>1988</v>
      </c>
      <c r="B10" s="117">
        <f>'UK Workbook'!H18</f>
        <v>8</v>
      </c>
      <c r="C10" s="118">
        <f>'UK Workbook'!I18</f>
        <v>1.2684097138100394</v>
      </c>
      <c r="D10" s="118">
        <f>'UK Workbook'!J18</f>
        <v>1.2708548955309587</v>
      </c>
      <c r="E10" s="118">
        <f>'UK Workbook'!K18</f>
        <v>1.0213630558458144</v>
      </c>
      <c r="F10" s="118">
        <f>'UK Workbook'!L18</f>
        <v>1.0193142262160644</v>
      </c>
      <c r="G10" s="118">
        <f>'UK Workbook'!M18</f>
        <v>1.0160457119504458</v>
      </c>
      <c r="H10" s="118">
        <f>'UK Workbook'!N18</f>
        <v>1.1100923725742964</v>
      </c>
      <c r="I10" s="47" t="s">
        <v>140</v>
      </c>
      <c r="J10" s="16" t="s">
        <v>174</v>
      </c>
    </row>
    <row r="11" spans="1:10">
      <c r="A11" s="47">
        <f>'UK Workbook'!A19</f>
        <v>1989</v>
      </c>
      <c r="B11" s="117">
        <f>'UK Workbook'!H19</f>
        <v>9</v>
      </c>
      <c r="C11" s="118">
        <f>'UK Workbook'!I19</f>
        <v>1.2973501945625365</v>
      </c>
      <c r="D11" s="118">
        <f>'UK Workbook'!J19</f>
        <v>1.3343226364162342</v>
      </c>
      <c r="E11" s="118">
        <f>'UK Workbook'!K19</f>
        <v>1.0502728433762918</v>
      </c>
      <c r="F11" s="118">
        <f>'UK Workbook'!L19</f>
        <v>1.0440380238615194</v>
      </c>
      <c r="G11" s="118">
        <f>'UK Workbook'!M19</f>
        <v>1.0403786777201263</v>
      </c>
      <c r="H11" s="118">
        <f>'UK Workbook'!N19</f>
        <v>1.12006457862903</v>
      </c>
      <c r="I11" s="47" t="s">
        <v>140</v>
      </c>
      <c r="J11" s="16" t="s">
        <v>174</v>
      </c>
    </row>
    <row r="12" spans="1:10">
      <c r="A12" s="47">
        <f>'UK Workbook'!A20</f>
        <v>1990</v>
      </c>
      <c r="B12" s="117">
        <f>'UK Workbook'!H20</f>
        <v>10</v>
      </c>
      <c r="C12" s="118">
        <f>'UK Workbook'!I20</f>
        <v>1.3074619597878372</v>
      </c>
      <c r="D12" s="118">
        <f>'UK Workbook'!J20</f>
        <v>1.3899793064915109</v>
      </c>
      <c r="E12" s="118">
        <f>'UK Workbook'!K20</f>
        <v>1.0474863578311855</v>
      </c>
      <c r="F12" s="118">
        <f>'UK Workbook'!L20</f>
        <v>1.0481640904354508</v>
      </c>
      <c r="G12" s="118">
        <f>'UK Workbook'!M20</f>
        <v>1.0440488644639865</v>
      </c>
      <c r="H12" s="118">
        <f>'UK Workbook'!N20</f>
        <v>1.1523981136495243</v>
      </c>
      <c r="I12" s="47" t="s">
        <v>140</v>
      </c>
      <c r="J12" s="16" t="s">
        <v>174</v>
      </c>
    </row>
    <row r="13" spans="1:10">
      <c r="A13" s="47">
        <f>'UK Workbook'!A21</f>
        <v>1991</v>
      </c>
      <c r="B13" s="117">
        <f>'UK Workbook'!H21</f>
        <v>11</v>
      </c>
      <c r="C13" s="118">
        <f>'UK Workbook'!I21</f>
        <v>1.2892539240421685</v>
      </c>
      <c r="D13" s="118">
        <f>'UK Workbook'!J21</f>
        <v>1.4296355598440513</v>
      </c>
      <c r="E13" s="118">
        <f>'UK Workbook'!K21</f>
        <v>1.0051085568326947</v>
      </c>
      <c r="F13" s="118">
        <f>'UK Workbook'!L21</f>
        <v>1.0724734812619312</v>
      </c>
      <c r="G13" s="118">
        <f>'UK Workbook'!M21</f>
        <v>1.0674099260964187</v>
      </c>
      <c r="H13" s="118">
        <f>'UK Workbook'!N21</f>
        <v>1.1319348278412238</v>
      </c>
      <c r="I13" s="47" t="s">
        <v>140</v>
      </c>
      <c r="J13" s="16" t="s">
        <v>174</v>
      </c>
    </row>
    <row r="14" spans="1:10">
      <c r="A14" s="47">
        <f>'UK Workbook'!A22</f>
        <v>1992</v>
      </c>
      <c r="B14" s="117">
        <f>'UK Workbook'!H22</f>
        <v>12</v>
      </c>
      <c r="C14" s="118">
        <f>'UK Workbook'!I22</f>
        <v>1.2911442540397766</v>
      </c>
      <c r="D14" s="118">
        <f>'UK Workbook'!J22</f>
        <v>1.4652783763688442</v>
      </c>
      <c r="E14" s="118">
        <f>'UK Workbook'!K22</f>
        <v>0.97735980494601193</v>
      </c>
      <c r="F14" s="118">
        <f>'UK Workbook'!L22</f>
        <v>1.0476000466360176</v>
      </c>
      <c r="G14" s="118">
        <f>'UK Workbook'!M22</f>
        <v>1.0410613783933622</v>
      </c>
      <c r="H14" s="118">
        <f>'UK Workbook'!N22</f>
        <v>1.1595421686549383</v>
      </c>
      <c r="I14" s="47" t="s">
        <v>140</v>
      </c>
      <c r="J14" s="16" t="s">
        <v>174</v>
      </c>
    </row>
    <row r="15" spans="1:10">
      <c r="A15" s="47">
        <f>'UK Workbook'!A23</f>
        <v>1993</v>
      </c>
      <c r="B15" s="117">
        <f>'UK Workbook'!H23</f>
        <v>13</v>
      </c>
      <c r="C15" s="118">
        <f>'UK Workbook'!I23</f>
        <v>1.3198395491327199</v>
      </c>
      <c r="D15" s="118">
        <f>'UK Workbook'!J23</f>
        <v>1.4980934314698839</v>
      </c>
      <c r="E15" s="118">
        <f>'UK Workbook'!K23</f>
        <v>0.96632996632996637</v>
      </c>
      <c r="F15" s="118">
        <f>'UK Workbook'!L23</f>
        <v>1.0599063021883939</v>
      </c>
      <c r="G15" s="118">
        <f>'UK Workbook'!M23</f>
        <v>1.0510370509884248</v>
      </c>
      <c r="H15" s="118">
        <f>'UK Workbook'!N23</f>
        <v>1.1571358927926463</v>
      </c>
      <c r="I15" s="47" t="s">
        <v>140</v>
      </c>
      <c r="J15" s="16" t="s">
        <v>174</v>
      </c>
    </row>
    <row r="16" spans="1:10">
      <c r="A16" s="47">
        <f>'UK Workbook'!A24</f>
        <v>1994</v>
      </c>
      <c r="B16" s="117">
        <f>'UK Workbook'!H24</f>
        <v>14</v>
      </c>
      <c r="C16" s="118">
        <f>'UK Workbook'!I24</f>
        <v>1.3763325540544364</v>
      </c>
      <c r="D16" s="118">
        <f>'UK Workbook'!J24</f>
        <v>1.5348289049307851</v>
      </c>
      <c r="E16" s="118">
        <f>'UK Workbook'!K24</f>
        <v>0.97979797979797989</v>
      </c>
      <c r="F16" s="118">
        <f>'UK Workbook'!L24</f>
        <v>1.0660772212229515</v>
      </c>
      <c r="G16" s="118">
        <f>'UK Workbook'!M24</f>
        <v>1.0564517979944985</v>
      </c>
      <c r="H16" s="118">
        <f>'UK Workbook'!N24</f>
        <v>1.2902193949174243</v>
      </c>
      <c r="I16" s="47" t="s">
        <v>140</v>
      </c>
      <c r="J16" s="16" t="s">
        <v>174</v>
      </c>
    </row>
    <row r="17" spans="1:10">
      <c r="A17" s="47">
        <f>'UK Workbook'!A25</f>
        <v>1995</v>
      </c>
      <c r="B17" s="117">
        <f>'UK Workbook'!H25</f>
        <v>15</v>
      </c>
      <c r="C17" s="118">
        <f>'UK Workbook'!I25</f>
        <v>1.4183407446271334</v>
      </c>
      <c r="D17" s="118">
        <f>'UK Workbook'!J25</f>
        <v>1.5731512734538315</v>
      </c>
      <c r="E17" s="118">
        <f>'UK Workbook'!K25</f>
        <v>0.99314988970161389</v>
      </c>
      <c r="F17" s="118">
        <f>'UK Workbook'!L25</f>
        <v>1.0625778772016488</v>
      </c>
      <c r="G17" s="118">
        <f>'UK Workbook'!M25</f>
        <v>1.0520439909511465</v>
      </c>
      <c r="H17" s="118">
        <f>'UK Workbook'!N25</f>
        <v>1.2567917999239804</v>
      </c>
      <c r="I17" s="47" t="s">
        <v>140</v>
      </c>
      <c r="J17" s="16" t="s">
        <v>174</v>
      </c>
    </row>
    <row r="18" spans="1:10">
      <c r="A18" s="47">
        <f>'UK Workbook'!A26</f>
        <v>1996</v>
      </c>
      <c r="B18" s="117">
        <f>'UK Workbook'!H26</f>
        <v>16</v>
      </c>
      <c r="C18" s="118">
        <f>'UK Workbook'!I26</f>
        <v>1.4592636028746733</v>
      </c>
      <c r="D18" s="118">
        <f>'UK Workbook'!J26</f>
        <v>1.6167099615957752</v>
      </c>
      <c r="E18" s="118">
        <f>'UK Workbook'!K26</f>
        <v>1.0020898641588296</v>
      </c>
      <c r="F18" s="118">
        <f>'UK Workbook'!L26</f>
        <v>1.1294835155207996</v>
      </c>
      <c r="G18" s="118">
        <f>'UK Workbook'!M26</f>
        <v>1.1169996227571743</v>
      </c>
      <c r="H18" s="118">
        <f>'UK Workbook'!N26</f>
        <v>1.3357216657990065</v>
      </c>
      <c r="I18" s="47" t="s">
        <v>140</v>
      </c>
      <c r="J18" s="16" t="s">
        <v>174</v>
      </c>
    </row>
    <row r="19" spans="1:10">
      <c r="A19" s="47">
        <f>'UK Workbook'!A27</f>
        <v>1997</v>
      </c>
      <c r="B19" s="117">
        <f>'UK Workbook'!H27</f>
        <v>17</v>
      </c>
      <c r="C19" s="118">
        <f>'UK Workbook'!I27</f>
        <v>1.5092188950699679</v>
      </c>
      <c r="D19" s="118">
        <f>'UK Workbook'!J27</f>
        <v>1.6682756794533986</v>
      </c>
      <c r="E19" s="118">
        <f>'UK Workbook'!K27</f>
        <v>1.019040984558226</v>
      </c>
      <c r="F19" s="118">
        <f>'UK Workbook'!L27</f>
        <v>1.09659249070803</v>
      </c>
      <c r="G19" s="118">
        <f>'UK Workbook'!M27</f>
        <v>1.084013316219353</v>
      </c>
      <c r="H19" s="118">
        <f>'UK Workbook'!N27</f>
        <v>1.2560257633010323</v>
      </c>
      <c r="I19" s="47" t="s">
        <v>140</v>
      </c>
      <c r="J19" s="16" t="s">
        <v>174</v>
      </c>
    </row>
    <row r="20" spans="1:10">
      <c r="A20" s="47">
        <f>'UK Workbook'!A28</f>
        <v>1998</v>
      </c>
      <c r="B20" s="117">
        <f>'UK Workbook'!H28</f>
        <v>18</v>
      </c>
      <c r="C20" s="118">
        <f>'UK Workbook'!I28</f>
        <v>1.5671581524660447</v>
      </c>
      <c r="D20" s="118">
        <f>'UK Workbook'!J28</f>
        <v>1.7385418300949471</v>
      </c>
      <c r="E20" s="118">
        <f>'UK Workbook'!K28</f>
        <v>1.0272843376291652</v>
      </c>
      <c r="F20" s="118">
        <f>'UK Workbook'!L28</f>
        <v>1.1005978751598966</v>
      </c>
      <c r="G20" s="118">
        <f>'UK Workbook'!M28</f>
        <v>1.0874075589796481</v>
      </c>
      <c r="H20" s="118">
        <f>'UK Workbook'!N28</f>
        <v>1.2787591033041017</v>
      </c>
      <c r="I20" s="47" t="s">
        <v>140</v>
      </c>
      <c r="J20" s="16" t="s">
        <v>174</v>
      </c>
    </row>
    <row r="21" spans="1:10">
      <c r="A21" s="47">
        <f>'UK Workbook'!A29</f>
        <v>1999</v>
      </c>
      <c r="B21" s="117">
        <f>'UK Workbook'!H29</f>
        <v>19</v>
      </c>
      <c r="C21" s="118">
        <f>'UK Workbook'!I29</f>
        <v>1.6244484394275687</v>
      </c>
      <c r="D21" s="118">
        <f>'UK Workbook'!J29</f>
        <v>1.8091242435273098</v>
      </c>
      <c r="E21" s="118">
        <f>'UK Workbook'!K29</f>
        <v>1.03645651921514</v>
      </c>
      <c r="F21" s="118">
        <f>'UK Workbook'!L29</f>
        <v>1.102559064570571</v>
      </c>
      <c r="G21" s="118">
        <f>'UK Workbook'!M29</f>
        <v>1.088758584604814</v>
      </c>
      <c r="H21" s="118">
        <f>'UK Workbook'!N29</f>
        <v>1.2320487289679003</v>
      </c>
      <c r="I21" s="47" t="s">
        <v>140</v>
      </c>
      <c r="J21" s="16" t="s">
        <v>174</v>
      </c>
    </row>
    <row r="22" spans="1:10">
      <c r="A22" s="47">
        <f>'UK Workbook'!A30</f>
        <v>2000</v>
      </c>
      <c r="B22" s="117">
        <f>'UK Workbook'!H30</f>
        <v>20</v>
      </c>
      <c r="C22" s="118">
        <f>'UK Workbook'!I30</f>
        <v>1.6968605090774418</v>
      </c>
      <c r="D22" s="118">
        <f>'UK Workbook'!J30</f>
        <v>1.8797072770827921</v>
      </c>
      <c r="E22" s="118">
        <f>'UK Workbook'!K30</f>
        <v>1.038894694067108</v>
      </c>
      <c r="F22" s="118">
        <f>'UK Workbook'!L30</f>
        <v>1.0952001937425191</v>
      </c>
      <c r="G22" s="118">
        <f>'UK Workbook'!M30</f>
        <v>1.0817024904680097</v>
      </c>
      <c r="H22" s="118">
        <f>'UK Workbook'!N30</f>
        <v>1.2647644031858429</v>
      </c>
      <c r="I22" s="47" t="s">
        <v>140</v>
      </c>
      <c r="J22" s="16" t="s">
        <v>174</v>
      </c>
    </row>
    <row r="23" spans="1:10">
      <c r="A23" s="47">
        <f>'UK Workbook'!A31</f>
        <v>2001</v>
      </c>
      <c r="B23" s="117">
        <f>'UK Workbook'!H31</f>
        <v>21</v>
      </c>
      <c r="C23" s="118">
        <f>'UK Workbook'!I31</f>
        <v>1.7503229849553736</v>
      </c>
      <c r="D23" s="118">
        <f>'UK Workbook'!J31</f>
        <v>1.9505854892430343</v>
      </c>
      <c r="E23" s="118">
        <f>'UK Workbook'!K31</f>
        <v>1.0488796006037386</v>
      </c>
      <c r="F23" s="118">
        <f>'UK Workbook'!L31</f>
        <v>1.1173185475588581</v>
      </c>
      <c r="G23" s="118">
        <f>'UK Workbook'!M31</f>
        <v>1.1036004563805186</v>
      </c>
      <c r="H23" s="118" t="str">
        <f>'UK Workbook'!N31</f>
        <v>NA</v>
      </c>
      <c r="I23" s="47" t="s">
        <v>140</v>
      </c>
      <c r="J23" s="16" t="s">
        <v>174</v>
      </c>
    </row>
    <row r="24" spans="1:10">
      <c r="A24" s="47">
        <f>'UK Workbook'!A32</f>
        <v>2002</v>
      </c>
      <c r="B24" s="117">
        <f>'UK Workbook'!H32</f>
        <v>22</v>
      </c>
      <c r="C24" s="118">
        <f>'UK Workbook'!I32</f>
        <v>1.7968379622842729</v>
      </c>
      <c r="D24" s="118">
        <f>'UK Workbook'!J32</f>
        <v>2.0238604772591549</v>
      </c>
      <c r="E24" s="118">
        <f>'UK Workbook'!K32</f>
        <v>1.0459770114942528</v>
      </c>
      <c r="F24" s="118">
        <f>'UK Workbook'!L32</f>
        <v>1.1048019410710099</v>
      </c>
      <c r="G24" s="118">
        <f>'UK Workbook'!M32</f>
        <v>1.0908245533515921</v>
      </c>
      <c r="H24" s="118" t="str">
        <f>'UK Workbook'!N32</f>
        <v>NA</v>
      </c>
      <c r="I24" s="47" t="s">
        <v>140</v>
      </c>
      <c r="J24" s="16" t="s">
        <v>174</v>
      </c>
    </row>
    <row r="25" spans="1:10">
      <c r="A25" s="47">
        <f>'UK Workbook'!A33</f>
        <v>2003</v>
      </c>
      <c r="B25" s="117">
        <f>'UK Workbook'!H33</f>
        <v>23</v>
      </c>
      <c r="C25" s="118">
        <f>'UK Workbook'!I33</f>
        <v>1.8601695896054997</v>
      </c>
      <c r="D25" s="118">
        <f>'UK Workbook'!J33</f>
        <v>2.0943529728392276</v>
      </c>
      <c r="E25" s="118">
        <f>'UK Workbook'!K33</f>
        <v>1.0499245326831534</v>
      </c>
      <c r="F25" s="118">
        <f>'UK Workbook'!L33</f>
        <v>1.1118939817019198</v>
      </c>
      <c r="G25" s="118">
        <f>'UK Workbook'!M33</f>
        <v>1.098718184900183</v>
      </c>
      <c r="H25" s="118" t="str">
        <f>'UK Workbook'!N33</f>
        <v>NA</v>
      </c>
      <c r="I25" s="47" t="s">
        <v>140</v>
      </c>
      <c r="J25" s="16" t="s">
        <v>174</v>
      </c>
    </row>
    <row r="26" spans="1:10">
      <c r="A26" s="47">
        <f>'UK Workbook'!A34</f>
        <v>2004</v>
      </c>
      <c r="B26" s="117">
        <f>'UK Workbook'!H34</f>
        <v>24</v>
      </c>
      <c r="C26" s="118">
        <f>'UK Workbook'!I34</f>
        <v>1.9151434721890022</v>
      </c>
      <c r="D26" s="118">
        <f>'UK Workbook'!J34</f>
        <v>2.1706895086950562</v>
      </c>
      <c r="E26" s="118">
        <f>'UK Workbook'!K34</f>
        <v>1.0593289213978869</v>
      </c>
      <c r="F26" s="118">
        <f>'UK Workbook'!L34</f>
        <v>1.1139539542890351</v>
      </c>
      <c r="G26" s="118">
        <f>'UK Workbook'!M34</f>
        <v>1.1012883636910467</v>
      </c>
      <c r="H26" s="118" t="str">
        <f>'UK Workbook'!N34</f>
        <v>NA</v>
      </c>
      <c r="I26" s="47" t="s">
        <v>140</v>
      </c>
      <c r="J26" s="16" t="s">
        <v>174</v>
      </c>
    </row>
    <row r="27" spans="1:10">
      <c r="A27" s="47">
        <f>'UK Workbook'!A35</f>
        <v>2005</v>
      </c>
      <c r="B27" s="117">
        <f>'UK Workbook'!H35</f>
        <v>25</v>
      </c>
      <c r="C27" s="118">
        <f>'UK Workbook'!I35</f>
        <v>1.9550890169683908</v>
      </c>
      <c r="D27" s="118">
        <f>'UK Workbook'!J35</f>
        <v>2.247073794031067</v>
      </c>
      <c r="E27" s="118">
        <f>'UK Workbook'!K35</f>
        <v>1.0719842099152443</v>
      </c>
      <c r="F27" s="118">
        <f>'UK Workbook'!L35</f>
        <v>1.1145766764989686</v>
      </c>
      <c r="G27" s="118">
        <f>'UK Workbook'!M35</f>
        <v>1.1020422944351596</v>
      </c>
      <c r="H27" s="118" t="str">
        <f>'UK Workbook'!N35</f>
        <v>NA</v>
      </c>
      <c r="I27" s="47" t="s">
        <v>140</v>
      </c>
      <c r="J27" s="16" t="s">
        <v>174</v>
      </c>
    </row>
    <row r="28" spans="1:10">
      <c r="A28" s="47">
        <f>'UK Workbook'!A36</f>
        <v>2006</v>
      </c>
      <c r="B28" s="117">
        <f>'UK Workbook'!H36</f>
        <v>26</v>
      </c>
      <c r="C28" s="118">
        <f>'UK Workbook'!I36</f>
        <v>2.0060610580875688</v>
      </c>
      <c r="D28" s="118">
        <f>'UK Workbook'!J36</f>
        <v>2.3326861315045488</v>
      </c>
      <c r="E28" s="118">
        <f>'UK Workbook'!K36</f>
        <v>1.0777893881342158</v>
      </c>
      <c r="F28" s="118">
        <f>'UK Workbook'!L36</f>
        <v>1.1033728123636091</v>
      </c>
      <c r="G28" s="118">
        <f>'UK Workbook'!M36</f>
        <v>1.0919093499653156</v>
      </c>
      <c r="H28" s="118" t="str">
        <f>'UK Workbook'!N36</f>
        <v>NA</v>
      </c>
      <c r="I28" s="47" t="s">
        <v>140</v>
      </c>
      <c r="J28" s="16" t="s">
        <v>174</v>
      </c>
    </row>
    <row r="29" spans="1:10">
      <c r="A29" s="47">
        <f>'UK Workbook'!A37</f>
        <v>2007</v>
      </c>
      <c r="B29" s="117">
        <f>'UK Workbook'!H37</f>
        <v>27</v>
      </c>
      <c r="C29" s="118">
        <f>'UK Workbook'!I37</f>
        <v>2.0755943394689758</v>
      </c>
      <c r="D29" s="118">
        <f>'UK Workbook'!J37</f>
        <v>2.4319703233880055</v>
      </c>
      <c r="E29" s="118">
        <f>'UK Workbook'!K37</f>
        <v>1.0868454661558111</v>
      </c>
      <c r="F29" s="118">
        <f>'UK Workbook'!L37</f>
        <v>1.0652553992216485</v>
      </c>
      <c r="G29" s="118">
        <f>'UK Workbook'!M37</f>
        <v>1.0544776738485291</v>
      </c>
      <c r="H29" s="118" t="str">
        <f>'UK Workbook'!N37</f>
        <v>NA</v>
      </c>
      <c r="I29" s="47" t="s">
        <v>140</v>
      </c>
      <c r="J29" s="16" t="s">
        <v>174</v>
      </c>
    </row>
    <row r="30" spans="1:10">
      <c r="A30" s="47">
        <f>'UK Workbook'!A38</f>
        <v>2008</v>
      </c>
      <c r="B30" s="117">
        <f>'UK Workbook'!H38</f>
        <v>28</v>
      </c>
      <c r="C30" s="118">
        <f>'UK Workbook'!I38</f>
        <v>2.0527029147088247</v>
      </c>
      <c r="D30" s="118">
        <f>'UK Workbook'!J38</f>
        <v>2.511672267411972</v>
      </c>
      <c r="E30" s="118">
        <f>'UK Workbook'!K38</f>
        <v>1.0913735051666087</v>
      </c>
      <c r="F30" s="118">
        <f>'UK Workbook'!L38</f>
        <v>1.0510480240503277</v>
      </c>
      <c r="G30" s="118">
        <f>'UK Workbook'!M38</f>
        <v>1.0402508608852528</v>
      </c>
      <c r="H30" s="118" t="str">
        <f>'UK Workbook'!N38</f>
        <v>NA</v>
      </c>
      <c r="I30" s="47" t="s">
        <v>140</v>
      </c>
      <c r="J30" s="16" t="s">
        <v>174</v>
      </c>
    </row>
    <row r="31" spans="1:10">
      <c r="A31" s="47">
        <f>'UK Workbook'!A39</f>
        <v>2009</v>
      </c>
      <c r="B31" s="117">
        <f>'UK Workbook'!H39</f>
        <v>29</v>
      </c>
      <c r="C31" s="118">
        <f>'UK Workbook'!I39</f>
        <v>1.9629315289040459</v>
      </c>
      <c r="D31" s="118">
        <f>'UK Workbook'!J39</f>
        <v>2.5523349805870459</v>
      </c>
      <c r="E31" s="118">
        <f>'UK Workbook'!K39</f>
        <v>1.0596772320910253</v>
      </c>
      <c r="F31" s="118">
        <f>'UK Workbook'!L39</f>
        <v>1.0000490290514688</v>
      </c>
      <c r="G31" s="118">
        <f>'UK Workbook'!M39</f>
        <v>0.98795919681463684</v>
      </c>
      <c r="H31" s="118" t="str">
        <f>'UK Workbook'!N39</f>
        <v>NA</v>
      </c>
      <c r="I31" s="47" t="s">
        <v>140</v>
      </c>
      <c r="J31" s="16" t="s">
        <v>174</v>
      </c>
    </row>
    <row r="32" spans="1:10">
      <c r="A32" s="47">
        <f>'UK Workbook'!A40</f>
        <v>2010</v>
      </c>
      <c r="B32" s="117">
        <f>'UK Workbook'!H40</f>
        <v>30</v>
      </c>
      <c r="C32" s="118">
        <f>'UK Workbook'!I40</f>
        <v>2.0039992695867763</v>
      </c>
      <c r="D32" s="118">
        <f>'UK Workbook'!J40</f>
        <v>2.596944157292989</v>
      </c>
      <c r="E32" s="118">
        <f>'UK Workbook'!K40</f>
        <v>1.0649018924880995</v>
      </c>
      <c r="F32" s="118">
        <f>'UK Workbook'!L40</f>
        <v>1.0202009657621005</v>
      </c>
      <c r="G32" s="118">
        <f>'UK Workbook'!M40</f>
        <v>1.0081877862816804</v>
      </c>
      <c r="H32" s="118" t="str">
        <f>'UK Workbook'!N40</f>
        <v>NA</v>
      </c>
      <c r="I32" s="47" t="s">
        <v>140</v>
      </c>
      <c r="J32" s="16" t="s">
        <v>174</v>
      </c>
    </row>
    <row r="33" spans="1:10">
      <c r="A33" s="47">
        <f>'UK Workbook'!A41</f>
        <v>2011</v>
      </c>
      <c r="B33" s="117">
        <f>'UK Workbook'!H41</f>
        <v>31</v>
      </c>
      <c r="C33" s="118">
        <f>'UK Workbook'!I41</f>
        <v>2.0171192742504478</v>
      </c>
      <c r="D33" s="118">
        <f>'UK Workbook'!J41</f>
        <v>2.6357626243114307</v>
      </c>
      <c r="E33" s="118">
        <f>'UK Workbook'!K41</f>
        <v>1.0633925461511669</v>
      </c>
      <c r="F33" s="118">
        <f>'UK Workbook'!L41</f>
        <v>0.97910574214097912</v>
      </c>
      <c r="G33" s="118">
        <f>'UK Workbook'!M41</f>
        <v>0.96719384853164803</v>
      </c>
      <c r="H33" s="118" t="str">
        <f>'UK Workbook'!N41</f>
        <v>NA</v>
      </c>
      <c r="I33" s="47" t="s">
        <v>140</v>
      </c>
      <c r="J33" s="16" t="s">
        <v>174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G20" sqref="G20"/>
    </sheetView>
  </sheetViews>
  <sheetFormatPr baseColWidth="10" defaultColWidth="8.83203125" defaultRowHeight="14" x14ac:dyDescent="0"/>
  <cols>
    <col min="2" max="2" width="22.33203125" customWidth="1"/>
    <col min="3" max="3" width="21.5" customWidth="1"/>
    <col min="4" max="4" width="16.5" customWidth="1"/>
    <col min="5" max="5" width="12.83203125" hidden="1" customWidth="1"/>
  </cols>
  <sheetData>
    <row r="1" spans="1:9">
      <c r="A1" s="110" t="s">
        <v>128</v>
      </c>
    </row>
    <row r="3" spans="1:9" ht="14" customHeight="1">
      <c r="A3" s="136" t="s">
        <v>5</v>
      </c>
      <c r="B3" s="138" t="s">
        <v>40</v>
      </c>
      <c r="C3" s="138" t="s">
        <v>39</v>
      </c>
      <c r="D3" s="138" t="s">
        <v>41</v>
      </c>
      <c r="E3" s="138" t="s">
        <v>41</v>
      </c>
      <c r="G3" s="6"/>
      <c r="H3" s="6"/>
      <c r="I3" s="6"/>
    </row>
    <row r="4" spans="1:9" ht="28.5" customHeight="1">
      <c r="A4" s="137"/>
      <c r="B4" s="138"/>
      <c r="C4" s="138"/>
      <c r="D4" s="138"/>
      <c r="E4" s="138"/>
    </row>
    <row r="5" spans="1:9" s="16" customFormat="1">
      <c r="A5" s="30">
        <v>1980</v>
      </c>
      <c r="B5" s="108">
        <v>25.085999999999999</v>
      </c>
      <c r="C5" s="107">
        <v>1790.2671951344519</v>
      </c>
      <c r="D5" s="106">
        <f>B5*C5</f>
        <v>44910.642857142855</v>
      </c>
      <c r="E5" s="105"/>
    </row>
    <row r="6" spans="1:9" s="16" customFormat="1">
      <c r="A6" s="30">
        <v>1981</v>
      </c>
      <c r="B6" s="108">
        <v>24.43</v>
      </c>
      <c r="C6" s="107">
        <v>1754.0319279574294</v>
      </c>
      <c r="D6" s="106">
        <f t="shared" ref="D6:D36" si="0">B6*C6</f>
        <v>42851</v>
      </c>
      <c r="E6" s="105"/>
    </row>
    <row r="7" spans="1:9" s="16" customFormat="1">
      <c r="A7" s="30">
        <v>1982</v>
      </c>
      <c r="B7" s="108">
        <v>23.951000000000001</v>
      </c>
      <c r="C7" s="107">
        <v>1750.14165826658</v>
      </c>
      <c r="D7" s="106">
        <f t="shared" si="0"/>
        <v>41917.642857142855</v>
      </c>
      <c r="E7" s="105"/>
    </row>
    <row r="8" spans="1:9" s="16" customFormat="1">
      <c r="A8" s="30">
        <v>1983</v>
      </c>
      <c r="B8" s="108">
        <v>23.774999999999999</v>
      </c>
      <c r="C8" s="107">
        <v>1744.2361424064893</v>
      </c>
      <c r="D8" s="106">
        <f t="shared" si="0"/>
        <v>41469.214285714283</v>
      </c>
      <c r="E8" s="105"/>
    </row>
    <row r="9" spans="1:9" s="16" customFormat="1">
      <c r="A9" s="30">
        <v>1984</v>
      </c>
      <c r="B9" s="108">
        <v>24.285</v>
      </c>
      <c r="C9" s="107">
        <v>1750.5485455454573</v>
      </c>
      <c r="D9" s="106">
        <f t="shared" si="0"/>
        <v>42512.071428571428</v>
      </c>
      <c r="E9" s="105"/>
    </row>
    <row r="10" spans="1:9" s="16" customFormat="1">
      <c r="A10" s="30">
        <v>1985</v>
      </c>
      <c r="B10" s="108">
        <v>24.591999999999999</v>
      </c>
      <c r="C10" s="107">
        <v>1752.8667859466493</v>
      </c>
      <c r="D10" s="106">
        <f t="shared" si="0"/>
        <v>43106.5</v>
      </c>
      <c r="E10" s="105"/>
    </row>
    <row r="11" spans="1:9" s="16" customFormat="1">
      <c r="A11" s="30">
        <v>1986</v>
      </c>
      <c r="B11" s="108">
        <v>24.745999999999999</v>
      </c>
      <c r="C11" s="107">
        <v>1747.6475274503241</v>
      </c>
      <c r="D11" s="106">
        <f t="shared" si="0"/>
        <v>43247.285714285717</v>
      </c>
      <c r="E11" s="105"/>
    </row>
    <row r="12" spans="1:9" s="16" customFormat="1">
      <c r="A12" s="30">
        <v>1987</v>
      </c>
      <c r="B12" s="108">
        <v>25.239000000000001</v>
      </c>
      <c r="C12" s="107">
        <v>1752.3503874389407</v>
      </c>
      <c r="D12" s="106">
        <f t="shared" si="0"/>
        <v>44227.571428571428</v>
      </c>
      <c r="E12" s="105"/>
    </row>
    <row r="13" spans="1:9" s="16" customFormat="1">
      <c r="A13" s="30">
        <v>1988</v>
      </c>
      <c r="B13" s="108">
        <v>26.07</v>
      </c>
      <c r="C13" s="107">
        <v>1759.4964107622334</v>
      </c>
      <c r="D13" s="106">
        <f t="shared" si="0"/>
        <v>45870.071428571428</v>
      </c>
      <c r="E13" s="105"/>
    </row>
    <row r="14" spans="1:9" s="16" customFormat="1">
      <c r="A14" s="30">
        <v>1989</v>
      </c>
      <c r="B14" s="108">
        <v>26.748999999999999</v>
      </c>
      <c r="C14" s="107">
        <v>1763.3716614239252</v>
      </c>
      <c r="D14" s="106">
        <f t="shared" si="0"/>
        <v>47168.428571428572</v>
      </c>
      <c r="E14" s="105"/>
    </row>
    <row r="15" spans="1:9" s="16" customFormat="1">
      <c r="A15" s="30">
        <v>1990</v>
      </c>
      <c r="B15" s="108">
        <v>26.870999999999999</v>
      </c>
      <c r="C15" s="107">
        <v>1750.7084110857697</v>
      </c>
      <c r="D15" s="106">
        <f t="shared" si="0"/>
        <v>47043.285714285717</v>
      </c>
      <c r="E15" s="105"/>
    </row>
    <row r="16" spans="1:9" s="16" customFormat="1">
      <c r="A16" s="30">
        <v>1991</v>
      </c>
      <c r="B16" s="108">
        <v>26.161999999999999</v>
      </c>
      <c r="C16" s="107">
        <v>1725.4059868730001</v>
      </c>
      <c r="D16" s="106">
        <f t="shared" si="0"/>
        <v>45140.071428571428</v>
      </c>
      <c r="E16" s="105"/>
    </row>
    <row r="17" spans="1:7" s="16" customFormat="1">
      <c r="A17" s="30">
        <v>1992</v>
      </c>
      <c r="B17" s="108">
        <v>25.54</v>
      </c>
      <c r="C17" s="107">
        <v>1718.6318380132006</v>
      </c>
      <c r="D17" s="106">
        <f t="shared" si="0"/>
        <v>43893.857142857145</v>
      </c>
      <c r="E17" s="105"/>
    </row>
    <row r="18" spans="1:7" s="16" customFormat="1">
      <c r="A18" s="30">
        <v>1993</v>
      </c>
      <c r="B18" s="108">
        <v>25.303000000000001</v>
      </c>
      <c r="C18" s="107">
        <v>1715.1523534758724</v>
      </c>
      <c r="D18" s="106">
        <f t="shared" si="0"/>
        <v>43398.5</v>
      </c>
      <c r="E18" s="105"/>
    </row>
    <row r="19" spans="1:7" s="16" customFormat="1">
      <c r="A19" s="30">
        <v>1994</v>
      </c>
      <c r="B19" s="108">
        <v>25.504000000000001</v>
      </c>
      <c r="C19" s="107">
        <v>1725.3512054131565</v>
      </c>
      <c r="D19" s="106">
        <f t="shared" si="0"/>
        <v>44003.357142857145</v>
      </c>
      <c r="E19" s="105"/>
    </row>
    <row r="20" spans="1:7" s="16" customFormat="1">
      <c r="A20" s="30">
        <v>1995</v>
      </c>
      <c r="B20" s="108">
        <v>25.818000000000001</v>
      </c>
      <c r="C20" s="107">
        <v>1727.593152064451</v>
      </c>
      <c r="D20" s="106">
        <f t="shared" si="0"/>
        <v>44603</v>
      </c>
      <c r="E20" s="105"/>
    </row>
    <row r="21" spans="1:7" s="16" customFormat="1">
      <c r="A21" s="30">
        <v>1996</v>
      </c>
      <c r="B21" s="108">
        <v>26.06</v>
      </c>
      <c r="C21" s="107">
        <v>1726.9570222563316</v>
      </c>
      <c r="D21" s="106">
        <f t="shared" si="0"/>
        <v>45004.5</v>
      </c>
      <c r="E21" s="105"/>
    </row>
    <row r="22" spans="1:7" s="16" customFormat="1">
      <c r="A22" s="30">
        <v>1997</v>
      </c>
      <c r="B22" s="108">
        <v>26.526</v>
      </c>
      <c r="C22" s="107">
        <v>1725.3180168244635</v>
      </c>
      <c r="D22" s="106">
        <f t="shared" si="0"/>
        <v>45765.785714285717</v>
      </c>
      <c r="E22" s="105"/>
    </row>
    <row r="23" spans="1:7" s="16" customFormat="1">
      <c r="A23" s="30">
        <v>1998</v>
      </c>
      <c r="B23" s="108">
        <v>26.795000000000002</v>
      </c>
      <c r="C23" s="107">
        <v>1721.813771225975</v>
      </c>
      <c r="D23" s="106">
        <f t="shared" si="0"/>
        <v>46136</v>
      </c>
      <c r="E23" s="105"/>
    </row>
    <row r="24" spans="1:7" s="16" customFormat="1">
      <c r="A24" s="30">
        <v>1999</v>
      </c>
      <c r="B24" s="108">
        <v>27.167999999999999</v>
      </c>
      <c r="C24" s="107">
        <v>1713.3365934713108</v>
      </c>
      <c r="D24" s="106">
        <f t="shared" si="0"/>
        <v>46547.928571428572</v>
      </c>
      <c r="E24" s="105"/>
    </row>
    <row r="25" spans="1:7" s="16" customFormat="1">
      <c r="A25" s="30">
        <v>2000</v>
      </c>
      <c r="B25" s="108">
        <v>27.484000000000002</v>
      </c>
      <c r="C25" s="107">
        <v>1697.6214732727612</v>
      </c>
      <c r="D25" s="106">
        <f t="shared" si="0"/>
        <v>46657.428571428572</v>
      </c>
      <c r="E25" s="105"/>
    </row>
    <row r="26" spans="1:7">
      <c r="A26" s="30">
        <v>2001</v>
      </c>
      <c r="B26" s="108">
        <v>27.71</v>
      </c>
      <c r="C26" s="107">
        <v>1699.9587565087386</v>
      </c>
      <c r="D26" s="106">
        <f>B26*C26</f>
        <v>47105.857142857145</v>
      </c>
      <c r="E26" s="31" t="e">
        <f>#REF!*B26</f>
        <v>#REF!</v>
      </c>
    </row>
    <row r="27" spans="1:7">
      <c r="A27" s="30">
        <v>2002</v>
      </c>
      <c r="B27" s="108">
        <v>27.92</v>
      </c>
      <c r="C27" s="107">
        <v>1682.5035816618911</v>
      </c>
      <c r="D27" s="106">
        <f t="shared" si="0"/>
        <v>46975.5</v>
      </c>
      <c r="E27" s="31" t="e">
        <f>#REF!*B27</f>
        <v>#REF!</v>
      </c>
      <c r="G27" s="16"/>
    </row>
    <row r="28" spans="1:7">
      <c r="A28" s="30">
        <v>2003</v>
      </c>
      <c r="B28" s="108">
        <v>28.181999999999999</v>
      </c>
      <c r="C28" s="107">
        <v>1673.1525695225932</v>
      </c>
      <c r="D28" s="106">
        <f t="shared" si="0"/>
        <v>47152.785714285717</v>
      </c>
      <c r="E28" s="31" t="e">
        <f>#REF!*B28</f>
        <v>#REF!</v>
      </c>
      <c r="G28" s="16"/>
    </row>
    <row r="29" spans="1:7">
      <c r="A29" s="30">
        <v>2004</v>
      </c>
      <c r="B29" s="108">
        <v>28.48</v>
      </c>
      <c r="C29" s="107">
        <v>1670.4755216693418</v>
      </c>
      <c r="D29" s="106">
        <f t="shared" si="0"/>
        <v>47575.142857142855</v>
      </c>
      <c r="E29" s="31" t="e">
        <f>#REF!*B29</f>
        <v>#REF!</v>
      </c>
      <c r="G29" s="16"/>
    </row>
    <row r="30" spans="1:7">
      <c r="A30" s="30">
        <v>2005</v>
      </c>
      <c r="B30" s="108">
        <v>28.77</v>
      </c>
      <c r="C30" s="107">
        <v>1673.3924226624956</v>
      </c>
      <c r="D30" s="106">
        <f t="shared" si="0"/>
        <v>48143.5</v>
      </c>
      <c r="E30" s="31" t="e">
        <f>#REF!*B30</f>
        <v>#REF!</v>
      </c>
      <c r="G30" s="16"/>
    </row>
    <row r="31" spans="1:7">
      <c r="A31" s="30">
        <v>2006</v>
      </c>
      <c r="B31" s="108">
        <v>29.024999999999999</v>
      </c>
      <c r="C31" s="107">
        <v>1667.6731881383043</v>
      </c>
      <c r="D31" s="106">
        <f t="shared" si="0"/>
        <v>48404.214285714283</v>
      </c>
      <c r="E31" s="31" t="e">
        <f>#REF!*B31</f>
        <v>#REF!</v>
      </c>
      <c r="G31" s="16"/>
    </row>
    <row r="32" spans="1:7">
      <c r="A32" s="30">
        <v>2007</v>
      </c>
      <c r="B32" s="108">
        <v>29.228000000000002</v>
      </c>
      <c r="C32" s="107">
        <v>1670.0057674636844</v>
      </c>
      <c r="D32" s="106">
        <f t="shared" si="0"/>
        <v>48810.928571428572</v>
      </c>
      <c r="E32" s="31" t="e">
        <f>#REF!*B32</f>
        <v>#REF!</v>
      </c>
      <c r="G32" s="16"/>
    </row>
    <row r="33" spans="1:8">
      <c r="A33" s="30">
        <v>2008</v>
      </c>
      <c r="B33" s="108">
        <v>29.44</v>
      </c>
      <c r="C33" s="107">
        <v>1664.8874223602486</v>
      </c>
      <c r="D33" s="106">
        <f t="shared" si="0"/>
        <v>49014.285714285717</v>
      </c>
      <c r="E33" s="31" t="e">
        <f>#REF!*B33</f>
        <v>#REF!</v>
      </c>
      <c r="G33" s="16"/>
    </row>
    <row r="34" spans="1:8">
      <c r="A34" s="30">
        <v>2009</v>
      </c>
      <c r="B34" s="108">
        <v>28.96</v>
      </c>
      <c r="C34" s="107">
        <v>1643.3282359905288</v>
      </c>
      <c r="D34" s="106">
        <f t="shared" si="0"/>
        <v>47590.785714285717</v>
      </c>
      <c r="E34" s="31" t="e">
        <f>#REF!*B34</f>
        <v>#REF!</v>
      </c>
      <c r="G34" s="16"/>
    </row>
    <row r="35" spans="1:8">
      <c r="A35" s="30">
        <v>2010</v>
      </c>
      <c r="B35" s="108">
        <v>29.035</v>
      </c>
      <c r="C35" s="107">
        <v>1647.1647519004157</v>
      </c>
      <c r="D35" s="106">
        <f t="shared" si="0"/>
        <v>47825.428571428572</v>
      </c>
      <c r="E35" s="31" t="e">
        <f>#REF!*B35</f>
        <v>#REF!</v>
      </c>
      <c r="G35" s="16"/>
    </row>
    <row r="36" spans="1:8">
      <c r="A36" s="30">
        <v>2011</v>
      </c>
      <c r="B36" s="108">
        <v>29.175999999999998</v>
      </c>
      <c r="C36" s="107">
        <v>1636.8810960084609</v>
      </c>
      <c r="D36" s="106">
        <f t="shared" si="0"/>
        <v>47757.642857142855</v>
      </c>
      <c r="E36" s="31"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opLeftCell="AE20" workbookViewId="0">
      <selection activeCell="AM59" sqref="AM59"/>
    </sheetView>
  </sheetViews>
  <sheetFormatPr baseColWidth="10" defaultColWidth="8.83203125" defaultRowHeight="14" x14ac:dyDescent="0"/>
  <cols>
    <col min="1" max="1" width="16.1640625" style="16" customWidth="1"/>
    <col min="2" max="2" width="42.83203125" style="16" bestFit="1" customWidth="1"/>
    <col min="3" max="3" width="48" style="16" bestFit="1" customWidth="1"/>
    <col min="4" max="4" width="40.5" style="16" bestFit="1" customWidth="1"/>
    <col min="5" max="5" width="28.1640625" style="16" customWidth="1"/>
    <col min="6" max="6" width="42.1640625" style="16" bestFit="1" customWidth="1"/>
    <col min="7" max="7" width="27.1640625" style="16" customWidth="1"/>
    <col min="8" max="8" width="17.1640625" style="16" customWidth="1"/>
    <col min="9" max="9" width="20.33203125" style="16" bestFit="1" customWidth="1"/>
    <col min="10" max="10" width="22.5" style="16" customWidth="1"/>
    <col min="11" max="11" width="24.5" style="16" customWidth="1"/>
    <col min="12" max="12" width="23.33203125" style="16" customWidth="1"/>
    <col min="13" max="13" width="21.5" style="16" bestFit="1" customWidth="1"/>
    <col min="14" max="14" width="26.6640625" style="16" customWidth="1"/>
    <col min="15" max="15" width="29.6640625" style="16" customWidth="1"/>
    <col min="16" max="18" width="23.5" style="16" customWidth="1"/>
    <col min="19" max="19" width="18.5" style="16" customWidth="1"/>
    <col min="20" max="20" width="13.5" style="16" customWidth="1"/>
    <col min="21" max="21" width="16.5" style="16" customWidth="1"/>
    <col min="22" max="22" width="13.5" style="16" customWidth="1"/>
    <col min="23" max="23" width="14.6640625" style="16" customWidth="1"/>
    <col min="24" max="24" width="14" style="16" customWidth="1"/>
    <col min="25" max="27" width="13.5" style="16" customWidth="1"/>
    <col min="28" max="28" width="22.5" style="16" customWidth="1"/>
    <col min="29" max="29" width="15.83203125" style="16" customWidth="1"/>
    <col min="30" max="30" width="14" style="16" customWidth="1"/>
    <col min="31" max="31" width="15.5" style="16" customWidth="1"/>
    <col min="32" max="32" width="18.6640625" style="16" customWidth="1"/>
    <col min="33" max="33" width="18.83203125" style="16" customWidth="1"/>
    <col min="34" max="34" width="19.33203125" style="16" customWidth="1"/>
    <col min="35" max="35" width="17.5" style="16" customWidth="1"/>
    <col min="36" max="36" width="15.33203125" style="16" customWidth="1"/>
    <col min="37" max="37" width="17.1640625" style="16" customWidth="1"/>
    <col min="38" max="38" width="17" style="16" customWidth="1"/>
    <col min="39" max="39" width="20.6640625" style="16" customWidth="1"/>
    <col min="40" max="40" width="20.5" style="16" customWidth="1"/>
    <col min="41" max="41" width="16.6640625" style="16" customWidth="1"/>
    <col min="42" max="16384" width="8.83203125" style="16"/>
  </cols>
  <sheetData>
    <row r="1" spans="1:7">
      <c r="A1" s="34" t="s">
        <v>13</v>
      </c>
    </row>
    <row r="2" spans="1:7">
      <c r="A2" s="16" t="s">
        <v>171</v>
      </c>
    </row>
    <row r="3" spans="1:7">
      <c r="A3" s="16" t="s">
        <v>42</v>
      </c>
    </row>
    <row r="4" spans="1:7">
      <c r="A4" s="16" t="s">
        <v>14</v>
      </c>
    </row>
    <row r="5" spans="1:7">
      <c r="A5" s="16" t="s">
        <v>43</v>
      </c>
    </row>
    <row r="6" spans="1:7">
      <c r="A6" s="16" t="s">
        <v>44</v>
      </c>
    </row>
    <row r="7" spans="1:7">
      <c r="A7" s="16" t="s">
        <v>45</v>
      </c>
    </row>
    <row r="8" spans="1:7">
      <c r="A8" s="35" t="s">
        <v>46</v>
      </c>
    </row>
    <row r="9" spans="1:7">
      <c r="A9" s="35" t="s">
        <v>71</v>
      </c>
    </row>
    <row r="10" spans="1:7">
      <c r="A10" s="35" t="s">
        <v>72</v>
      </c>
    </row>
    <row r="11" spans="1:7">
      <c r="A11" s="35" t="s">
        <v>73</v>
      </c>
    </row>
    <row r="12" spans="1:7">
      <c r="A12" s="35" t="s">
        <v>74</v>
      </c>
    </row>
    <row r="13" spans="1:7">
      <c r="A13" s="35"/>
    </row>
    <row r="14" spans="1:7" ht="15" thickBot="1">
      <c r="A14" s="34" t="s">
        <v>47</v>
      </c>
      <c r="C14" s="34" t="s">
        <v>15</v>
      </c>
      <c r="E14" s="34" t="s">
        <v>63</v>
      </c>
    </row>
    <row r="15" spans="1:7" ht="16">
      <c r="A15" s="36" t="s">
        <v>16</v>
      </c>
      <c r="B15" s="127">
        <v>1.0880000000000001</v>
      </c>
      <c r="C15" s="37">
        <v>0.90720000000000001</v>
      </c>
      <c r="D15" s="38" t="s">
        <v>17</v>
      </c>
      <c r="E15" s="129" t="s">
        <v>64</v>
      </c>
      <c r="F15" s="72">
        <v>19110</v>
      </c>
      <c r="G15" s="38" t="s">
        <v>65</v>
      </c>
    </row>
    <row r="16" spans="1:7" ht="16">
      <c r="A16" s="29" t="s">
        <v>18</v>
      </c>
      <c r="B16" s="33">
        <v>1.0880000000000001</v>
      </c>
      <c r="C16" s="39">
        <v>1000</v>
      </c>
      <c r="D16" s="40" t="s">
        <v>19</v>
      </c>
      <c r="E16" s="130" t="s">
        <v>66</v>
      </c>
      <c r="F16" s="69">
        <v>7215</v>
      </c>
      <c r="G16" s="40" t="s">
        <v>65</v>
      </c>
    </row>
    <row r="17" spans="1:41">
      <c r="A17" s="29" t="s">
        <v>20</v>
      </c>
      <c r="B17" s="33">
        <v>1.073</v>
      </c>
      <c r="C17" s="41">
        <v>9.9999999999999995E-7</v>
      </c>
      <c r="D17" s="40" t="s">
        <v>21</v>
      </c>
      <c r="E17" s="130" t="s">
        <v>67</v>
      </c>
      <c r="F17" s="69">
        <f>4.184/1000000000</f>
        <v>4.1840000000000004E-9</v>
      </c>
      <c r="G17" s="40" t="s">
        <v>67</v>
      </c>
    </row>
    <row r="18" spans="1:41" ht="16">
      <c r="A18" s="29" t="s">
        <v>22</v>
      </c>
      <c r="B18" s="33">
        <v>1.04</v>
      </c>
      <c r="C18" s="39">
        <v>49.8</v>
      </c>
      <c r="D18" s="40" t="s">
        <v>48</v>
      </c>
      <c r="E18" s="130" t="s">
        <v>75</v>
      </c>
      <c r="F18" s="69">
        <v>0.4</v>
      </c>
      <c r="G18" s="40"/>
    </row>
    <row r="19" spans="1:41" ht="17">
      <c r="A19" s="29" t="s">
        <v>49</v>
      </c>
      <c r="B19" s="33">
        <v>1.1499999999999999</v>
      </c>
      <c r="C19" s="42">
        <v>2.8316000000000001E-2</v>
      </c>
      <c r="D19" s="40" t="s">
        <v>50</v>
      </c>
      <c r="E19" s="130" t="s">
        <v>76</v>
      </c>
      <c r="F19" s="69">
        <v>0.2</v>
      </c>
      <c r="G19" s="40"/>
    </row>
    <row r="20" spans="1:41" ht="17">
      <c r="A20" s="122" t="s">
        <v>159</v>
      </c>
      <c r="B20" s="43">
        <v>1.099</v>
      </c>
      <c r="C20" s="44">
        <v>0.8</v>
      </c>
      <c r="D20" s="40" t="s">
        <v>51</v>
      </c>
      <c r="E20" s="130" t="s">
        <v>77</v>
      </c>
      <c r="F20" s="69">
        <v>14.3</v>
      </c>
      <c r="G20" s="40"/>
    </row>
    <row r="21" spans="1:41" ht="17" thickBot="1">
      <c r="A21" s="123" t="s">
        <v>160</v>
      </c>
      <c r="B21" s="128">
        <v>1.07</v>
      </c>
      <c r="C21" s="42">
        <f>1.05505585/1000</f>
        <v>1.0550558499999999E-3</v>
      </c>
      <c r="D21" s="40" t="s">
        <v>23</v>
      </c>
      <c r="E21" s="130" t="s">
        <v>78</v>
      </c>
      <c r="F21" s="69">
        <v>9.3000000000000007</v>
      </c>
      <c r="G21" s="40"/>
    </row>
    <row r="22" spans="1:41" ht="15" thickBot="1">
      <c r="A22" s="32"/>
      <c r="B22" s="33"/>
      <c r="C22" s="39">
        <f>3600/1000</f>
        <v>3.6</v>
      </c>
      <c r="D22" s="40" t="s">
        <v>24</v>
      </c>
      <c r="E22" s="131" t="s">
        <v>79</v>
      </c>
      <c r="F22" s="70">
        <f>F21/F20</f>
        <v>0.65034965034965042</v>
      </c>
      <c r="G22" s="71"/>
    </row>
    <row r="23" spans="1:41" ht="16">
      <c r="A23" s="45"/>
      <c r="C23" s="44">
        <v>300</v>
      </c>
      <c r="D23" s="124" t="s">
        <v>52</v>
      </c>
    </row>
    <row r="24" spans="1:41" ht="16">
      <c r="A24" s="112"/>
      <c r="C24" s="44">
        <v>785.22</v>
      </c>
      <c r="D24" s="124" t="s">
        <v>161</v>
      </c>
    </row>
    <row r="25" spans="1:41" ht="17" thickBot="1">
      <c r="A25" s="112"/>
      <c r="C25" s="125">
        <v>880</v>
      </c>
      <c r="D25" s="126" t="s">
        <v>162</v>
      </c>
    </row>
    <row r="26" spans="1:41">
      <c r="A26" s="45"/>
      <c r="C26" s="46"/>
    </row>
    <row r="27" spans="1:41">
      <c r="A27" s="45"/>
      <c r="C27" s="46"/>
    </row>
    <row r="28" spans="1:41" ht="15" thickBot="1">
      <c r="E28" s="47" t="s">
        <v>53</v>
      </c>
      <c r="O28" s="47" t="s">
        <v>54</v>
      </c>
      <c r="X28" s="16" t="s">
        <v>13</v>
      </c>
      <c r="AD28" s="16" t="s">
        <v>172</v>
      </c>
      <c r="AI28" s="16" t="s">
        <v>82</v>
      </c>
      <c r="AO28" s="16" t="s">
        <v>172</v>
      </c>
    </row>
    <row r="29" spans="1:41" ht="15" customHeight="1">
      <c r="A29" s="143" t="s">
        <v>5</v>
      </c>
      <c r="B29" s="139" t="s">
        <v>25</v>
      </c>
      <c r="C29" s="145" t="s">
        <v>26</v>
      </c>
      <c r="D29" s="139" t="s">
        <v>27</v>
      </c>
      <c r="E29" s="139" t="s">
        <v>34</v>
      </c>
      <c r="F29" s="139" t="s">
        <v>55</v>
      </c>
      <c r="G29" s="139" t="s">
        <v>56</v>
      </c>
      <c r="H29" s="139" t="s">
        <v>61</v>
      </c>
      <c r="I29" s="139" t="s">
        <v>62</v>
      </c>
      <c r="J29" s="139" t="s">
        <v>163</v>
      </c>
      <c r="K29" s="139" t="s">
        <v>164</v>
      </c>
      <c r="L29" s="139" t="s">
        <v>69</v>
      </c>
      <c r="M29" s="139" t="s">
        <v>70</v>
      </c>
      <c r="N29" s="143" t="s">
        <v>57</v>
      </c>
      <c r="O29" s="145" t="s">
        <v>58</v>
      </c>
      <c r="P29" s="139" t="s">
        <v>59</v>
      </c>
      <c r="Q29" s="139" t="s">
        <v>165</v>
      </c>
      <c r="R29" s="139" t="s">
        <v>166</v>
      </c>
      <c r="S29" s="139" t="s">
        <v>81</v>
      </c>
      <c r="T29" s="143" t="s">
        <v>28</v>
      </c>
      <c r="U29" s="145" t="s">
        <v>29</v>
      </c>
      <c r="V29" s="139" t="s">
        <v>30</v>
      </c>
      <c r="W29" s="139" t="s">
        <v>31</v>
      </c>
      <c r="X29" s="139" t="s">
        <v>32</v>
      </c>
      <c r="Y29" s="139" t="s">
        <v>60</v>
      </c>
      <c r="Z29" s="139" t="s">
        <v>167</v>
      </c>
      <c r="AA29" s="139" t="s">
        <v>168</v>
      </c>
      <c r="AB29" s="139" t="s">
        <v>68</v>
      </c>
      <c r="AC29" s="139" t="s">
        <v>80</v>
      </c>
      <c r="AD29" s="141" t="s">
        <v>33</v>
      </c>
      <c r="AE29" s="143" t="s">
        <v>83</v>
      </c>
      <c r="AF29" s="145" t="s">
        <v>84</v>
      </c>
      <c r="AG29" s="139" t="s">
        <v>85</v>
      </c>
      <c r="AH29" s="139" t="s">
        <v>86</v>
      </c>
      <c r="AI29" s="139" t="s">
        <v>87</v>
      </c>
      <c r="AJ29" s="139" t="s">
        <v>88</v>
      </c>
      <c r="AK29" s="139" t="s">
        <v>169</v>
      </c>
      <c r="AL29" s="139" t="s">
        <v>170</v>
      </c>
      <c r="AM29" s="139" t="s">
        <v>89</v>
      </c>
      <c r="AN29" s="139" t="s">
        <v>90</v>
      </c>
      <c r="AO29" s="141" t="s">
        <v>91</v>
      </c>
    </row>
    <row r="30" spans="1:41">
      <c r="A30" s="144"/>
      <c r="B30" s="140"/>
      <c r="C30" s="146"/>
      <c r="D30" s="140"/>
      <c r="E30" s="140"/>
      <c r="F30" s="140"/>
      <c r="G30" s="140"/>
      <c r="H30" s="140"/>
      <c r="I30" s="140"/>
      <c r="J30" s="140"/>
      <c r="K30" s="140"/>
      <c r="L30" s="140"/>
      <c r="M30" s="140"/>
      <c r="N30" s="144"/>
      <c r="O30" s="146"/>
      <c r="P30" s="140"/>
      <c r="Q30" s="140"/>
      <c r="R30" s="140"/>
      <c r="S30" s="140"/>
      <c r="T30" s="144"/>
      <c r="U30" s="146"/>
      <c r="V30" s="140"/>
      <c r="W30" s="140"/>
      <c r="X30" s="140"/>
      <c r="Y30" s="140"/>
      <c r="Z30" s="140"/>
      <c r="AA30" s="140"/>
      <c r="AB30" s="140"/>
      <c r="AC30" s="140"/>
      <c r="AD30" s="142"/>
      <c r="AE30" s="144"/>
      <c r="AF30" s="146"/>
      <c r="AG30" s="140"/>
      <c r="AH30" s="140"/>
      <c r="AI30" s="140"/>
      <c r="AJ30" s="140"/>
      <c r="AK30" s="140"/>
      <c r="AL30" s="140"/>
      <c r="AM30" s="140"/>
      <c r="AN30" s="140"/>
      <c r="AO30" s="142"/>
    </row>
    <row r="31" spans="1:41">
      <c r="A31" s="48">
        <v>1980</v>
      </c>
      <c r="B31" s="49">
        <v>133560.45357000001</v>
      </c>
      <c r="C31" s="50">
        <v>1725</v>
      </c>
      <c r="D31" s="50">
        <v>1702</v>
      </c>
      <c r="E31" s="50">
        <v>4.0730000000000002E-2</v>
      </c>
      <c r="F31" s="50">
        <v>0.41693999999999998</v>
      </c>
      <c r="G31" s="51">
        <v>110000</v>
      </c>
      <c r="H31" s="16">
        <v>145000</v>
      </c>
      <c r="I31" s="52"/>
      <c r="J31" s="52">
        <v>0</v>
      </c>
      <c r="K31" s="52">
        <v>0</v>
      </c>
      <c r="L31" s="52">
        <v>3240</v>
      </c>
      <c r="M31" s="52">
        <v>25086000</v>
      </c>
      <c r="N31" s="65">
        <v>22697.482</v>
      </c>
      <c r="O31" s="53">
        <v>5868.9939599999998</v>
      </c>
      <c r="P31" s="54">
        <v>1044</v>
      </c>
      <c r="Q31" s="54">
        <v>26.8</v>
      </c>
      <c r="R31" s="54">
        <v>37.799999999999997</v>
      </c>
      <c r="S31" s="55">
        <v>15320</v>
      </c>
      <c r="T31" s="57">
        <f t="shared" ref="T31:T62" si="0">B31*1000*N31*1000*$C$21*$C$17*$B$15</f>
        <v>3479845.0873392173</v>
      </c>
      <c r="U31" s="53">
        <f t="shared" ref="U31:U62" si="1">C31*1000*O31*1000*365*$C$21*$B$17*$C$17</f>
        <v>4183317.2199071287</v>
      </c>
      <c r="V31" s="53">
        <f t="shared" ref="V31:V62" si="2">D31*1000000000*P31*$C$21*$C$17*$B$18</f>
        <v>1949704.7223625919</v>
      </c>
      <c r="W31" s="53">
        <f t="shared" ref="W31:W62" si="3">E31*1000000000000000*$C$21*$C$17</f>
        <v>42972.424770500002</v>
      </c>
      <c r="X31" s="53">
        <f t="shared" ref="X31:X62" si="4">F31*1000000000000000*$C$21*$C$17</f>
        <v>439894.98609899991</v>
      </c>
      <c r="Y31" s="53">
        <f t="shared" ref="Y31:Y62" si="5">G31*$C$23*S31*(1/1000)*$C$17*$B$19</f>
        <v>581.39400000000001</v>
      </c>
      <c r="Z31" s="53">
        <f>AK31*$B$20</f>
        <v>0</v>
      </c>
      <c r="AA31" s="53">
        <f>AL31*$B$21</f>
        <v>0</v>
      </c>
      <c r="AB31" s="53">
        <f t="shared" ref="AB31:AB62" si="6">((H31*$F$15*365*$F$17)+(I31*$F$16*365*$F$17))*$F$18</f>
        <v>1692.6736008000005</v>
      </c>
      <c r="AC31" s="53">
        <f t="shared" ref="AC31:AC62" si="7">L31*$F$17*365*$F$22*$F$19*M31</f>
        <v>16144.993526158325</v>
      </c>
      <c r="AD31" s="56">
        <f>SUM(T31:AB31)</f>
        <v>10098008.508079238</v>
      </c>
      <c r="AE31" s="57">
        <f t="shared" ref="AE31:AE62" si="8">B31*1000*N31*1000*$C$21*$C$17</f>
        <v>3198387.0288044275</v>
      </c>
      <c r="AF31" s="53">
        <f t="shared" ref="AF31:AF62" si="9">C31*1000*365*O31*1000*$C$21*$C$17</f>
        <v>3898711.2953468119</v>
      </c>
      <c r="AG31" s="53">
        <f t="shared" ref="AG31:AG62" si="10">D31*1000000000*P31*$C$21*$C$17</f>
        <v>1874716.0791947998</v>
      </c>
      <c r="AH31" s="53">
        <f t="shared" ref="AH31:AH62" si="11">E31*1000000000000000*$C$21*$C$17</f>
        <v>42972.424770500002</v>
      </c>
      <c r="AI31" s="53">
        <f t="shared" ref="AI31:AI62" si="12">F31*1000000000000000*$C$21*$C$17</f>
        <v>439894.98609899991</v>
      </c>
      <c r="AJ31" s="53">
        <f t="shared" ref="AJ31:AJ62" si="13">G31*$C$23*S31*(1/1000)*$C$17</f>
        <v>505.56</v>
      </c>
      <c r="AK31" s="53">
        <f>J31*1000*$C$18*$C$16*Q31*$C$17</f>
        <v>0</v>
      </c>
      <c r="AL31" s="53">
        <f>K31*1000*$C$18*$C$16*R31*$C$17</f>
        <v>0</v>
      </c>
      <c r="AM31" s="53">
        <f t="shared" ref="AM31:AM62" si="14">((H31*$F$15*365*$F$17)+(I31*$F$16*365*$F$17))</f>
        <v>4231.6840020000009</v>
      </c>
      <c r="AN31" s="53">
        <f t="shared" ref="AN31:AN62" si="15">L31*$F$17*365*M31</f>
        <v>124125.48786240001</v>
      </c>
      <c r="AO31" s="56">
        <f>SUM(AE31:AM31)</f>
        <v>9459419.0582175404</v>
      </c>
    </row>
    <row r="32" spans="1:41">
      <c r="A32" s="48">
        <v>1981</v>
      </c>
      <c r="B32" s="49">
        <v>130343.90902000001</v>
      </c>
      <c r="C32" s="50">
        <v>1590</v>
      </c>
      <c r="D32" s="50">
        <v>1739.6169</v>
      </c>
      <c r="E32" s="50">
        <v>4.5670000000000002E-2</v>
      </c>
      <c r="F32" s="50">
        <v>0.42856</v>
      </c>
      <c r="G32" s="51">
        <v>110000</v>
      </c>
      <c r="H32" s="16">
        <v>150000</v>
      </c>
      <c r="I32" s="52"/>
      <c r="J32" s="52">
        <v>0</v>
      </c>
      <c r="K32" s="52">
        <v>0</v>
      </c>
      <c r="L32" s="52">
        <v>3240</v>
      </c>
      <c r="M32" s="52">
        <v>24430000</v>
      </c>
      <c r="N32" s="65">
        <v>22697.26756</v>
      </c>
      <c r="O32" s="53">
        <v>5802.9999299999999</v>
      </c>
      <c r="P32" s="54">
        <v>1038</v>
      </c>
      <c r="Q32" s="54">
        <v>26.8</v>
      </c>
      <c r="R32" s="54">
        <v>37.799999999999997</v>
      </c>
      <c r="S32" s="55">
        <v>15320</v>
      </c>
      <c r="T32" s="57">
        <f t="shared" si="0"/>
        <v>3396007.6809292543</v>
      </c>
      <c r="U32" s="53">
        <f t="shared" si="1"/>
        <v>3812569.1197598735</v>
      </c>
      <c r="V32" s="53">
        <f t="shared" si="2"/>
        <v>1981343.4374383641</v>
      </c>
      <c r="W32" s="53">
        <f t="shared" si="3"/>
        <v>48184.400669499992</v>
      </c>
      <c r="X32" s="53">
        <f t="shared" si="4"/>
        <v>452154.73507599992</v>
      </c>
      <c r="Y32" s="53">
        <f t="shared" si="5"/>
        <v>581.39400000000001</v>
      </c>
      <c r="Z32" s="53">
        <f t="shared" ref="Z32:Z62" si="16">AK32*$B$20</f>
        <v>0</v>
      </c>
      <c r="AA32" s="53">
        <f t="shared" ref="AA32:AA62" si="17">AL32*$B$21</f>
        <v>0</v>
      </c>
      <c r="AB32" s="53">
        <f t="shared" si="6"/>
        <v>1751.0416560000003</v>
      </c>
      <c r="AC32" s="53">
        <f t="shared" si="7"/>
        <v>15722.801237504898</v>
      </c>
      <c r="AD32" s="56">
        <f t="shared" ref="AD32:AD62" si="18">SUM(T32:AB32)</f>
        <v>9692591.8095289916</v>
      </c>
      <c r="AE32" s="57">
        <f t="shared" si="8"/>
        <v>3121330.589089388</v>
      </c>
      <c r="AF32" s="53">
        <f t="shared" si="9"/>
        <v>3553186.5049020257</v>
      </c>
      <c r="AG32" s="53">
        <f t="shared" si="10"/>
        <v>1905137.9206138116</v>
      </c>
      <c r="AH32" s="53">
        <f t="shared" si="11"/>
        <v>48184.400669499992</v>
      </c>
      <c r="AI32" s="53">
        <f t="shared" si="12"/>
        <v>452154.73507599992</v>
      </c>
      <c r="AJ32" s="53">
        <f t="shared" si="13"/>
        <v>505.56</v>
      </c>
      <c r="AK32" s="53">
        <f t="shared" ref="AK32:AK62" si="19">J32*1000*$C$18*$C$16*Q32*$C$17</f>
        <v>0</v>
      </c>
      <c r="AL32" s="53">
        <f t="shared" ref="AL32:AL62" si="20">K32*1000*$C$18*$C$16*R32*$C$17</f>
        <v>0</v>
      </c>
      <c r="AM32" s="53">
        <f t="shared" si="14"/>
        <v>4377.6041400000004</v>
      </c>
      <c r="AN32" s="53">
        <f t="shared" si="15"/>
        <v>120879.60091200001</v>
      </c>
      <c r="AO32" s="56">
        <f t="shared" ref="AO32:AO62" si="21">SUM(AE32:AM32)</f>
        <v>9084877.3144907262</v>
      </c>
    </row>
    <row r="33" spans="1:41">
      <c r="A33" s="48">
        <v>1982</v>
      </c>
      <c r="B33" s="49">
        <v>122355.4586</v>
      </c>
      <c r="C33" s="50">
        <v>1590</v>
      </c>
      <c r="D33" s="50">
        <v>1742.72462</v>
      </c>
      <c r="E33" s="50">
        <v>4.7489999999999997E-2</v>
      </c>
      <c r="F33" s="50">
        <v>0.49997000000000003</v>
      </c>
      <c r="G33" s="51">
        <v>110000</v>
      </c>
      <c r="H33" s="16">
        <v>155000</v>
      </c>
      <c r="I33" s="52"/>
      <c r="J33" s="52">
        <v>0</v>
      </c>
      <c r="K33" s="52">
        <v>0</v>
      </c>
      <c r="L33" s="52">
        <v>3240</v>
      </c>
      <c r="M33" s="52">
        <v>23951000</v>
      </c>
      <c r="N33" s="65">
        <v>22687.25994</v>
      </c>
      <c r="O33" s="53">
        <v>5803.0050700000002</v>
      </c>
      <c r="P33" s="54">
        <v>1039</v>
      </c>
      <c r="Q33" s="54">
        <v>26.8</v>
      </c>
      <c r="R33" s="54">
        <v>37.799999999999997</v>
      </c>
      <c r="S33" s="55">
        <v>15320</v>
      </c>
      <c r="T33" s="57">
        <f t="shared" si="0"/>
        <v>3186469.320304459</v>
      </c>
      <c r="U33" s="53">
        <f t="shared" si="1"/>
        <v>3812572.4967382494</v>
      </c>
      <c r="V33" s="53">
        <f t="shared" si="2"/>
        <v>1986795.2059025802</v>
      </c>
      <c r="W33" s="53">
        <f t="shared" si="3"/>
        <v>50104.602316499993</v>
      </c>
      <c r="X33" s="53">
        <f t="shared" si="4"/>
        <v>527496.27332449995</v>
      </c>
      <c r="Y33" s="53">
        <f t="shared" si="5"/>
        <v>581.39400000000001</v>
      </c>
      <c r="Z33" s="53">
        <f t="shared" si="16"/>
        <v>0</v>
      </c>
      <c r="AA33" s="53">
        <f t="shared" si="17"/>
        <v>0</v>
      </c>
      <c r="AB33" s="53">
        <f t="shared" si="6"/>
        <v>1809.4097112000004</v>
      </c>
      <c r="AC33" s="53">
        <f t="shared" si="7"/>
        <v>15414.523636491193</v>
      </c>
      <c r="AD33" s="56">
        <f t="shared" si="18"/>
        <v>9565828.7022974901</v>
      </c>
      <c r="AE33" s="57">
        <f t="shared" si="8"/>
        <v>2928740.1841033627</v>
      </c>
      <c r="AF33" s="53">
        <f t="shared" si="9"/>
        <v>3553189.6521325712</v>
      </c>
      <c r="AG33" s="53">
        <f t="shared" si="10"/>
        <v>1910380.0056755578</v>
      </c>
      <c r="AH33" s="53">
        <f t="shared" si="11"/>
        <v>50104.602316499993</v>
      </c>
      <c r="AI33" s="53">
        <f t="shared" si="12"/>
        <v>527496.27332449995</v>
      </c>
      <c r="AJ33" s="53">
        <f t="shared" si="13"/>
        <v>505.56</v>
      </c>
      <c r="AK33" s="53">
        <f t="shared" si="19"/>
        <v>0</v>
      </c>
      <c r="AL33" s="53">
        <f t="shared" si="20"/>
        <v>0</v>
      </c>
      <c r="AM33" s="53">
        <f t="shared" si="14"/>
        <v>4523.5242780000008</v>
      </c>
      <c r="AN33" s="53">
        <f t="shared" si="15"/>
        <v>118509.50967840001</v>
      </c>
      <c r="AO33" s="56">
        <f t="shared" si="21"/>
        <v>8974939.8018304929</v>
      </c>
    </row>
    <row r="34" spans="1:41">
      <c r="A34" s="48">
        <v>1983</v>
      </c>
      <c r="B34" s="49">
        <v>123315.57179</v>
      </c>
      <c r="C34" s="50">
        <v>1531</v>
      </c>
      <c r="D34" s="50">
        <v>1814.5906500000001</v>
      </c>
      <c r="E34" s="50">
        <v>4.7849999999999997E-2</v>
      </c>
      <c r="F34" s="50">
        <v>0.56698000000000004</v>
      </c>
      <c r="G34" s="51">
        <v>110000</v>
      </c>
      <c r="H34" s="16">
        <v>163000</v>
      </c>
      <c r="I34" s="52"/>
      <c r="J34" s="52">
        <v>0</v>
      </c>
      <c r="K34" s="52">
        <v>0</v>
      </c>
      <c r="L34" s="52">
        <v>3240</v>
      </c>
      <c r="M34" s="52">
        <v>23775000</v>
      </c>
      <c r="N34" s="65">
        <v>22695.922259999999</v>
      </c>
      <c r="O34" s="53">
        <v>5803.0052100000003</v>
      </c>
      <c r="P34" s="54">
        <v>1038</v>
      </c>
      <c r="Q34" s="54">
        <v>26.8</v>
      </c>
      <c r="R34" s="54">
        <v>37.799999999999997</v>
      </c>
      <c r="S34" s="55">
        <v>15320</v>
      </c>
      <c r="T34" s="57">
        <f t="shared" si="0"/>
        <v>3212699.4685797468</v>
      </c>
      <c r="U34" s="53">
        <f t="shared" si="1"/>
        <v>3671099.7693884093</v>
      </c>
      <c r="V34" s="53">
        <f t="shared" si="2"/>
        <v>2066735.0817381204</v>
      </c>
      <c r="W34" s="53">
        <f t="shared" si="3"/>
        <v>50484.422422499993</v>
      </c>
      <c r="X34" s="53">
        <f t="shared" si="4"/>
        <v>598195.565833</v>
      </c>
      <c r="Y34" s="53">
        <f t="shared" si="5"/>
        <v>581.39400000000001</v>
      </c>
      <c r="Z34" s="53">
        <f t="shared" si="16"/>
        <v>0</v>
      </c>
      <c r="AA34" s="53">
        <f t="shared" si="17"/>
        <v>0</v>
      </c>
      <c r="AB34" s="53">
        <f t="shared" si="6"/>
        <v>1902.7985995200002</v>
      </c>
      <c r="AC34" s="53">
        <f t="shared" si="7"/>
        <v>15301.252534657346</v>
      </c>
      <c r="AD34" s="56">
        <f t="shared" si="18"/>
        <v>9601698.5005612969</v>
      </c>
      <c r="AE34" s="57">
        <f t="shared" si="8"/>
        <v>2952848.7762681493</v>
      </c>
      <c r="AF34" s="53">
        <f t="shared" si="9"/>
        <v>3421341.8167645941</v>
      </c>
      <c r="AG34" s="53">
        <f t="shared" si="10"/>
        <v>1987245.2709020388</v>
      </c>
      <c r="AH34" s="53">
        <f t="shared" si="11"/>
        <v>50484.422422499993</v>
      </c>
      <c r="AI34" s="53">
        <f t="shared" si="12"/>
        <v>598195.565833</v>
      </c>
      <c r="AJ34" s="53">
        <f t="shared" si="13"/>
        <v>505.56</v>
      </c>
      <c r="AK34" s="53">
        <f t="shared" si="19"/>
        <v>0</v>
      </c>
      <c r="AL34" s="53">
        <f t="shared" si="20"/>
        <v>0</v>
      </c>
      <c r="AM34" s="53">
        <f t="shared" si="14"/>
        <v>4756.9964988000002</v>
      </c>
      <c r="AN34" s="53">
        <f t="shared" si="15"/>
        <v>117638.66196000001</v>
      </c>
      <c r="AO34" s="56">
        <f t="shared" si="21"/>
        <v>9015378.4086890835</v>
      </c>
    </row>
    <row r="35" spans="1:41">
      <c r="A35" s="48">
        <v>1984</v>
      </c>
      <c r="B35" s="49">
        <v>87553.284350000002</v>
      </c>
      <c r="C35" s="50">
        <v>1825</v>
      </c>
      <c r="D35" s="50">
        <v>1850.89447</v>
      </c>
      <c r="E35" s="50">
        <v>4.1689999999999998E-2</v>
      </c>
      <c r="F35" s="50">
        <v>0.57845999999999997</v>
      </c>
      <c r="G35" s="51">
        <v>110000</v>
      </c>
      <c r="H35" s="16">
        <v>165000</v>
      </c>
      <c r="I35" s="52"/>
      <c r="J35" s="52">
        <v>0</v>
      </c>
      <c r="K35" s="52">
        <v>0</v>
      </c>
      <c r="L35" s="52">
        <v>3240</v>
      </c>
      <c r="M35" s="52">
        <v>24285000</v>
      </c>
      <c r="N35" s="65">
        <v>22693.865450000001</v>
      </c>
      <c r="O35" s="53">
        <v>5803.0032600000004</v>
      </c>
      <c r="P35" s="54">
        <v>1038</v>
      </c>
      <c r="Q35" s="54">
        <v>26.8</v>
      </c>
      <c r="R35" s="54">
        <v>37.799999999999997</v>
      </c>
      <c r="S35" s="55">
        <v>15320</v>
      </c>
      <c r="T35" s="57">
        <f t="shared" si="0"/>
        <v>2280789.8053994947</v>
      </c>
      <c r="U35" s="53">
        <f t="shared" si="1"/>
        <v>4376064.551140313</v>
      </c>
      <c r="V35" s="53">
        <f t="shared" si="2"/>
        <v>2108083.4587922543</v>
      </c>
      <c r="W35" s="53">
        <f t="shared" si="3"/>
        <v>43985.278386499995</v>
      </c>
      <c r="X35" s="53">
        <f t="shared" si="4"/>
        <v>610307.60699100001</v>
      </c>
      <c r="Y35" s="53">
        <f t="shared" si="5"/>
        <v>581.39400000000001</v>
      </c>
      <c r="Z35" s="53">
        <f t="shared" si="16"/>
        <v>0</v>
      </c>
      <c r="AA35" s="53">
        <f t="shared" si="17"/>
        <v>0</v>
      </c>
      <c r="AB35" s="53">
        <f t="shared" si="6"/>
        <v>1926.1458216000003</v>
      </c>
      <c r="AC35" s="53">
        <f t="shared" si="7"/>
        <v>15629.48129565315</v>
      </c>
      <c r="AD35" s="56">
        <f t="shared" si="18"/>
        <v>9421738.2405311614</v>
      </c>
      <c r="AE35" s="57">
        <f t="shared" si="8"/>
        <v>2096314.1593745353</v>
      </c>
      <c r="AF35" s="53">
        <f t="shared" si="9"/>
        <v>4078345.3412304879</v>
      </c>
      <c r="AG35" s="53">
        <f t="shared" si="10"/>
        <v>2027003.3257617829</v>
      </c>
      <c r="AH35" s="53">
        <f t="shared" si="11"/>
        <v>43985.278386499995</v>
      </c>
      <c r="AI35" s="53">
        <f t="shared" si="12"/>
        <v>610307.60699100001</v>
      </c>
      <c r="AJ35" s="53">
        <f t="shared" si="13"/>
        <v>505.56</v>
      </c>
      <c r="AK35" s="53">
        <f t="shared" si="19"/>
        <v>0</v>
      </c>
      <c r="AL35" s="53">
        <f t="shared" si="20"/>
        <v>0</v>
      </c>
      <c r="AM35" s="53">
        <f t="shared" si="14"/>
        <v>4815.3645540000007</v>
      </c>
      <c r="AN35" s="53">
        <f t="shared" si="15"/>
        <v>120162.14114400001</v>
      </c>
      <c r="AO35" s="56">
        <f t="shared" si="21"/>
        <v>8861276.6362983063</v>
      </c>
    </row>
    <row r="36" spans="1:41">
      <c r="A36" s="48">
        <v>1985</v>
      </c>
      <c r="B36" s="49">
        <v>116294.95074</v>
      </c>
      <c r="C36" s="50">
        <v>1617</v>
      </c>
      <c r="D36" s="50">
        <v>1990.8</v>
      </c>
      <c r="E36" s="50">
        <v>4.2630000000000001E-2</v>
      </c>
      <c r="F36" s="50">
        <v>0.63939000000000001</v>
      </c>
      <c r="G36" s="51">
        <v>129000</v>
      </c>
      <c r="H36" s="16">
        <v>165000</v>
      </c>
      <c r="I36" s="52"/>
      <c r="J36" s="52">
        <v>0</v>
      </c>
      <c r="K36" s="52">
        <v>0</v>
      </c>
      <c r="L36" s="52">
        <v>3240</v>
      </c>
      <c r="M36" s="52">
        <v>24592000</v>
      </c>
      <c r="N36" s="65">
        <v>22686.592000000001</v>
      </c>
      <c r="O36" s="53">
        <v>5802.9996199999996</v>
      </c>
      <c r="P36" s="54">
        <v>1033</v>
      </c>
      <c r="Q36" s="54">
        <v>26.8</v>
      </c>
      <c r="R36" s="54">
        <v>37.799999999999997</v>
      </c>
      <c r="S36" s="55">
        <v>15320</v>
      </c>
      <c r="T36" s="57">
        <f t="shared" si="0"/>
        <v>3028548.0259545911</v>
      </c>
      <c r="U36" s="53">
        <f t="shared" si="1"/>
        <v>3877310.6524009327</v>
      </c>
      <c r="V36" s="53">
        <f t="shared" si="2"/>
        <v>2256507.2996168975</v>
      </c>
      <c r="W36" s="53">
        <f t="shared" si="3"/>
        <v>44977.030885499997</v>
      </c>
      <c r="X36" s="53">
        <f t="shared" si="4"/>
        <v>674592.15993149998</v>
      </c>
      <c r="Y36" s="53">
        <f t="shared" si="5"/>
        <v>681.81659999999999</v>
      </c>
      <c r="Z36" s="53">
        <f t="shared" si="16"/>
        <v>0</v>
      </c>
      <c r="AA36" s="53">
        <f t="shared" si="17"/>
        <v>0</v>
      </c>
      <c r="AB36" s="53">
        <f t="shared" si="6"/>
        <v>1926.1458216000003</v>
      </c>
      <c r="AC36" s="53">
        <f t="shared" si="7"/>
        <v>15827.062138056506</v>
      </c>
      <c r="AD36" s="56">
        <f t="shared" si="18"/>
        <v>9884543.1312110219</v>
      </c>
      <c r="AE36" s="57">
        <f t="shared" si="8"/>
        <v>2783591.9356200285</v>
      </c>
      <c r="AF36" s="53">
        <f t="shared" si="9"/>
        <v>3613523.4411937864</v>
      </c>
      <c r="AG36" s="53">
        <f t="shared" si="10"/>
        <v>2169718.5573239396</v>
      </c>
      <c r="AH36" s="53">
        <f t="shared" si="11"/>
        <v>44977.030885499997</v>
      </c>
      <c r="AI36" s="53">
        <f t="shared" si="12"/>
        <v>674592.15993149998</v>
      </c>
      <c r="AJ36" s="53">
        <f t="shared" si="13"/>
        <v>592.88400000000001</v>
      </c>
      <c r="AK36" s="53">
        <f t="shared" si="19"/>
        <v>0</v>
      </c>
      <c r="AL36" s="53">
        <f t="shared" si="20"/>
        <v>0</v>
      </c>
      <c r="AM36" s="53">
        <f t="shared" si="14"/>
        <v>4815.3645540000007</v>
      </c>
      <c r="AN36" s="53">
        <f t="shared" si="15"/>
        <v>121681.17665280002</v>
      </c>
      <c r="AO36" s="56">
        <f t="shared" si="21"/>
        <v>9291811.3735087533</v>
      </c>
    </row>
    <row r="37" spans="1:41">
      <c r="A37" s="48">
        <v>1986</v>
      </c>
      <c r="B37" s="49">
        <v>122972.75296</v>
      </c>
      <c r="C37" s="50">
        <v>1637</v>
      </c>
      <c r="D37" s="50">
        <v>2020</v>
      </c>
      <c r="E37" s="50">
        <v>4.981E-2</v>
      </c>
      <c r="F37" s="50">
        <v>0.61568000000000001</v>
      </c>
      <c r="G37" s="51">
        <v>117000</v>
      </c>
      <c r="H37" s="16">
        <v>163000</v>
      </c>
      <c r="I37" s="52"/>
      <c r="J37" s="52">
        <v>0</v>
      </c>
      <c r="K37" s="52">
        <v>0</v>
      </c>
      <c r="L37" s="52">
        <v>3240</v>
      </c>
      <c r="M37" s="52">
        <v>24746000</v>
      </c>
      <c r="N37" s="65">
        <v>22689.24739</v>
      </c>
      <c r="O37" s="53">
        <v>5802.9965400000001</v>
      </c>
      <c r="P37" s="54">
        <v>1033</v>
      </c>
      <c r="Q37" s="54">
        <v>26.8</v>
      </c>
      <c r="R37" s="54">
        <v>37.799999999999997</v>
      </c>
      <c r="S37" s="55">
        <v>15320</v>
      </c>
      <c r="T37" s="57">
        <f t="shared" si="0"/>
        <v>3202825.8958236892</v>
      </c>
      <c r="U37" s="53">
        <f t="shared" si="1"/>
        <v>3925265.4107378344</v>
      </c>
      <c r="V37" s="53">
        <f t="shared" si="2"/>
        <v>2289604.5535594397</v>
      </c>
      <c r="W37" s="53">
        <f t="shared" si="3"/>
        <v>52552.33188849999</v>
      </c>
      <c r="X37" s="53">
        <f t="shared" si="4"/>
        <v>649576.78572799999</v>
      </c>
      <c r="Y37" s="53">
        <f t="shared" si="5"/>
        <v>618.39179999999988</v>
      </c>
      <c r="Z37" s="53">
        <f t="shared" si="16"/>
        <v>0</v>
      </c>
      <c r="AA37" s="53">
        <f t="shared" si="17"/>
        <v>0</v>
      </c>
      <c r="AB37" s="53">
        <f t="shared" si="6"/>
        <v>1902.7985995200002</v>
      </c>
      <c r="AC37" s="53">
        <f t="shared" si="7"/>
        <v>15926.174352161122</v>
      </c>
      <c r="AD37" s="56">
        <f t="shared" si="18"/>
        <v>10122346.168136984</v>
      </c>
      <c r="AE37" s="57">
        <f t="shared" si="8"/>
        <v>2943773.8013085378</v>
      </c>
      <c r="AF37" s="53">
        <f t="shared" si="9"/>
        <v>3658215.6670436482</v>
      </c>
      <c r="AG37" s="53">
        <f t="shared" si="10"/>
        <v>2201542.8399609998</v>
      </c>
      <c r="AH37" s="53">
        <f t="shared" si="11"/>
        <v>52552.33188849999</v>
      </c>
      <c r="AI37" s="53">
        <f t="shared" si="12"/>
        <v>649576.78572799999</v>
      </c>
      <c r="AJ37" s="53">
        <f t="shared" si="13"/>
        <v>537.73199999999997</v>
      </c>
      <c r="AK37" s="53">
        <f t="shared" si="19"/>
        <v>0</v>
      </c>
      <c r="AL37" s="53">
        <f t="shared" si="20"/>
        <v>0</v>
      </c>
      <c r="AM37" s="53">
        <f t="shared" si="14"/>
        <v>4756.9964988000002</v>
      </c>
      <c r="AN37" s="53">
        <f t="shared" si="15"/>
        <v>122443.16840640001</v>
      </c>
      <c r="AO37" s="56">
        <f t="shared" si="21"/>
        <v>9510956.1544284876</v>
      </c>
    </row>
    <row r="38" spans="1:41">
      <c r="A38" s="48">
        <v>1987</v>
      </c>
      <c r="B38" s="49">
        <v>128541.62995</v>
      </c>
      <c r="C38" s="50">
        <v>1611</v>
      </c>
      <c r="D38" s="50">
        <v>2079</v>
      </c>
      <c r="E38" s="50">
        <v>6.5589999999999996E-2</v>
      </c>
      <c r="F38" s="50">
        <v>0.57325000000000004</v>
      </c>
      <c r="G38" s="51">
        <v>150000</v>
      </c>
      <c r="H38" s="16">
        <v>165000</v>
      </c>
      <c r="I38" s="52"/>
      <c r="J38" s="52">
        <v>0</v>
      </c>
      <c r="K38" s="52">
        <v>0</v>
      </c>
      <c r="L38" s="52">
        <v>3240</v>
      </c>
      <c r="M38" s="52">
        <v>25239000</v>
      </c>
      <c r="N38" s="65">
        <v>22689.26</v>
      </c>
      <c r="O38" s="53">
        <v>5803.0039100000004</v>
      </c>
      <c r="P38" s="54">
        <v>1033</v>
      </c>
      <c r="Q38" s="54">
        <v>26.8</v>
      </c>
      <c r="R38" s="54">
        <v>37.799999999999997</v>
      </c>
      <c r="S38" s="55">
        <v>15320</v>
      </c>
      <c r="T38" s="57">
        <f t="shared" si="0"/>
        <v>3347869.1823517033</v>
      </c>
      <c r="U38" s="53">
        <f t="shared" si="1"/>
        <v>3862926.4556418797</v>
      </c>
      <c r="V38" s="53">
        <f t="shared" si="2"/>
        <v>2356479.1420049877</v>
      </c>
      <c r="W38" s="53">
        <f t="shared" si="3"/>
        <v>69201.113201499975</v>
      </c>
      <c r="X38" s="53">
        <f t="shared" si="4"/>
        <v>604810.76601249992</v>
      </c>
      <c r="Y38" s="53">
        <f t="shared" si="5"/>
        <v>792.81</v>
      </c>
      <c r="Z38" s="53">
        <f t="shared" si="16"/>
        <v>0</v>
      </c>
      <c r="AA38" s="53">
        <f t="shared" si="17"/>
        <v>0</v>
      </c>
      <c r="AB38" s="53">
        <f t="shared" si="6"/>
        <v>1926.1458216000003</v>
      </c>
      <c r="AC38" s="53">
        <f t="shared" si="7"/>
        <v>16243.462154457067</v>
      </c>
      <c r="AD38" s="56">
        <f t="shared" si="18"/>
        <v>10244005.61503417</v>
      </c>
      <c r="AE38" s="57">
        <f t="shared" si="8"/>
        <v>3077085.6455438449</v>
      </c>
      <c r="AF38" s="53">
        <f t="shared" si="9"/>
        <v>3600117.8524155458</v>
      </c>
      <c r="AG38" s="53">
        <f t="shared" si="10"/>
        <v>2265845.3288509496</v>
      </c>
      <c r="AH38" s="53">
        <f t="shared" si="11"/>
        <v>69201.113201499975</v>
      </c>
      <c r="AI38" s="53">
        <f t="shared" si="12"/>
        <v>604810.76601249992</v>
      </c>
      <c r="AJ38" s="53">
        <f t="shared" si="13"/>
        <v>689.4</v>
      </c>
      <c r="AK38" s="53">
        <f t="shared" si="19"/>
        <v>0</v>
      </c>
      <c r="AL38" s="53">
        <f t="shared" si="20"/>
        <v>0</v>
      </c>
      <c r="AM38" s="53">
        <f t="shared" si="14"/>
        <v>4815.3645540000007</v>
      </c>
      <c r="AN38" s="53">
        <f t="shared" si="15"/>
        <v>124882.53161760001</v>
      </c>
      <c r="AO38" s="56">
        <f t="shared" si="21"/>
        <v>9622565.470578339</v>
      </c>
    </row>
    <row r="39" spans="1:41">
      <c r="A39" s="48">
        <v>1988</v>
      </c>
      <c r="B39" s="49">
        <v>122836.06634999999</v>
      </c>
      <c r="C39" s="50">
        <v>1692</v>
      </c>
      <c r="D39" s="50">
        <v>1972</v>
      </c>
      <c r="E39" s="50">
        <v>6.4049999999999996E-2</v>
      </c>
      <c r="F39" s="50">
        <v>0.66169</v>
      </c>
      <c r="G39" s="51">
        <v>160000</v>
      </c>
      <c r="H39" s="16">
        <v>168000</v>
      </c>
      <c r="I39" s="52"/>
      <c r="J39" s="52">
        <v>0</v>
      </c>
      <c r="K39" s="52">
        <v>0</v>
      </c>
      <c r="L39" s="52">
        <v>3240</v>
      </c>
      <c r="M39" s="52">
        <v>26070000</v>
      </c>
      <c r="N39" s="65">
        <v>22688.69699</v>
      </c>
      <c r="O39" s="53">
        <v>5802.9995900000004</v>
      </c>
      <c r="P39" s="54">
        <v>1033</v>
      </c>
      <c r="Q39" s="54">
        <v>26.8</v>
      </c>
      <c r="R39" s="54">
        <v>37.799999999999997</v>
      </c>
      <c r="S39" s="55">
        <v>15320</v>
      </c>
      <c r="T39" s="57">
        <f t="shared" si="0"/>
        <v>3199188.2840710571</v>
      </c>
      <c r="U39" s="53">
        <f t="shared" si="1"/>
        <v>4057148.7878458663</v>
      </c>
      <c r="V39" s="53">
        <f t="shared" si="2"/>
        <v>2235198.1087223836</v>
      </c>
      <c r="W39" s="53">
        <f t="shared" si="3"/>
        <v>67576.327192499986</v>
      </c>
      <c r="X39" s="53">
        <f t="shared" si="4"/>
        <v>698119.90538649994</v>
      </c>
      <c r="Y39" s="53">
        <f t="shared" si="5"/>
        <v>845.66399999999999</v>
      </c>
      <c r="Z39" s="53">
        <f t="shared" si="16"/>
        <v>0</v>
      </c>
      <c r="AA39" s="53">
        <f t="shared" si="17"/>
        <v>0</v>
      </c>
      <c r="AB39" s="53">
        <f t="shared" si="6"/>
        <v>1961.1666547200002</v>
      </c>
      <c r="AC39" s="53">
        <f t="shared" si="7"/>
        <v>16778.281959138465</v>
      </c>
      <c r="AD39" s="56">
        <f t="shared" si="18"/>
        <v>10260038.243873028</v>
      </c>
      <c r="AE39" s="57">
        <f t="shared" si="8"/>
        <v>2940430.4081535451</v>
      </c>
      <c r="AF39" s="53">
        <f t="shared" si="9"/>
        <v>3781126.5497165578</v>
      </c>
      <c r="AG39" s="53">
        <f t="shared" si="10"/>
        <v>2149228.9506945997</v>
      </c>
      <c r="AH39" s="53">
        <f t="shared" si="11"/>
        <v>67576.327192499986</v>
      </c>
      <c r="AI39" s="53">
        <f t="shared" si="12"/>
        <v>698119.90538649994</v>
      </c>
      <c r="AJ39" s="53">
        <f t="shared" si="13"/>
        <v>735.36</v>
      </c>
      <c r="AK39" s="53">
        <f t="shared" si="19"/>
        <v>0</v>
      </c>
      <c r="AL39" s="53">
        <f t="shared" si="20"/>
        <v>0</v>
      </c>
      <c r="AM39" s="53">
        <f t="shared" si="14"/>
        <v>4902.9166368000006</v>
      </c>
      <c r="AN39" s="53">
        <f t="shared" si="15"/>
        <v>128994.31828800001</v>
      </c>
      <c r="AO39" s="56">
        <f t="shared" si="21"/>
        <v>9642120.4177805036</v>
      </c>
    </row>
    <row r="40" spans="1:41">
      <c r="A40" s="48">
        <v>1989</v>
      </c>
      <c r="B40" s="49">
        <v>125929.15201999999</v>
      </c>
      <c r="C40" s="50">
        <v>1731</v>
      </c>
      <c r="D40" s="50">
        <v>1951</v>
      </c>
      <c r="E40" s="50">
        <v>6.3579999999999998E-2</v>
      </c>
      <c r="F40" s="50">
        <v>0.75634999999999997</v>
      </c>
      <c r="G40" s="51">
        <v>220000</v>
      </c>
      <c r="H40" s="16">
        <v>168000</v>
      </c>
      <c r="I40" s="52"/>
      <c r="J40" s="52">
        <v>0</v>
      </c>
      <c r="K40" s="52">
        <v>0</v>
      </c>
      <c r="L40" s="52">
        <v>3240</v>
      </c>
      <c r="M40" s="52">
        <v>26749000</v>
      </c>
      <c r="N40" s="65">
        <v>22688.92296</v>
      </c>
      <c r="O40" s="53">
        <v>5802.9995900000004</v>
      </c>
      <c r="P40" s="54">
        <v>1031</v>
      </c>
      <c r="Q40" s="54">
        <v>26.8</v>
      </c>
      <c r="R40" s="54">
        <v>37.799999999999997</v>
      </c>
      <c r="S40" s="55">
        <v>15320</v>
      </c>
      <c r="T40" s="57">
        <f t="shared" si="0"/>
        <v>3279778.4247339685</v>
      </c>
      <c r="U40" s="53">
        <f t="shared" si="1"/>
        <v>4150664.6287004696</v>
      </c>
      <c r="V40" s="53">
        <f t="shared" si="2"/>
        <v>2207113.7880624039</v>
      </c>
      <c r="W40" s="53">
        <f t="shared" si="3"/>
        <v>67080.450942999989</v>
      </c>
      <c r="X40" s="53">
        <f t="shared" si="4"/>
        <v>797991.49214749981</v>
      </c>
      <c r="Y40" s="53">
        <f t="shared" si="5"/>
        <v>1162.788</v>
      </c>
      <c r="Z40" s="53">
        <f t="shared" si="16"/>
        <v>0</v>
      </c>
      <c r="AA40" s="53">
        <f t="shared" si="17"/>
        <v>0</v>
      </c>
      <c r="AB40" s="53">
        <f t="shared" si="6"/>
        <v>1961.1666547200002</v>
      </c>
      <c r="AC40" s="53">
        <f t="shared" si="7"/>
        <v>17215.276721326998</v>
      </c>
      <c r="AD40" s="56">
        <f t="shared" si="18"/>
        <v>10505752.739242064</v>
      </c>
      <c r="AE40" s="57">
        <f t="shared" si="8"/>
        <v>3014502.2286157794</v>
      </c>
      <c r="AF40" s="53">
        <f t="shared" si="9"/>
        <v>3868280.1758625065</v>
      </c>
      <c r="AG40" s="53">
        <f t="shared" si="10"/>
        <v>2122224.7962138499</v>
      </c>
      <c r="AH40" s="53">
        <f t="shared" si="11"/>
        <v>67080.450942999989</v>
      </c>
      <c r="AI40" s="53">
        <f t="shared" si="12"/>
        <v>797991.49214749981</v>
      </c>
      <c r="AJ40" s="53">
        <f t="shared" si="13"/>
        <v>1011.12</v>
      </c>
      <c r="AK40" s="53">
        <f t="shared" si="19"/>
        <v>0</v>
      </c>
      <c r="AL40" s="53">
        <f t="shared" si="20"/>
        <v>0</v>
      </c>
      <c r="AM40" s="53">
        <f t="shared" si="14"/>
        <v>4902.9166368000006</v>
      </c>
      <c r="AN40" s="53">
        <f t="shared" si="15"/>
        <v>132354.00920160001</v>
      </c>
      <c r="AO40" s="56">
        <f t="shared" si="21"/>
        <v>9875993.1804194357</v>
      </c>
    </row>
    <row r="41" spans="1:41">
      <c r="A41" s="48">
        <v>1990</v>
      </c>
      <c r="B41" s="49">
        <v>119377.01330000001</v>
      </c>
      <c r="C41" s="50">
        <v>1776</v>
      </c>
      <c r="D41" s="50">
        <v>2059</v>
      </c>
      <c r="E41" s="50">
        <v>6.0389999999999999E-2</v>
      </c>
      <c r="F41" s="50">
        <v>0.74280000000000002</v>
      </c>
      <c r="G41" s="51">
        <v>225000</v>
      </c>
      <c r="H41" s="16">
        <v>169000</v>
      </c>
      <c r="I41" s="52"/>
      <c r="J41" s="52">
        <v>0</v>
      </c>
      <c r="K41" s="52">
        <v>0</v>
      </c>
      <c r="L41" s="52">
        <v>3240</v>
      </c>
      <c r="M41" s="52">
        <v>26871000</v>
      </c>
      <c r="N41" s="65">
        <v>22687.253840000001</v>
      </c>
      <c r="O41" s="53">
        <v>5802.9995900000004</v>
      </c>
      <c r="P41" s="54">
        <v>1029</v>
      </c>
      <c r="Q41" s="54">
        <v>26.8</v>
      </c>
      <c r="R41" s="54">
        <v>37.799999999999997</v>
      </c>
      <c r="S41" s="55">
        <v>15320</v>
      </c>
      <c r="T41" s="57">
        <f t="shared" si="0"/>
        <v>3108901.6583765773</v>
      </c>
      <c r="U41" s="53">
        <f t="shared" si="1"/>
        <v>4258567.5219942424</v>
      </c>
      <c r="V41" s="53">
        <f t="shared" si="2"/>
        <v>2324772.7724097236</v>
      </c>
      <c r="W41" s="53">
        <f t="shared" si="3"/>
        <v>63714.822781499992</v>
      </c>
      <c r="X41" s="53">
        <f t="shared" si="4"/>
        <v>783695.48537999985</v>
      </c>
      <c r="Y41" s="53">
        <f t="shared" si="5"/>
        <v>1189.2149999999997</v>
      </c>
      <c r="Z41" s="53">
        <f t="shared" si="16"/>
        <v>0</v>
      </c>
      <c r="AA41" s="53">
        <f t="shared" si="17"/>
        <v>0</v>
      </c>
      <c r="AB41" s="53">
        <f t="shared" si="6"/>
        <v>1972.8402657600004</v>
      </c>
      <c r="AC41" s="53">
        <f t="shared" si="7"/>
        <v>17293.794189643639</v>
      </c>
      <c r="AD41" s="56">
        <f t="shared" si="18"/>
        <v>10542814.316207802</v>
      </c>
      <c r="AE41" s="57">
        <f t="shared" si="8"/>
        <v>2857446.3771843538</v>
      </c>
      <c r="AF41" s="53">
        <f t="shared" si="9"/>
        <v>3968842.0521847554</v>
      </c>
      <c r="AG41" s="53">
        <f t="shared" si="10"/>
        <v>2235358.4350093496</v>
      </c>
      <c r="AH41" s="53">
        <f t="shared" si="11"/>
        <v>63714.822781499992</v>
      </c>
      <c r="AI41" s="53">
        <f t="shared" si="12"/>
        <v>783695.48537999985</v>
      </c>
      <c r="AJ41" s="53">
        <f t="shared" si="13"/>
        <v>1034.0999999999999</v>
      </c>
      <c r="AK41" s="53">
        <f t="shared" si="19"/>
        <v>0</v>
      </c>
      <c r="AL41" s="53">
        <f t="shared" si="20"/>
        <v>0</v>
      </c>
      <c r="AM41" s="53">
        <f t="shared" si="14"/>
        <v>4932.1006644000008</v>
      </c>
      <c r="AN41" s="53">
        <f t="shared" si="15"/>
        <v>132957.6650064</v>
      </c>
      <c r="AO41" s="56">
        <f t="shared" si="21"/>
        <v>9915023.3732043561</v>
      </c>
    </row>
    <row r="42" spans="1:41">
      <c r="A42" s="48">
        <v>1991</v>
      </c>
      <c r="B42" s="49">
        <v>118033.60881000001</v>
      </c>
      <c r="C42" s="50">
        <v>1803</v>
      </c>
      <c r="D42" s="50">
        <v>2218</v>
      </c>
      <c r="E42" s="50">
        <v>5.5530000000000003E-2</v>
      </c>
      <c r="F42" s="50">
        <v>0.83509</v>
      </c>
      <c r="G42" s="51">
        <v>250000</v>
      </c>
      <c r="H42" s="16">
        <v>170000</v>
      </c>
      <c r="I42" s="52"/>
      <c r="J42" s="52">
        <v>0</v>
      </c>
      <c r="K42" s="52">
        <v>0</v>
      </c>
      <c r="L42" s="52">
        <v>3240</v>
      </c>
      <c r="M42" s="52">
        <v>26162000</v>
      </c>
      <c r="N42" s="65">
        <v>22686.84</v>
      </c>
      <c r="O42" s="53">
        <v>5802.9995900000004</v>
      </c>
      <c r="P42" s="54">
        <v>1002</v>
      </c>
      <c r="Q42" s="54">
        <v>26.8</v>
      </c>
      <c r="R42" s="54">
        <v>37.799999999999997</v>
      </c>
      <c r="S42" s="55">
        <v>15320</v>
      </c>
      <c r="T42" s="57">
        <f t="shared" si="0"/>
        <v>3073859.6851829402</v>
      </c>
      <c r="U42" s="53">
        <f t="shared" si="1"/>
        <v>4323309.2579705063</v>
      </c>
      <c r="V42" s="53">
        <f t="shared" si="2"/>
        <v>2438585.8671726235</v>
      </c>
      <c r="W42" s="53">
        <f t="shared" si="3"/>
        <v>58587.251350499988</v>
      </c>
      <c r="X42" s="53">
        <f t="shared" si="4"/>
        <v>881066.5897764999</v>
      </c>
      <c r="Y42" s="53">
        <f t="shared" si="5"/>
        <v>1321.35</v>
      </c>
      <c r="Z42" s="53">
        <f t="shared" si="16"/>
        <v>0</v>
      </c>
      <c r="AA42" s="53">
        <f t="shared" si="17"/>
        <v>0</v>
      </c>
      <c r="AB42" s="53">
        <f t="shared" si="6"/>
        <v>1984.5138768000002</v>
      </c>
      <c r="AC42" s="53">
        <f t="shared" si="7"/>
        <v>16837.491853278883</v>
      </c>
      <c r="AD42" s="56">
        <f t="shared" si="18"/>
        <v>10778714.515329868</v>
      </c>
      <c r="AE42" s="57">
        <f t="shared" si="8"/>
        <v>2825238.6812343197</v>
      </c>
      <c r="AF42" s="53">
        <f t="shared" si="9"/>
        <v>4029179.1779781058</v>
      </c>
      <c r="AG42" s="53">
        <f t="shared" si="10"/>
        <v>2344794.1030505993</v>
      </c>
      <c r="AH42" s="53">
        <f t="shared" si="11"/>
        <v>58587.251350499988</v>
      </c>
      <c r="AI42" s="53">
        <f t="shared" si="12"/>
        <v>881066.5897764999</v>
      </c>
      <c r="AJ42" s="53">
        <f t="shared" si="13"/>
        <v>1149</v>
      </c>
      <c r="AK42" s="53">
        <f t="shared" si="19"/>
        <v>0</v>
      </c>
      <c r="AL42" s="53">
        <f t="shared" si="20"/>
        <v>0</v>
      </c>
      <c r="AM42" s="53">
        <f t="shared" si="14"/>
        <v>4961.2846920000002</v>
      </c>
      <c r="AN42" s="53">
        <f t="shared" si="15"/>
        <v>129449.53414080001</v>
      </c>
      <c r="AO42" s="56">
        <f t="shared" si="21"/>
        <v>10144976.088082025</v>
      </c>
    </row>
    <row r="43" spans="1:41">
      <c r="A43" s="48">
        <v>1992</v>
      </c>
      <c r="B43" s="49">
        <v>110743.71073000001</v>
      </c>
      <c r="C43" s="50">
        <v>1815</v>
      </c>
      <c r="D43" s="50">
        <v>2170.07143</v>
      </c>
      <c r="E43" s="50">
        <v>6.6259999999999999E-2</v>
      </c>
      <c r="F43" s="50">
        <v>0.90924000000000005</v>
      </c>
      <c r="G43" s="51">
        <v>225000</v>
      </c>
      <c r="H43" s="16">
        <v>172000</v>
      </c>
      <c r="I43" s="52"/>
      <c r="J43" s="52">
        <v>0</v>
      </c>
      <c r="K43" s="52">
        <v>0</v>
      </c>
      <c r="L43" s="52">
        <v>3240</v>
      </c>
      <c r="M43" s="52">
        <v>25540000</v>
      </c>
      <c r="N43" s="65">
        <v>20860.033630000002</v>
      </c>
      <c r="O43" s="53">
        <v>5802.9995900000004</v>
      </c>
      <c r="P43" s="54">
        <v>1040</v>
      </c>
      <c r="Q43" s="54">
        <v>26.8</v>
      </c>
      <c r="R43" s="54">
        <v>37.799999999999997</v>
      </c>
      <c r="S43" s="55">
        <v>15320</v>
      </c>
      <c r="T43" s="57">
        <f t="shared" si="0"/>
        <v>2651785.6796242059</v>
      </c>
      <c r="U43" s="53">
        <f t="shared" si="1"/>
        <v>4352083.3628488462</v>
      </c>
      <c r="V43" s="53">
        <f t="shared" si="2"/>
        <v>2476373.5562019376</v>
      </c>
      <c r="W43" s="53">
        <f t="shared" si="3"/>
        <v>69908.000620999999</v>
      </c>
      <c r="X43" s="53">
        <f t="shared" si="4"/>
        <v>959298.98105399986</v>
      </c>
      <c r="Y43" s="53">
        <f t="shared" si="5"/>
        <v>1189.2149999999997</v>
      </c>
      <c r="Z43" s="53">
        <f t="shared" si="16"/>
        <v>0</v>
      </c>
      <c r="AA43" s="53">
        <f t="shared" si="17"/>
        <v>0</v>
      </c>
      <c r="AB43" s="53">
        <f t="shared" si="6"/>
        <v>2007.8610988800003</v>
      </c>
      <c r="AC43" s="53">
        <f t="shared" si="7"/>
        <v>16437.181482025178</v>
      </c>
      <c r="AD43" s="56">
        <f t="shared" si="18"/>
        <v>10512646.656448871</v>
      </c>
      <c r="AE43" s="57">
        <f t="shared" si="8"/>
        <v>2437303.0143604833</v>
      </c>
      <c r="AF43" s="53">
        <f t="shared" si="9"/>
        <v>4055995.678330705</v>
      </c>
      <c r="AG43" s="53">
        <f t="shared" si="10"/>
        <v>2381128.4194249399</v>
      </c>
      <c r="AH43" s="53">
        <f t="shared" si="11"/>
        <v>69908.000620999999</v>
      </c>
      <c r="AI43" s="53">
        <f t="shared" si="12"/>
        <v>959298.98105399986</v>
      </c>
      <c r="AJ43" s="53">
        <f t="shared" si="13"/>
        <v>1034.0999999999999</v>
      </c>
      <c r="AK43" s="53">
        <f t="shared" si="19"/>
        <v>0</v>
      </c>
      <c r="AL43" s="53">
        <f t="shared" si="20"/>
        <v>0</v>
      </c>
      <c r="AM43" s="53">
        <f t="shared" si="14"/>
        <v>5019.6527472000007</v>
      </c>
      <c r="AN43" s="53">
        <f t="shared" si="15"/>
        <v>126371.87913600002</v>
      </c>
      <c r="AO43" s="56">
        <f t="shared" si="21"/>
        <v>9909687.8465383295</v>
      </c>
    </row>
    <row r="44" spans="1:41">
      <c r="A44" s="48">
        <v>1993</v>
      </c>
      <c r="B44" s="49">
        <v>96144.701289999997</v>
      </c>
      <c r="C44" s="50">
        <v>1829</v>
      </c>
      <c r="D44" s="50">
        <v>2412.3676500000001</v>
      </c>
      <c r="E44" s="50">
        <v>5.9990000000000002E-2</v>
      </c>
      <c r="F44" s="50">
        <v>1.05461</v>
      </c>
      <c r="G44" s="51">
        <v>230000</v>
      </c>
      <c r="H44" s="16">
        <v>173000</v>
      </c>
      <c r="I44" s="52"/>
      <c r="J44" s="52">
        <v>0</v>
      </c>
      <c r="K44" s="52">
        <v>0</v>
      </c>
      <c r="L44" s="52">
        <v>3250</v>
      </c>
      <c r="M44" s="52">
        <v>25303000</v>
      </c>
      <c r="N44" s="65">
        <v>20848.64603</v>
      </c>
      <c r="O44" s="53">
        <v>5802.9995900000004</v>
      </c>
      <c r="P44" s="54">
        <v>1038</v>
      </c>
      <c r="Q44" s="54">
        <v>26.8</v>
      </c>
      <c r="R44" s="54">
        <v>37.799999999999997</v>
      </c>
      <c r="S44" s="55">
        <v>15320</v>
      </c>
      <c r="T44" s="57">
        <f t="shared" si="0"/>
        <v>2300951.9822409311</v>
      </c>
      <c r="U44" s="53">
        <f t="shared" si="1"/>
        <v>4385653.1518735755</v>
      </c>
      <c r="V44" s="53">
        <f t="shared" si="2"/>
        <v>2747575.5219532005</v>
      </c>
      <c r="W44" s="53">
        <f t="shared" si="3"/>
        <v>63292.800441499989</v>
      </c>
      <c r="X44" s="53">
        <f t="shared" si="4"/>
        <v>1112672.4499685001</v>
      </c>
      <c r="Y44" s="53">
        <f t="shared" si="5"/>
        <v>1215.6419999999998</v>
      </c>
      <c r="Z44" s="53">
        <f t="shared" si="16"/>
        <v>0</v>
      </c>
      <c r="AA44" s="53">
        <f t="shared" si="17"/>
        <v>0</v>
      </c>
      <c r="AB44" s="53">
        <f t="shared" si="6"/>
        <v>2019.5347099200005</v>
      </c>
      <c r="AC44" s="53">
        <f t="shared" si="7"/>
        <v>16334.91291654546</v>
      </c>
      <c r="AD44" s="56">
        <f t="shared" si="18"/>
        <v>10613381.083187627</v>
      </c>
      <c r="AE44" s="57">
        <f t="shared" si="8"/>
        <v>2114845.5719126202</v>
      </c>
      <c r="AF44" s="53">
        <f t="shared" si="9"/>
        <v>4087281.5954087381</v>
      </c>
      <c r="AG44" s="53">
        <f t="shared" si="10"/>
        <v>2641899.5403396157</v>
      </c>
      <c r="AH44" s="53">
        <f t="shared" si="11"/>
        <v>63292.800441499989</v>
      </c>
      <c r="AI44" s="53">
        <f t="shared" si="12"/>
        <v>1112672.4499685001</v>
      </c>
      <c r="AJ44" s="53">
        <f t="shared" si="13"/>
        <v>1057.08</v>
      </c>
      <c r="AK44" s="53">
        <f t="shared" si="19"/>
        <v>0</v>
      </c>
      <c r="AL44" s="53">
        <f t="shared" si="20"/>
        <v>0</v>
      </c>
      <c r="AM44" s="53">
        <f t="shared" si="14"/>
        <v>5048.836774800001</v>
      </c>
      <c r="AN44" s="53">
        <f t="shared" si="15"/>
        <v>125585.62081000001</v>
      </c>
      <c r="AO44" s="56">
        <f t="shared" si="21"/>
        <v>10026097.874845773</v>
      </c>
    </row>
    <row r="45" spans="1:41">
      <c r="A45" s="48">
        <v>1994</v>
      </c>
      <c r="B45" s="49">
        <v>90779.745290000006</v>
      </c>
      <c r="C45" s="50">
        <v>1833</v>
      </c>
      <c r="D45" s="50">
        <v>2542.33</v>
      </c>
      <c r="E45" s="50">
        <v>7.4840000000000004E-2</v>
      </c>
      <c r="F45" s="50">
        <v>1.05271</v>
      </c>
      <c r="G45" s="51">
        <v>230000</v>
      </c>
      <c r="H45" s="16">
        <v>174000</v>
      </c>
      <c r="I45" s="52"/>
      <c r="J45" s="52">
        <v>0</v>
      </c>
      <c r="K45" s="52">
        <v>0</v>
      </c>
      <c r="L45" s="52">
        <v>3250</v>
      </c>
      <c r="M45" s="52">
        <v>25504000</v>
      </c>
      <c r="N45" s="65">
        <v>20827.900000000001</v>
      </c>
      <c r="O45" s="53">
        <v>5802.9995900000004</v>
      </c>
      <c r="P45" s="54">
        <v>1043</v>
      </c>
      <c r="Q45" s="54">
        <v>26.8</v>
      </c>
      <c r="R45" s="54">
        <v>37.799999999999997</v>
      </c>
      <c r="S45" s="55">
        <v>15320</v>
      </c>
      <c r="T45" s="57">
        <f t="shared" si="0"/>
        <v>2170395.0434516002</v>
      </c>
      <c r="U45" s="53">
        <f t="shared" si="1"/>
        <v>4395244.5201663561</v>
      </c>
      <c r="V45" s="53">
        <f t="shared" si="2"/>
        <v>2909544.606917636</v>
      </c>
      <c r="W45" s="53">
        <f t="shared" si="3"/>
        <v>78960.379814</v>
      </c>
      <c r="X45" s="53">
        <f t="shared" si="4"/>
        <v>1110667.8438535</v>
      </c>
      <c r="Y45" s="53">
        <f t="shared" si="5"/>
        <v>1215.6419999999998</v>
      </c>
      <c r="Z45" s="53">
        <f t="shared" si="16"/>
        <v>0</v>
      </c>
      <c r="AA45" s="53">
        <f t="shared" si="17"/>
        <v>0</v>
      </c>
      <c r="AB45" s="53">
        <f t="shared" si="6"/>
        <v>2031.2083209600003</v>
      </c>
      <c r="AC45" s="53">
        <f t="shared" si="7"/>
        <v>16464.672925090912</v>
      </c>
      <c r="AD45" s="56">
        <f t="shared" si="18"/>
        <v>10668059.244524054</v>
      </c>
      <c r="AE45" s="57">
        <f t="shared" si="8"/>
        <v>1994848.3855253679</v>
      </c>
      <c r="AF45" s="53">
        <f t="shared" si="9"/>
        <v>4096220.428859605</v>
      </c>
      <c r="AG45" s="53">
        <f t="shared" si="10"/>
        <v>2797639.0451131114</v>
      </c>
      <c r="AH45" s="53">
        <f t="shared" si="11"/>
        <v>78960.379814</v>
      </c>
      <c r="AI45" s="53">
        <f t="shared" si="12"/>
        <v>1110667.8438535</v>
      </c>
      <c r="AJ45" s="53">
        <f t="shared" si="13"/>
        <v>1057.08</v>
      </c>
      <c r="AK45" s="53">
        <f t="shared" si="19"/>
        <v>0</v>
      </c>
      <c r="AL45" s="53">
        <f t="shared" si="20"/>
        <v>0</v>
      </c>
      <c r="AM45" s="53">
        <f t="shared" si="14"/>
        <v>5078.0208024000003</v>
      </c>
      <c r="AN45" s="53">
        <f t="shared" si="15"/>
        <v>126583.23808000001</v>
      </c>
      <c r="AO45" s="56">
        <f t="shared" si="21"/>
        <v>10084471.183967983</v>
      </c>
    </row>
    <row r="46" spans="1:41">
      <c r="A46" s="48">
        <v>1995</v>
      </c>
      <c r="B46" s="49">
        <v>78971.503819999998</v>
      </c>
      <c r="C46" s="50">
        <v>1816</v>
      </c>
      <c r="D46" s="50">
        <v>2689.59</v>
      </c>
      <c r="E46" s="50">
        <v>7.4609999999999996E-2</v>
      </c>
      <c r="F46" s="50">
        <v>1.05192</v>
      </c>
      <c r="G46" s="51">
        <v>232000</v>
      </c>
      <c r="H46" s="16">
        <v>175000</v>
      </c>
      <c r="I46" s="52"/>
      <c r="J46" s="52">
        <v>0</v>
      </c>
      <c r="K46" s="52">
        <v>0</v>
      </c>
      <c r="L46" s="52">
        <v>3260</v>
      </c>
      <c r="M46" s="52">
        <v>25818000</v>
      </c>
      <c r="N46" s="65">
        <v>21727.84</v>
      </c>
      <c r="O46" s="53">
        <v>5802.9995900000004</v>
      </c>
      <c r="P46" s="54">
        <v>1053</v>
      </c>
      <c r="Q46" s="54">
        <v>26.8</v>
      </c>
      <c r="R46" s="54">
        <v>37.799999999999997</v>
      </c>
      <c r="S46" s="55">
        <v>15320</v>
      </c>
      <c r="T46" s="57">
        <f t="shared" si="0"/>
        <v>1969660.1933805009</v>
      </c>
      <c r="U46" s="53">
        <f t="shared" si="1"/>
        <v>4354481.2049220409</v>
      </c>
      <c r="V46" s="53">
        <f t="shared" si="2"/>
        <v>3107586.6117632748</v>
      </c>
      <c r="W46" s="53">
        <f t="shared" si="3"/>
        <v>78717.716968499997</v>
      </c>
      <c r="X46" s="53">
        <f t="shared" si="4"/>
        <v>1109834.3497319999</v>
      </c>
      <c r="Y46" s="53">
        <f t="shared" si="5"/>
        <v>1226.2127999999998</v>
      </c>
      <c r="Z46" s="53">
        <f t="shared" si="16"/>
        <v>0</v>
      </c>
      <c r="AA46" s="53">
        <f t="shared" si="17"/>
        <v>0</v>
      </c>
      <c r="AB46" s="53">
        <f t="shared" si="6"/>
        <v>2042.8819320000002</v>
      </c>
      <c r="AC46" s="53">
        <f t="shared" si="7"/>
        <v>16718.666844305459</v>
      </c>
      <c r="AD46" s="56">
        <f t="shared" si="18"/>
        <v>10623549.171498315</v>
      </c>
      <c r="AE46" s="57">
        <f t="shared" si="8"/>
        <v>1810349.4424453131</v>
      </c>
      <c r="AF46" s="53">
        <f t="shared" si="9"/>
        <v>4058230.3866934213</v>
      </c>
      <c r="AG46" s="53">
        <f t="shared" si="10"/>
        <v>2988064.0497723795</v>
      </c>
      <c r="AH46" s="53">
        <f t="shared" si="11"/>
        <v>78717.716968499997</v>
      </c>
      <c r="AI46" s="53">
        <f t="shared" si="12"/>
        <v>1109834.3497319999</v>
      </c>
      <c r="AJ46" s="53">
        <f t="shared" si="13"/>
        <v>1066.2719999999999</v>
      </c>
      <c r="AK46" s="53">
        <f t="shared" si="19"/>
        <v>0</v>
      </c>
      <c r="AL46" s="53">
        <f t="shared" si="20"/>
        <v>0</v>
      </c>
      <c r="AM46" s="53">
        <f t="shared" si="14"/>
        <v>5107.2048300000006</v>
      </c>
      <c r="AN46" s="53">
        <f t="shared" si="15"/>
        <v>128535.98702880001</v>
      </c>
      <c r="AO46" s="56">
        <f t="shared" si="21"/>
        <v>10051369.422441613</v>
      </c>
    </row>
    <row r="47" spans="1:41">
      <c r="A47" s="48">
        <v>1996</v>
      </c>
      <c r="B47" s="49">
        <v>76928.105160000006</v>
      </c>
      <c r="C47" s="50">
        <v>1852</v>
      </c>
      <c r="D47" s="50">
        <v>3182.2346499999999</v>
      </c>
      <c r="E47" s="50">
        <v>6.2740000000000004E-2</v>
      </c>
      <c r="F47" s="50">
        <v>1.1193900000000001</v>
      </c>
      <c r="G47" s="51">
        <v>232000</v>
      </c>
      <c r="H47" s="16">
        <v>176000</v>
      </c>
      <c r="I47" s="52"/>
      <c r="J47" s="52">
        <v>0</v>
      </c>
      <c r="K47" s="52">
        <v>0</v>
      </c>
      <c r="L47" s="52">
        <v>3260</v>
      </c>
      <c r="M47" s="52">
        <v>26060000</v>
      </c>
      <c r="N47" s="65">
        <v>21645</v>
      </c>
      <c r="O47" s="53">
        <v>5802.9995900000004</v>
      </c>
      <c r="P47" s="54">
        <v>1053</v>
      </c>
      <c r="Q47" s="54">
        <v>26.8</v>
      </c>
      <c r="R47" s="54">
        <v>37.799999999999997</v>
      </c>
      <c r="S47" s="55">
        <v>15320</v>
      </c>
      <c r="T47" s="57">
        <f t="shared" si="0"/>
        <v>1911379.706535673</v>
      </c>
      <c r="U47" s="53">
        <f t="shared" si="1"/>
        <v>4440803.5195570597</v>
      </c>
      <c r="V47" s="53">
        <f t="shared" si="2"/>
        <v>3676794.5277269729</v>
      </c>
      <c r="W47" s="53">
        <f t="shared" si="3"/>
        <v>66194.204029</v>
      </c>
      <c r="X47" s="53">
        <f t="shared" si="4"/>
        <v>1181018.9679314999</v>
      </c>
      <c r="Y47" s="53">
        <f t="shared" si="5"/>
        <v>1226.2127999999998</v>
      </c>
      <c r="Z47" s="53">
        <f t="shared" si="16"/>
        <v>0</v>
      </c>
      <c r="AA47" s="53">
        <f t="shared" si="17"/>
        <v>0</v>
      </c>
      <c r="AB47" s="53">
        <f t="shared" si="6"/>
        <v>2054.5555430400004</v>
      </c>
      <c r="AC47" s="53">
        <f t="shared" si="7"/>
        <v>16875.37601528392</v>
      </c>
      <c r="AD47" s="56">
        <f t="shared" si="18"/>
        <v>11279471.694123246</v>
      </c>
      <c r="AE47" s="57">
        <f t="shared" si="8"/>
        <v>1756782.8185070523</v>
      </c>
      <c r="AF47" s="53">
        <f t="shared" si="9"/>
        <v>4138679.8877512207</v>
      </c>
      <c r="AG47" s="53">
        <f t="shared" si="10"/>
        <v>3535379.3535836278</v>
      </c>
      <c r="AH47" s="53">
        <f t="shared" si="11"/>
        <v>66194.204029</v>
      </c>
      <c r="AI47" s="53">
        <f t="shared" si="12"/>
        <v>1181018.9679314999</v>
      </c>
      <c r="AJ47" s="53">
        <f t="shared" si="13"/>
        <v>1066.2719999999999</v>
      </c>
      <c r="AK47" s="53">
        <f t="shared" si="19"/>
        <v>0</v>
      </c>
      <c r="AL47" s="53">
        <f t="shared" si="20"/>
        <v>0</v>
      </c>
      <c r="AM47" s="53">
        <f t="shared" si="14"/>
        <v>5136.3888576000008</v>
      </c>
      <c r="AN47" s="53">
        <f t="shared" si="15"/>
        <v>129740.79409600001</v>
      </c>
      <c r="AO47" s="56">
        <f t="shared" si="21"/>
        <v>10684257.892659999</v>
      </c>
    </row>
    <row r="48" spans="1:41">
      <c r="A48" s="48">
        <v>1997</v>
      </c>
      <c r="B48" s="49">
        <v>68894.459969999996</v>
      </c>
      <c r="C48" s="50">
        <v>1810</v>
      </c>
      <c r="D48" s="50">
        <v>3013.0758000000001</v>
      </c>
      <c r="E48" s="50">
        <v>7.5439999999999993E-2</v>
      </c>
      <c r="F48" s="50">
        <v>1.16049</v>
      </c>
      <c r="G48" s="51">
        <v>232000</v>
      </c>
      <c r="H48" s="16">
        <v>177000</v>
      </c>
      <c r="I48" s="52"/>
      <c r="J48" s="52">
        <v>0</v>
      </c>
      <c r="K48" s="52">
        <v>0</v>
      </c>
      <c r="L48" s="52">
        <v>3260</v>
      </c>
      <c r="M48" s="52">
        <v>26526000</v>
      </c>
      <c r="N48" s="65">
        <v>22984.012060000001</v>
      </c>
      <c r="O48" s="53">
        <v>5802.9995900000004</v>
      </c>
      <c r="P48" s="54">
        <v>1053</v>
      </c>
      <c r="Q48" s="54">
        <v>26.8</v>
      </c>
      <c r="R48" s="54">
        <v>37.799999999999997</v>
      </c>
      <c r="S48" s="55">
        <v>15320</v>
      </c>
      <c r="T48" s="57">
        <f t="shared" si="0"/>
        <v>1817667.6853714965</v>
      </c>
      <c r="U48" s="53">
        <f t="shared" si="1"/>
        <v>4340094.152482871</v>
      </c>
      <c r="V48" s="53">
        <f t="shared" si="2"/>
        <v>3481346.2335552694</v>
      </c>
      <c r="W48" s="53">
        <f t="shared" si="3"/>
        <v>79593.413323999994</v>
      </c>
      <c r="X48" s="53">
        <f t="shared" si="4"/>
        <v>1224381.7633664999</v>
      </c>
      <c r="Y48" s="53">
        <f t="shared" si="5"/>
        <v>1226.2127999999998</v>
      </c>
      <c r="Z48" s="53">
        <f t="shared" si="16"/>
        <v>0</v>
      </c>
      <c r="AA48" s="53">
        <f t="shared" si="17"/>
        <v>0</v>
      </c>
      <c r="AB48" s="53">
        <f t="shared" si="6"/>
        <v>2066.2291540800002</v>
      </c>
      <c r="AC48" s="53">
        <f t="shared" si="7"/>
        <v>17177.138303201125</v>
      </c>
      <c r="AD48" s="56">
        <f t="shared" si="18"/>
        <v>10946375.690054217</v>
      </c>
      <c r="AE48" s="57">
        <f t="shared" si="8"/>
        <v>1670650.4461135077</v>
      </c>
      <c r="AF48" s="53">
        <f t="shared" si="9"/>
        <v>4044822.1365171215</v>
      </c>
      <c r="AG48" s="53">
        <f t="shared" si="10"/>
        <v>3347448.3014954515</v>
      </c>
      <c r="AH48" s="53">
        <f t="shared" si="11"/>
        <v>79593.413323999994</v>
      </c>
      <c r="AI48" s="53">
        <f t="shared" si="12"/>
        <v>1224381.7633664999</v>
      </c>
      <c r="AJ48" s="53">
        <f t="shared" si="13"/>
        <v>1066.2719999999999</v>
      </c>
      <c r="AK48" s="53">
        <f t="shared" si="19"/>
        <v>0</v>
      </c>
      <c r="AL48" s="53">
        <f t="shared" si="20"/>
        <v>0</v>
      </c>
      <c r="AM48" s="53">
        <f t="shared" si="14"/>
        <v>5165.5728852000002</v>
      </c>
      <c r="AN48" s="53">
        <f t="shared" si="15"/>
        <v>132060.79448160002</v>
      </c>
      <c r="AO48" s="56">
        <f t="shared" si="21"/>
        <v>10373127.905701781</v>
      </c>
    </row>
    <row r="49" spans="1:41">
      <c r="A49" s="48">
        <v>1998</v>
      </c>
      <c r="B49" s="49">
        <v>68409.442970000004</v>
      </c>
      <c r="C49" s="50">
        <v>1792</v>
      </c>
      <c r="D49" s="50">
        <v>3071.6986999999999</v>
      </c>
      <c r="E49" s="50">
        <v>9.3619999999999995E-2</v>
      </c>
      <c r="F49" s="50">
        <v>1.1763399999999999</v>
      </c>
      <c r="G49" s="51">
        <v>229000</v>
      </c>
      <c r="H49" s="16">
        <v>178000</v>
      </c>
      <c r="I49" s="52"/>
      <c r="J49" s="52">
        <v>0</v>
      </c>
      <c r="K49" s="52">
        <v>0</v>
      </c>
      <c r="L49" s="52">
        <v>3335</v>
      </c>
      <c r="M49" s="52">
        <v>26795000</v>
      </c>
      <c r="N49" s="65">
        <v>22470</v>
      </c>
      <c r="O49" s="53">
        <v>5802.9995900000004</v>
      </c>
      <c r="P49" s="54">
        <v>1061</v>
      </c>
      <c r="Q49" s="54">
        <v>26.8</v>
      </c>
      <c r="R49" s="54">
        <v>37.799999999999997</v>
      </c>
      <c r="S49" s="55">
        <v>15320</v>
      </c>
      <c r="T49" s="57">
        <f t="shared" si="0"/>
        <v>1764507.3503009677</v>
      </c>
      <c r="U49" s="53">
        <f t="shared" si="1"/>
        <v>4296932.995165362</v>
      </c>
      <c r="V49" s="53">
        <f t="shared" si="2"/>
        <v>3576043.4502287153</v>
      </c>
      <c r="W49" s="53">
        <f t="shared" si="3"/>
        <v>98774.328676999983</v>
      </c>
      <c r="X49" s="53">
        <f t="shared" si="4"/>
        <v>1241104.3985889999</v>
      </c>
      <c r="Y49" s="53">
        <f t="shared" si="5"/>
        <v>1210.3565999999998</v>
      </c>
      <c r="Z49" s="53">
        <f t="shared" si="16"/>
        <v>0</v>
      </c>
      <c r="AA49" s="53">
        <f t="shared" si="17"/>
        <v>0</v>
      </c>
      <c r="AB49" s="53">
        <f t="shared" si="6"/>
        <v>2077.9027651200004</v>
      </c>
      <c r="AC49" s="53">
        <f t="shared" si="7"/>
        <v>17750.518630896509</v>
      </c>
      <c r="AD49" s="56">
        <f t="shared" si="18"/>
        <v>10980650.782326164</v>
      </c>
      <c r="AE49" s="57">
        <f t="shared" si="8"/>
        <v>1621789.8440266247</v>
      </c>
      <c r="AF49" s="53">
        <f t="shared" si="9"/>
        <v>4004597.385988222</v>
      </c>
      <c r="AG49" s="53">
        <f t="shared" si="10"/>
        <v>3438503.3175276108</v>
      </c>
      <c r="AH49" s="53">
        <f t="shared" si="11"/>
        <v>98774.328676999983</v>
      </c>
      <c r="AI49" s="53">
        <f t="shared" si="12"/>
        <v>1241104.3985889999</v>
      </c>
      <c r="AJ49" s="53">
        <f t="shared" si="13"/>
        <v>1052.4839999999999</v>
      </c>
      <c r="AK49" s="53">
        <f t="shared" si="19"/>
        <v>0</v>
      </c>
      <c r="AL49" s="53">
        <f t="shared" si="20"/>
        <v>0</v>
      </c>
      <c r="AM49" s="53">
        <f t="shared" si="14"/>
        <v>5194.7569128000005</v>
      </c>
      <c r="AN49" s="53">
        <f t="shared" si="15"/>
        <v>136469.04108700002</v>
      </c>
      <c r="AO49" s="56">
        <f t="shared" si="21"/>
        <v>10411016.515721256</v>
      </c>
    </row>
    <row r="50" spans="1:41">
      <c r="A50" s="48">
        <v>1999</v>
      </c>
      <c r="B50" s="49">
        <v>60659.091800000002</v>
      </c>
      <c r="C50" s="50">
        <v>1811</v>
      </c>
      <c r="D50" s="50">
        <v>3258.8681999999999</v>
      </c>
      <c r="E50" s="50">
        <v>0.10349999999999999</v>
      </c>
      <c r="F50" s="50">
        <v>1.12486</v>
      </c>
      <c r="G50" s="51">
        <v>229000</v>
      </c>
      <c r="H50" s="16">
        <v>180000</v>
      </c>
      <c r="I50" s="52"/>
      <c r="J50" s="52">
        <v>0</v>
      </c>
      <c r="K50" s="52">
        <v>0</v>
      </c>
      <c r="L50" s="52">
        <v>3335</v>
      </c>
      <c r="M50" s="52">
        <v>27168000</v>
      </c>
      <c r="N50" s="65">
        <v>22485.92167</v>
      </c>
      <c r="O50" s="53">
        <v>5802.9995900000004</v>
      </c>
      <c r="P50" s="54">
        <v>1059</v>
      </c>
      <c r="Q50" s="54">
        <v>26.8</v>
      </c>
      <c r="R50" s="54">
        <v>37.799999999999997</v>
      </c>
      <c r="S50" s="55">
        <v>15320</v>
      </c>
      <c r="T50" s="57">
        <f t="shared" si="0"/>
        <v>1565708.6192426342</v>
      </c>
      <c r="U50" s="53">
        <f t="shared" si="1"/>
        <v>4342491.9945560666</v>
      </c>
      <c r="V50" s="53">
        <f t="shared" si="2"/>
        <v>3786792.8262918196</v>
      </c>
      <c r="W50" s="53">
        <f t="shared" si="3"/>
        <v>109198.28047499998</v>
      </c>
      <c r="X50" s="53">
        <f t="shared" si="4"/>
        <v>1186790.1234309999</v>
      </c>
      <c r="Y50" s="53">
        <f t="shared" si="5"/>
        <v>1210.3565999999998</v>
      </c>
      <c r="Z50" s="53">
        <f t="shared" si="16"/>
        <v>0</v>
      </c>
      <c r="AA50" s="53">
        <f t="shared" si="17"/>
        <v>0</v>
      </c>
      <c r="AB50" s="53">
        <f t="shared" si="6"/>
        <v>2101.2499872000003</v>
      </c>
      <c r="AC50" s="53">
        <f t="shared" si="7"/>
        <v>17997.61485964532</v>
      </c>
      <c r="AD50" s="56">
        <f t="shared" si="18"/>
        <v>10994293.450583721</v>
      </c>
      <c r="AE50" s="57">
        <f t="shared" si="8"/>
        <v>1439070.4220980091</v>
      </c>
      <c r="AF50" s="53">
        <f t="shared" si="9"/>
        <v>4047056.8448798382</v>
      </c>
      <c r="AG50" s="53">
        <f t="shared" si="10"/>
        <v>3641146.9483575188</v>
      </c>
      <c r="AH50" s="53">
        <f t="shared" si="11"/>
        <v>109198.28047499998</v>
      </c>
      <c r="AI50" s="53">
        <f t="shared" si="12"/>
        <v>1186790.1234309999</v>
      </c>
      <c r="AJ50" s="53">
        <f t="shared" si="13"/>
        <v>1052.4839999999999</v>
      </c>
      <c r="AK50" s="53">
        <f t="shared" si="19"/>
        <v>0</v>
      </c>
      <c r="AL50" s="53">
        <f t="shared" si="20"/>
        <v>0</v>
      </c>
      <c r="AM50" s="53">
        <f t="shared" si="14"/>
        <v>5253.124968000001</v>
      </c>
      <c r="AN50" s="53">
        <f t="shared" si="15"/>
        <v>138368.75940480002</v>
      </c>
      <c r="AO50" s="56">
        <f t="shared" si="21"/>
        <v>10429568.228209363</v>
      </c>
    </row>
    <row r="51" spans="1:41">
      <c r="A51" s="48">
        <v>2000</v>
      </c>
      <c r="B51" s="49">
        <v>65627.209099999993</v>
      </c>
      <c r="C51" s="50">
        <v>1765.4399000000001</v>
      </c>
      <c r="D51" s="50">
        <v>3373.2887999999998</v>
      </c>
      <c r="E51" s="50">
        <v>0.10648000000000001</v>
      </c>
      <c r="F51" s="50">
        <v>0.99799000000000004</v>
      </c>
      <c r="G51" s="51">
        <v>229000</v>
      </c>
      <c r="H51" s="16">
        <v>300000</v>
      </c>
      <c r="I51" s="53"/>
      <c r="J51" s="53">
        <v>0</v>
      </c>
      <c r="K51" s="53">
        <v>0</v>
      </c>
      <c r="L51" s="53">
        <v>3410</v>
      </c>
      <c r="M51" s="53">
        <v>27484000</v>
      </c>
      <c r="N51" s="65">
        <v>21239.624690000001</v>
      </c>
      <c r="O51" s="53">
        <v>5802.9995900000004</v>
      </c>
      <c r="P51" s="54">
        <v>1059</v>
      </c>
      <c r="Q51" s="54">
        <v>26.8</v>
      </c>
      <c r="R51" s="54">
        <v>37.799999999999997</v>
      </c>
      <c r="S51" s="55">
        <v>15320</v>
      </c>
      <c r="T51" s="57">
        <f t="shared" si="0"/>
        <v>1600055.7660886773</v>
      </c>
      <c r="U51" s="53">
        <f t="shared" si="1"/>
        <v>4233246.0699170968</v>
      </c>
      <c r="V51" s="53">
        <f t="shared" si="2"/>
        <v>3919749.1413891916</v>
      </c>
      <c r="W51" s="53">
        <f t="shared" si="3"/>
        <v>112342.34690799998</v>
      </c>
      <c r="X51" s="53">
        <f t="shared" si="4"/>
        <v>1052935.1877414999</v>
      </c>
      <c r="Y51" s="53">
        <f t="shared" si="5"/>
        <v>1210.3565999999998</v>
      </c>
      <c r="Z51" s="53">
        <f t="shared" si="16"/>
        <v>0</v>
      </c>
      <c r="AA51" s="53">
        <f t="shared" si="17"/>
        <v>0</v>
      </c>
      <c r="AB51" s="53">
        <f t="shared" si="6"/>
        <v>3502.0833120000007</v>
      </c>
      <c r="AC51" s="53">
        <f t="shared" si="7"/>
        <v>18616.402748233853</v>
      </c>
      <c r="AD51" s="56">
        <f t="shared" si="18"/>
        <v>10923040.951956464</v>
      </c>
      <c r="AE51" s="57">
        <f t="shared" si="8"/>
        <v>1470639.4908903283</v>
      </c>
      <c r="AF51" s="53">
        <f t="shared" si="9"/>
        <v>3945243.3084036321</v>
      </c>
      <c r="AG51" s="53">
        <f t="shared" si="10"/>
        <v>3768989.5590280686</v>
      </c>
      <c r="AH51" s="53">
        <f t="shared" si="11"/>
        <v>112342.34690799998</v>
      </c>
      <c r="AI51" s="53">
        <f t="shared" si="12"/>
        <v>1052935.1877414999</v>
      </c>
      <c r="AJ51" s="53">
        <f t="shared" si="13"/>
        <v>1052.4839999999999</v>
      </c>
      <c r="AK51" s="53">
        <f t="shared" si="19"/>
        <v>0</v>
      </c>
      <c r="AL51" s="53">
        <f t="shared" si="20"/>
        <v>0</v>
      </c>
      <c r="AM51" s="53">
        <f t="shared" si="14"/>
        <v>8755.2082800000007</v>
      </c>
      <c r="AN51" s="53">
        <f t="shared" si="15"/>
        <v>143126.10715040003</v>
      </c>
      <c r="AO51" s="56">
        <f t="shared" si="21"/>
        <v>10359957.585251527</v>
      </c>
    </row>
    <row r="52" spans="1:41">
      <c r="A52" s="48">
        <v>2001</v>
      </c>
      <c r="B52" s="49">
        <v>69529.391310000006</v>
      </c>
      <c r="C52" s="50">
        <v>1746.9863</v>
      </c>
      <c r="D52" s="50">
        <v>3337.9738000000002</v>
      </c>
      <c r="E52" s="50">
        <v>0.12429</v>
      </c>
      <c r="F52" s="50">
        <v>1.0570200000000001</v>
      </c>
      <c r="G52" s="51">
        <v>229000</v>
      </c>
      <c r="H52" s="16">
        <v>310000</v>
      </c>
      <c r="I52" s="53"/>
      <c r="J52" s="53">
        <v>0</v>
      </c>
      <c r="K52" s="53">
        <v>0</v>
      </c>
      <c r="L52" s="53">
        <v>3410</v>
      </c>
      <c r="M52" s="53">
        <v>27710000</v>
      </c>
      <c r="N52" s="65">
        <v>22410.590609999999</v>
      </c>
      <c r="O52" s="53">
        <v>5802.9995900000004</v>
      </c>
      <c r="P52" s="54">
        <v>1069</v>
      </c>
      <c r="Q52" s="54">
        <v>26.8</v>
      </c>
      <c r="R52" s="54">
        <v>37.799999999999997</v>
      </c>
      <c r="S52" s="55">
        <v>15320</v>
      </c>
      <c r="T52" s="57">
        <f t="shared" si="0"/>
        <v>1788652.9153994387</v>
      </c>
      <c r="U52" s="53">
        <f t="shared" si="1"/>
        <v>4188997.2514351867</v>
      </c>
      <c r="V52" s="53">
        <f t="shared" si="2"/>
        <v>3915339.4290300822</v>
      </c>
      <c r="W52" s="53">
        <f t="shared" si="3"/>
        <v>131132.89159649998</v>
      </c>
      <c r="X52" s="53">
        <f t="shared" si="4"/>
        <v>1115215.134567</v>
      </c>
      <c r="Y52" s="53">
        <f t="shared" si="5"/>
        <v>1210.3565999999998</v>
      </c>
      <c r="Z52" s="53">
        <f t="shared" si="16"/>
        <v>0</v>
      </c>
      <c r="AA52" s="53">
        <f t="shared" si="17"/>
        <v>0</v>
      </c>
      <c r="AB52" s="53">
        <f t="shared" si="6"/>
        <v>3618.8194224000008</v>
      </c>
      <c r="AC52" s="53">
        <f t="shared" si="7"/>
        <v>18769.484796738467</v>
      </c>
      <c r="AD52" s="56">
        <f t="shared" si="18"/>
        <v>11144166.798050607</v>
      </c>
      <c r="AE52" s="57">
        <f t="shared" si="8"/>
        <v>1643982.4590068369</v>
      </c>
      <c r="AF52" s="53">
        <f t="shared" si="9"/>
        <v>3904004.8941614041</v>
      </c>
      <c r="AG52" s="53">
        <f t="shared" si="10"/>
        <v>3764749.4509904636</v>
      </c>
      <c r="AH52" s="53">
        <f t="shared" si="11"/>
        <v>131132.89159649998</v>
      </c>
      <c r="AI52" s="53">
        <f t="shared" si="12"/>
        <v>1115215.134567</v>
      </c>
      <c r="AJ52" s="53">
        <f t="shared" si="13"/>
        <v>1052.4839999999999</v>
      </c>
      <c r="AK52" s="53">
        <f t="shared" si="19"/>
        <v>0</v>
      </c>
      <c r="AL52" s="53">
        <f t="shared" si="20"/>
        <v>0</v>
      </c>
      <c r="AM52" s="53">
        <f t="shared" si="14"/>
        <v>9047.0485560000016</v>
      </c>
      <c r="AN52" s="53">
        <f t="shared" si="15"/>
        <v>144303.02827600003</v>
      </c>
      <c r="AO52" s="56">
        <f t="shared" si="21"/>
        <v>10569184.362878203</v>
      </c>
    </row>
    <row r="53" spans="1:41">
      <c r="A53" s="48">
        <v>2002</v>
      </c>
      <c r="B53" s="49">
        <v>64327.584009999999</v>
      </c>
      <c r="C53" s="50">
        <v>1738.6383000000001</v>
      </c>
      <c r="D53" s="50">
        <v>3379.2923500000002</v>
      </c>
      <c r="E53" s="50">
        <v>0.14186000000000001</v>
      </c>
      <c r="F53" s="50">
        <v>1.0201</v>
      </c>
      <c r="G53" s="51">
        <v>229000</v>
      </c>
      <c r="H53" s="16">
        <v>320000</v>
      </c>
      <c r="I53" s="53"/>
      <c r="J53" s="53">
        <v>0</v>
      </c>
      <c r="K53" s="53">
        <v>0.06</v>
      </c>
      <c r="L53" s="53">
        <v>3410</v>
      </c>
      <c r="M53" s="53">
        <v>27920000</v>
      </c>
      <c r="N53" s="65">
        <v>22413.888510000001</v>
      </c>
      <c r="O53" s="53">
        <v>5802.9995900000004</v>
      </c>
      <c r="P53" s="54">
        <v>1068</v>
      </c>
      <c r="Q53" s="54">
        <v>26.8</v>
      </c>
      <c r="R53" s="54">
        <v>37.799999999999997</v>
      </c>
      <c r="S53" s="55">
        <v>15320</v>
      </c>
      <c r="T53" s="57">
        <f t="shared" si="0"/>
        <v>1655079.2475261963</v>
      </c>
      <c r="U53" s="53">
        <f t="shared" si="1"/>
        <v>4168980.0658081556</v>
      </c>
      <c r="V53" s="53">
        <f t="shared" si="2"/>
        <v>3960096.8469849629</v>
      </c>
      <c r="W53" s="53">
        <f t="shared" si="3"/>
        <v>149670.22288099999</v>
      </c>
      <c r="X53" s="53">
        <f t="shared" si="4"/>
        <v>1076262.4725849999</v>
      </c>
      <c r="Y53" s="53">
        <f t="shared" si="5"/>
        <v>1210.3565999999998</v>
      </c>
      <c r="Z53" s="53">
        <f t="shared" si="16"/>
        <v>0</v>
      </c>
      <c r="AA53" s="53">
        <f t="shared" si="17"/>
        <v>120.85264799999999</v>
      </c>
      <c r="AB53" s="53">
        <f t="shared" si="6"/>
        <v>3735.5555328000005</v>
      </c>
      <c r="AC53" s="53">
        <f t="shared" si="7"/>
        <v>18911.729178092315</v>
      </c>
      <c r="AD53" s="56">
        <f t="shared" si="18"/>
        <v>11015155.620566113</v>
      </c>
      <c r="AE53" s="57">
        <f t="shared" si="8"/>
        <v>1521212.5436821657</v>
      </c>
      <c r="AF53" s="53">
        <f t="shared" si="9"/>
        <v>3885349.5487494459</v>
      </c>
      <c r="AG53" s="53">
        <f t="shared" si="10"/>
        <v>3807785.4297932335</v>
      </c>
      <c r="AH53" s="53">
        <f t="shared" si="11"/>
        <v>149670.22288099999</v>
      </c>
      <c r="AI53" s="53">
        <f t="shared" si="12"/>
        <v>1076262.4725849999</v>
      </c>
      <c r="AJ53" s="53">
        <f t="shared" si="13"/>
        <v>1052.4839999999999</v>
      </c>
      <c r="AK53" s="53">
        <f t="shared" si="19"/>
        <v>0</v>
      </c>
      <c r="AL53" s="53">
        <f t="shared" si="20"/>
        <v>112.94639999999998</v>
      </c>
      <c r="AM53" s="53">
        <f t="shared" si="14"/>
        <v>9338.8888320000005</v>
      </c>
      <c r="AN53" s="53">
        <f t="shared" si="15"/>
        <v>145396.62755200002</v>
      </c>
      <c r="AO53" s="56">
        <f t="shared" si="21"/>
        <v>10450784.536922844</v>
      </c>
    </row>
    <row r="54" spans="1:41">
      <c r="A54" s="48">
        <v>2003</v>
      </c>
      <c r="B54" s="49">
        <v>69491.912729999996</v>
      </c>
      <c r="C54" s="50">
        <v>1758.7616</v>
      </c>
      <c r="D54" s="50">
        <v>3358.4564999999998</v>
      </c>
      <c r="E54" s="50">
        <v>0.13761999999999999</v>
      </c>
      <c r="F54" s="50">
        <v>0.95825000000000005</v>
      </c>
      <c r="G54" s="51">
        <v>229000</v>
      </c>
      <c r="H54" s="16">
        <v>330000</v>
      </c>
      <c r="I54" s="53"/>
      <c r="J54" s="53">
        <v>0</v>
      </c>
      <c r="K54" s="53">
        <v>0.3</v>
      </c>
      <c r="L54" s="53">
        <v>3430</v>
      </c>
      <c r="M54" s="53">
        <v>28182000</v>
      </c>
      <c r="N54" s="65">
        <v>22407.62658</v>
      </c>
      <c r="O54" s="53">
        <v>5802.9995900000004</v>
      </c>
      <c r="P54" s="54">
        <v>1066</v>
      </c>
      <c r="Q54" s="54">
        <v>26.8</v>
      </c>
      <c r="R54" s="54">
        <v>37.799999999999997</v>
      </c>
      <c r="S54" s="55">
        <v>15320</v>
      </c>
      <c r="T54" s="57">
        <f t="shared" si="0"/>
        <v>1787452.3337641358</v>
      </c>
      <c r="U54" s="53">
        <f t="shared" si="1"/>
        <v>4217232.561199679</v>
      </c>
      <c r="V54" s="53">
        <f t="shared" si="2"/>
        <v>3928309.7183169103</v>
      </c>
      <c r="W54" s="53">
        <f t="shared" si="3"/>
        <v>145196.786077</v>
      </c>
      <c r="X54" s="53">
        <f t="shared" si="4"/>
        <v>1011007.2682624998</v>
      </c>
      <c r="Y54" s="53">
        <f t="shared" si="5"/>
        <v>1210.3565999999998</v>
      </c>
      <c r="Z54" s="53">
        <f t="shared" si="16"/>
        <v>0</v>
      </c>
      <c r="AA54" s="53">
        <f t="shared" si="17"/>
        <v>604.26324</v>
      </c>
      <c r="AB54" s="53">
        <f t="shared" si="6"/>
        <v>3852.2916432000006</v>
      </c>
      <c r="AC54" s="53">
        <f t="shared" si="7"/>
        <v>19201.15607139693</v>
      </c>
      <c r="AD54" s="56">
        <f t="shared" si="18"/>
        <v>11094865.579103425</v>
      </c>
      <c r="AE54" s="57">
        <f t="shared" si="8"/>
        <v>1642878.9832390954</v>
      </c>
      <c r="AF54" s="53">
        <f t="shared" si="9"/>
        <v>3930319.2555449014</v>
      </c>
      <c r="AG54" s="53">
        <f t="shared" si="10"/>
        <v>3777220.882997029</v>
      </c>
      <c r="AH54" s="53">
        <f t="shared" si="11"/>
        <v>145196.786077</v>
      </c>
      <c r="AI54" s="53">
        <f t="shared" si="12"/>
        <v>1011007.2682624998</v>
      </c>
      <c r="AJ54" s="53">
        <f t="shared" si="13"/>
        <v>1052.4839999999999</v>
      </c>
      <c r="AK54" s="53">
        <f t="shared" si="19"/>
        <v>0</v>
      </c>
      <c r="AL54" s="53">
        <f t="shared" si="20"/>
        <v>564.73199999999997</v>
      </c>
      <c r="AM54" s="53">
        <f t="shared" si="14"/>
        <v>9630.7291080000014</v>
      </c>
      <c r="AN54" s="53">
        <f t="shared" si="15"/>
        <v>147621.79130160002</v>
      </c>
      <c r="AO54" s="56">
        <f t="shared" si="21"/>
        <v>10517871.121228525</v>
      </c>
    </row>
    <row r="55" spans="1:41">
      <c r="A55" s="48">
        <v>2004</v>
      </c>
      <c r="B55" s="49">
        <v>67307.131609999997</v>
      </c>
      <c r="C55" s="50">
        <v>1785.4015999999999</v>
      </c>
      <c r="D55" s="50">
        <v>3513.8425000000002</v>
      </c>
      <c r="E55" s="50">
        <v>0.16299</v>
      </c>
      <c r="F55" s="50">
        <v>0.77736000000000005</v>
      </c>
      <c r="G55" s="51">
        <v>229000</v>
      </c>
      <c r="H55" s="16">
        <v>350000</v>
      </c>
      <c r="I55" s="53"/>
      <c r="J55" s="53">
        <v>0</v>
      </c>
      <c r="K55" s="53">
        <v>0.4</v>
      </c>
      <c r="L55" s="53">
        <v>3430</v>
      </c>
      <c r="M55" s="53">
        <v>28480000</v>
      </c>
      <c r="N55" s="65">
        <v>22409.794170000001</v>
      </c>
      <c r="O55" s="53">
        <v>5802.9995900000004</v>
      </c>
      <c r="P55" s="54">
        <v>1066</v>
      </c>
      <c r="Q55" s="54">
        <v>26.8</v>
      </c>
      <c r="R55" s="54">
        <v>37.799999999999997</v>
      </c>
      <c r="S55" s="55">
        <v>15320</v>
      </c>
      <c r="T55" s="57">
        <f t="shared" si="0"/>
        <v>1731423.4521361599</v>
      </c>
      <c r="U55" s="53">
        <f t="shared" si="1"/>
        <v>4281111.0740295928</v>
      </c>
      <c r="V55" s="53">
        <f t="shared" si="2"/>
        <v>4110061.166903602</v>
      </c>
      <c r="W55" s="53">
        <f t="shared" si="3"/>
        <v>171963.55299149998</v>
      </c>
      <c r="X55" s="53">
        <f t="shared" si="4"/>
        <v>820158.21555599989</v>
      </c>
      <c r="Y55" s="53">
        <f t="shared" si="5"/>
        <v>1210.3565999999998</v>
      </c>
      <c r="Z55" s="53">
        <f t="shared" si="16"/>
        <v>0</v>
      </c>
      <c r="AA55" s="53">
        <f t="shared" si="17"/>
        <v>805.68432000000007</v>
      </c>
      <c r="AB55" s="53">
        <f t="shared" si="6"/>
        <v>4085.7638640000005</v>
      </c>
      <c r="AC55" s="53">
        <f t="shared" si="7"/>
        <v>19404.191502142665</v>
      </c>
      <c r="AD55" s="56">
        <f t="shared" si="18"/>
        <v>11120819.266400851</v>
      </c>
      <c r="AE55" s="57">
        <f t="shared" si="8"/>
        <v>1591381.8493898527</v>
      </c>
      <c r="AF55" s="53">
        <f t="shared" si="9"/>
        <v>3989851.8863276732</v>
      </c>
      <c r="AG55" s="53">
        <f t="shared" si="10"/>
        <v>3951981.8912534635</v>
      </c>
      <c r="AH55" s="53">
        <f t="shared" si="11"/>
        <v>171963.55299149998</v>
      </c>
      <c r="AI55" s="53">
        <f t="shared" si="12"/>
        <v>820158.21555599989</v>
      </c>
      <c r="AJ55" s="53">
        <f t="shared" si="13"/>
        <v>1052.4839999999999</v>
      </c>
      <c r="AK55" s="53">
        <f t="shared" si="19"/>
        <v>0</v>
      </c>
      <c r="AL55" s="53">
        <f t="shared" si="20"/>
        <v>752.976</v>
      </c>
      <c r="AM55" s="53">
        <f t="shared" si="14"/>
        <v>10214.409660000001</v>
      </c>
      <c r="AN55" s="53">
        <f t="shared" si="15"/>
        <v>149182.76262400002</v>
      </c>
      <c r="AO55" s="56">
        <f t="shared" si="21"/>
        <v>10537357.265178489</v>
      </c>
    </row>
    <row r="56" spans="1:41">
      <c r="A56" s="48">
        <v>2005</v>
      </c>
      <c r="B56" s="49">
        <v>68261.733250000005</v>
      </c>
      <c r="C56" s="50">
        <v>1820.2849000000001</v>
      </c>
      <c r="D56" s="50">
        <v>3375.7608500000001</v>
      </c>
      <c r="E56" s="50">
        <v>0.19441</v>
      </c>
      <c r="F56" s="50">
        <v>0.79308999999999996</v>
      </c>
      <c r="G56" s="51">
        <v>317000</v>
      </c>
      <c r="H56" s="16">
        <v>370000</v>
      </c>
      <c r="I56" s="53"/>
      <c r="J56" s="53">
        <v>1.5</v>
      </c>
      <c r="K56" s="53">
        <v>0.6</v>
      </c>
      <c r="L56" s="53">
        <v>3430</v>
      </c>
      <c r="M56" s="53">
        <v>28770000</v>
      </c>
      <c r="N56" s="65">
        <v>22415.760269999999</v>
      </c>
      <c r="O56" s="53">
        <v>5802.9995900000004</v>
      </c>
      <c r="P56" s="54">
        <v>1068</v>
      </c>
      <c r="Q56" s="54">
        <v>26.8</v>
      </c>
      <c r="R56" s="54">
        <v>37.799999999999997</v>
      </c>
      <c r="S56" s="55">
        <v>15320</v>
      </c>
      <c r="T56" s="57">
        <f t="shared" si="0"/>
        <v>1756447.3244576212</v>
      </c>
      <c r="U56" s="53">
        <f t="shared" si="1"/>
        <v>4364755.7184214741</v>
      </c>
      <c r="V56" s="53">
        <f t="shared" si="2"/>
        <v>3955958.3823105092</v>
      </c>
      <c r="W56" s="53">
        <f t="shared" si="3"/>
        <v>205113.40779849995</v>
      </c>
      <c r="X56" s="53">
        <f t="shared" si="4"/>
        <v>836754.24407649983</v>
      </c>
      <c r="Y56" s="53">
        <f t="shared" si="5"/>
        <v>1675.4717999999998</v>
      </c>
      <c r="Z56" s="53">
        <f t="shared" si="16"/>
        <v>2200.1540399999999</v>
      </c>
      <c r="AA56" s="53">
        <f t="shared" si="17"/>
        <v>1208.52648</v>
      </c>
      <c r="AB56" s="53">
        <f t="shared" si="6"/>
        <v>4319.2360848000008</v>
      </c>
      <c r="AC56" s="53">
        <f t="shared" si="7"/>
        <v>19601.776317297907</v>
      </c>
      <c r="AD56" s="56">
        <f t="shared" si="18"/>
        <v>11128432.465469405</v>
      </c>
      <c r="AE56" s="57">
        <f t="shared" si="8"/>
        <v>1614381.7320382546</v>
      </c>
      <c r="AF56" s="53">
        <f t="shared" si="9"/>
        <v>4067805.8885568259</v>
      </c>
      <c r="AG56" s="53">
        <f t="shared" si="10"/>
        <v>3803806.136837028</v>
      </c>
      <c r="AH56" s="53">
        <f t="shared" si="11"/>
        <v>205113.40779849995</v>
      </c>
      <c r="AI56" s="53">
        <f t="shared" si="12"/>
        <v>836754.24407649983</v>
      </c>
      <c r="AJ56" s="53">
        <f t="shared" si="13"/>
        <v>1456.932</v>
      </c>
      <c r="AK56" s="53">
        <f t="shared" si="19"/>
        <v>2001.9599999999998</v>
      </c>
      <c r="AL56" s="53">
        <f t="shared" si="20"/>
        <v>1129.4639999999999</v>
      </c>
      <c r="AM56" s="53">
        <f t="shared" si="14"/>
        <v>10798.090212000001</v>
      </c>
      <c r="AN56" s="53">
        <f t="shared" si="15"/>
        <v>150701.82867600003</v>
      </c>
      <c r="AO56" s="56">
        <f t="shared" si="21"/>
        <v>10543247.85551911</v>
      </c>
    </row>
    <row r="57" spans="1:41">
      <c r="A57" s="48">
        <v>2006</v>
      </c>
      <c r="B57" s="49">
        <v>74440.188420000006</v>
      </c>
      <c r="C57" s="50">
        <v>1805.7343000000001</v>
      </c>
      <c r="D57" s="50">
        <v>3212.9587000000001</v>
      </c>
      <c r="E57" s="50">
        <v>0.20283999999999999</v>
      </c>
      <c r="F57" s="50">
        <v>0.73316000000000003</v>
      </c>
      <c r="G57" s="51">
        <v>317000</v>
      </c>
      <c r="H57" s="16">
        <v>388000</v>
      </c>
      <c r="I57" s="53"/>
      <c r="J57" s="53">
        <v>1.6</v>
      </c>
      <c r="K57" s="53">
        <v>2.9</v>
      </c>
      <c r="L57" s="53">
        <v>3450</v>
      </c>
      <c r="M57" s="53">
        <v>29025000</v>
      </c>
      <c r="N57" s="65">
        <v>22411.272970000002</v>
      </c>
      <c r="O57" s="53">
        <v>5802.9995900000004</v>
      </c>
      <c r="P57" s="54">
        <v>1072</v>
      </c>
      <c r="Q57" s="54">
        <v>26.8</v>
      </c>
      <c r="R57" s="54">
        <v>37.799999999999997</v>
      </c>
      <c r="S57" s="55">
        <v>15320</v>
      </c>
      <c r="T57" s="57">
        <f t="shared" si="0"/>
        <v>1915042.1372235492</v>
      </c>
      <c r="U57" s="53">
        <f t="shared" si="1"/>
        <v>4329865.6775512444</v>
      </c>
      <c r="V57" s="53">
        <f t="shared" si="2"/>
        <v>3779276.9404467158</v>
      </c>
      <c r="W57" s="53">
        <f t="shared" si="3"/>
        <v>214007.52861399995</v>
      </c>
      <c r="X57" s="53">
        <f t="shared" si="4"/>
        <v>773524.74698599987</v>
      </c>
      <c r="Y57" s="53">
        <f t="shared" si="5"/>
        <v>1675.4717999999998</v>
      </c>
      <c r="Z57" s="53">
        <f t="shared" si="16"/>
        <v>2346.8309759999997</v>
      </c>
      <c r="AA57" s="53">
        <f t="shared" si="17"/>
        <v>5841.2113200000003</v>
      </c>
      <c r="AB57" s="53">
        <f t="shared" si="6"/>
        <v>4529.3610835200006</v>
      </c>
      <c r="AC57" s="53">
        <f t="shared" si="7"/>
        <v>19890.823812797207</v>
      </c>
      <c r="AD57" s="56">
        <f t="shared" si="18"/>
        <v>11026109.906001028</v>
      </c>
      <c r="AE57" s="57">
        <f t="shared" si="8"/>
        <v>1760149.0231834091</v>
      </c>
      <c r="AF57" s="53">
        <f t="shared" si="9"/>
        <v>4035289.5410542814</v>
      </c>
      <c r="AG57" s="53">
        <f t="shared" si="10"/>
        <v>3633920.1350449189</v>
      </c>
      <c r="AH57" s="53">
        <f t="shared" si="11"/>
        <v>214007.52861399995</v>
      </c>
      <c r="AI57" s="53">
        <f t="shared" si="12"/>
        <v>773524.74698599987</v>
      </c>
      <c r="AJ57" s="53">
        <f t="shared" si="13"/>
        <v>1456.932</v>
      </c>
      <c r="AK57" s="53">
        <f t="shared" si="19"/>
        <v>2135.424</v>
      </c>
      <c r="AL57" s="53">
        <f t="shared" si="20"/>
        <v>5459.076</v>
      </c>
      <c r="AM57" s="53">
        <f t="shared" si="14"/>
        <v>11323.402708800002</v>
      </c>
      <c r="AN57" s="53">
        <f t="shared" si="15"/>
        <v>152924.07555000001</v>
      </c>
      <c r="AO57" s="56">
        <f t="shared" si="21"/>
        <v>10437265.809591409</v>
      </c>
    </row>
    <row r="58" spans="1:41">
      <c r="A58" s="48">
        <v>2007</v>
      </c>
      <c r="B58" s="49">
        <v>69668.28254</v>
      </c>
      <c r="C58" s="50">
        <v>1752.8575000000001</v>
      </c>
      <c r="D58" s="50">
        <v>3244.0358999999999</v>
      </c>
      <c r="E58" s="50">
        <v>0.21215000000000001</v>
      </c>
      <c r="F58" s="50">
        <v>0.58331999999999995</v>
      </c>
      <c r="G58" s="51">
        <v>459000</v>
      </c>
      <c r="H58" s="16">
        <v>384000</v>
      </c>
      <c r="I58" s="53"/>
      <c r="J58" s="53">
        <v>2.6</v>
      </c>
      <c r="K58" s="53">
        <v>6</v>
      </c>
      <c r="L58" s="53">
        <v>3450</v>
      </c>
      <c r="M58" s="53">
        <v>29228000</v>
      </c>
      <c r="N58" s="65">
        <v>22408.531470000002</v>
      </c>
      <c r="O58" s="53">
        <v>5802.9995900000004</v>
      </c>
      <c r="P58" s="54">
        <v>1065</v>
      </c>
      <c r="Q58" s="54">
        <v>26.8</v>
      </c>
      <c r="R58" s="54">
        <v>37.799999999999997</v>
      </c>
      <c r="S58" s="55">
        <v>15320</v>
      </c>
      <c r="T58" s="57">
        <f t="shared" si="0"/>
        <v>1792061.2368066674</v>
      </c>
      <c r="U58" s="53">
        <f t="shared" si="1"/>
        <v>4203075.4618153293</v>
      </c>
      <c r="V58" s="53">
        <f t="shared" si="2"/>
        <v>3790915.0161051941</v>
      </c>
      <c r="W58" s="53">
        <f t="shared" si="3"/>
        <v>223830.09857749997</v>
      </c>
      <c r="X58" s="53">
        <f t="shared" si="4"/>
        <v>615435.17842200003</v>
      </c>
      <c r="Y58" s="53">
        <f t="shared" si="5"/>
        <v>2425.9985999999994</v>
      </c>
      <c r="Z58" s="53">
        <f t="shared" si="16"/>
        <v>3813.6003359999991</v>
      </c>
      <c r="AA58" s="53">
        <f t="shared" si="17"/>
        <v>12085.264800000001</v>
      </c>
      <c r="AB58" s="53">
        <f t="shared" si="6"/>
        <v>4482.6666393600008</v>
      </c>
      <c r="AC58" s="53">
        <f t="shared" si="7"/>
        <v>20029.939652039167</v>
      </c>
      <c r="AD58" s="56">
        <f t="shared" si="18"/>
        <v>10648124.52210205</v>
      </c>
      <c r="AE58" s="57">
        <f t="shared" si="8"/>
        <v>1647115.1073590692</v>
      </c>
      <c r="AF58" s="53">
        <f t="shared" si="9"/>
        <v>3917125.3139005862</v>
      </c>
      <c r="AG58" s="53">
        <f t="shared" si="10"/>
        <v>3645110.5924088405</v>
      </c>
      <c r="AH58" s="53">
        <f t="shared" si="11"/>
        <v>223830.09857749997</v>
      </c>
      <c r="AI58" s="53">
        <f t="shared" si="12"/>
        <v>615435.17842200003</v>
      </c>
      <c r="AJ58" s="53">
        <f t="shared" si="13"/>
        <v>2109.5639999999999</v>
      </c>
      <c r="AK58" s="53">
        <f t="shared" si="19"/>
        <v>3470.0639999999994</v>
      </c>
      <c r="AL58" s="53">
        <f t="shared" si="20"/>
        <v>11294.64</v>
      </c>
      <c r="AM58" s="53">
        <f t="shared" si="14"/>
        <v>11206.666598400001</v>
      </c>
      <c r="AN58" s="53">
        <f t="shared" si="15"/>
        <v>153993.62205599999</v>
      </c>
      <c r="AO58" s="56">
        <f t="shared" si="21"/>
        <v>10076697.225266395</v>
      </c>
    </row>
    <row r="59" spans="1:41">
      <c r="A59" s="48">
        <v>2008</v>
      </c>
      <c r="B59" s="49">
        <v>64501.749199999998</v>
      </c>
      <c r="C59" s="50">
        <v>1725.24863</v>
      </c>
      <c r="D59" s="50">
        <v>3352.4529499999999</v>
      </c>
      <c r="E59" s="50">
        <v>0.22964999999999999</v>
      </c>
      <c r="F59" s="50">
        <v>0.48575000000000002</v>
      </c>
      <c r="G59" s="51">
        <v>557100</v>
      </c>
      <c r="H59" s="16">
        <v>385000</v>
      </c>
      <c r="I59" s="53"/>
      <c r="J59" s="53">
        <v>3.5</v>
      </c>
      <c r="K59" s="53">
        <v>15.3</v>
      </c>
      <c r="L59" s="53">
        <v>3450</v>
      </c>
      <c r="M59" s="53">
        <v>29440000</v>
      </c>
      <c r="N59" s="65">
        <v>22408.473549999999</v>
      </c>
      <c r="O59" s="53">
        <v>5802.9995900000004</v>
      </c>
      <c r="P59" s="54">
        <v>1063</v>
      </c>
      <c r="Q59" s="54">
        <v>26.8</v>
      </c>
      <c r="R59" s="54">
        <v>37.799999999999997</v>
      </c>
      <c r="S59" s="55">
        <v>15320</v>
      </c>
      <c r="T59" s="57">
        <f t="shared" si="0"/>
        <v>1659159.3973836463</v>
      </c>
      <c r="U59" s="53">
        <f t="shared" si="1"/>
        <v>4136873.7517359592</v>
      </c>
      <c r="V59" s="53">
        <f t="shared" si="2"/>
        <v>3910251.9849560279</v>
      </c>
      <c r="W59" s="53">
        <f t="shared" si="3"/>
        <v>242293.57595249996</v>
      </c>
      <c r="X59" s="53">
        <f t="shared" si="4"/>
        <v>512493.3791374999</v>
      </c>
      <c r="Y59" s="53">
        <f t="shared" si="5"/>
        <v>2944.4963399999997</v>
      </c>
      <c r="Z59" s="53">
        <f t="shared" si="16"/>
        <v>5133.6927599999999</v>
      </c>
      <c r="AA59" s="53">
        <f t="shared" si="17"/>
        <v>30817.425239999997</v>
      </c>
      <c r="AB59" s="53">
        <f t="shared" si="6"/>
        <v>4494.3402504000005</v>
      </c>
      <c r="AC59" s="53">
        <f t="shared" si="7"/>
        <v>20175.223188587417</v>
      </c>
      <c r="AD59" s="56">
        <f t="shared" si="18"/>
        <v>10504462.043756034</v>
      </c>
      <c r="AE59" s="57">
        <f t="shared" si="8"/>
        <v>1524962.6814187926</v>
      </c>
      <c r="AF59" s="53">
        <f t="shared" si="9"/>
        <v>3855427.5412264299</v>
      </c>
      <c r="AG59" s="53">
        <f t="shared" si="10"/>
        <v>3759857.6778423344</v>
      </c>
      <c r="AH59" s="53">
        <f t="shared" si="11"/>
        <v>242293.57595249996</v>
      </c>
      <c r="AI59" s="53">
        <f t="shared" si="12"/>
        <v>512493.3791374999</v>
      </c>
      <c r="AJ59" s="53">
        <f t="shared" si="13"/>
        <v>2560.4315999999999</v>
      </c>
      <c r="AK59" s="53">
        <f t="shared" si="19"/>
        <v>4671.24</v>
      </c>
      <c r="AL59" s="53">
        <f t="shared" si="20"/>
        <v>28801.331999999995</v>
      </c>
      <c r="AM59" s="53">
        <f t="shared" si="14"/>
        <v>11235.850626000001</v>
      </c>
      <c r="AN59" s="53">
        <f t="shared" si="15"/>
        <v>155110.58688000002</v>
      </c>
      <c r="AO59" s="56">
        <f t="shared" si="21"/>
        <v>9942303.709803557</v>
      </c>
    </row>
    <row r="60" spans="1:41">
      <c r="A60" s="48">
        <v>2009</v>
      </c>
      <c r="B60" s="49">
        <v>53273.605689999997</v>
      </c>
      <c r="C60" s="50">
        <v>1641.3534</v>
      </c>
      <c r="D60" s="50">
        <v>3109.4857499999998</v>
      </c>
      <c r="E60" s="50">
        <v>0.26275999999999999</v>
      </c>
      <c r="F60" s="50">
        <v>0.63949</v>
      </c>
      <c r="G60" s="51">
        <v>988300</v>
      </c>
      <c r="H60" s="16">
        <v>387000</v>
      </c>
      <c r="I60" s="53"/>
      <c r="J60" s="53">
        <v>5.5</v>
      </c>
      <c r="K60" s="53">
        <v>18</v>
      </c>
      <c r="L60" s="53">
        <v>3450</v>
      </c>
      <c r="M60" s="53">
        <v>28960000</v>
      </c>
      <c r="N60" s="65">
        <v>22408.390780000002</v>
      </c>
      <c r="O60" s="53">
        <v>5802.9995900000004</v>
      </c>
      <c r="P60" s="54">
        <v>1074</v>
      </c>
      <c r="Q60" s="54">
        <v>26.8</v>
      </c>
      <c r="R60" s="54">
        <v>37.799999999999997</v>
      </c>
      <c r="S60" s="55">
        <v>15320</v>
      </c>
      <c r="T60" s="57">
        <f t="shared" si="0"/>
        <v>1370336.1246184581</v>
      </c>
      <c r="U60" s="53">
        <f t="shared" si="1"/>
        <v>3935706.2395015908</v>
      </c>
      <c r="V60" s="53">
        <f t="shared" si="2"/>
        <v>3664389.5961143053</v>
      </c>
      <c r="W60" s="53">
        <f t="shared" si="3"/>
        <v>277226.47514599998</v>
      </c>
      <c r="X60" s="53">
        <f t="shared" si="4"/>
        <v>674697.66551650001</v>
      </c>
      <c r="Y60" s="53">
        <f t="shared" si="5"/>
        <v>5223.5608199999988</v>
      </c>
      <c r="Z60" s="53">
        <f t="shared" si="16"/>
        <v>8067.2314799999995</v>
      </c>
      <c r="AA60" s="53">
        <f t="shared" si="17"/>
        <v>36255.794399999999</v>
      </c>
      <c r="AB60" s="53">
        <f t="shared" si="6"/>
        <v>4517.6874724800009</v>
      </c>
      <c r="AC60" s="53">
        <f t="shared" si="7"/>
        <v>19846.279332251754</v>
      </c>
      <c r="AD60" s="56">
        <f t="shared" si="18"/>
        <v>9976420.3750693332</v>
      </c>
      <c r="AE60" s="57">
        <f t="shared" si="8"/>
        <v>1259500.114539024</v>
      </c>
      <c r="AF60" s="53">
        <f t="shared" si="9"/>
        <v>3667946.1691533932</v>
      </c>
      <c r="AG60" s="53">
        <f t="shared" si="10"/>
        <v>3523451.5347252935</v>
      </c>
      <c r="AH60" s="53">
        <f t="shared" si="11"/>
        <v>277226.47514599998</v>
      </c>
      <c r="AI60" s="53">
        <f t="shared" si="12"/>
        <v>674697.66551650001</v>
      </c>
      <c r="AJ60" s="53">
        <f t="shared" si="13"/>
        <v>4542.2267999999995</v>
      </c>
      <c r="AK60" s="53">
        <f t="shared" si="19"/>
        <v>7340.5199999999995</v>
      </c>
      <c r="AL60" s="53">
        <f t="shared" si="20"/>
        <v>33883.919999999998</v>
      </c>
      <c r="AM60" s="53">
        <f t="shared" si="14"/>
        <v>11294.218681200002</v>
      </c>
      <c r="AN60" s="53">
        <f t="shared" si="15"/>
        <v>152581.60992000002</v>
      </c>
      <c r="AO60" s="56">
        <f t="shared" si="21"/>
        <v>9459882.8445614092</v>
      </c>
    </row>
    <row r="61" spans="1:41">
      <c r="A61" s="48">
        <v>2010</v>
      </c>
      <c r="B61" s="49">
        <v>55392.24813</v>
      </c>
      <c r="C61" s="50">
        <v>1630.2711999999999</v>
      </c>
      <c r="D61" s="50">
        <v>3329.4982</v>
      </c>
      <c r="E61" s="50">
        <v>0.26484000000000002</v>
      </c>
      <c r="F61" s="50">
        <v>0.54586999999999997</v>
      </c>
      <c r="G61" s="51">
        <v>1381100</v>
      </c>
      <c r="H61" s="16">
        <v>390000</v>
      </c>
      <c r="I61" s="53"/>
      <c r="J61" s="53">
        <v>11</v>
      </c>
      <c r="K61" s="53">
        <v>18</v>
      </c>
      <c r="L61" s="53">
        <v>3450</v>
      </c>
      <c r="M61" s="53">
        <v>29035000</v>
      </c>
      <c r="N61" s="65">
        <v>22405.530780000001</v>
      </c>
      <c r="O61" s="53">
        <v>5802.9995900000004</v>
      </c>
      <c r="P61" s="54">
        <v>1075</v>
      </c>
      <c r="Q61" s="54">
        <v>26.8</v>
      </c>
      <c r="R61" s="54">
        <v>37.799999999999997</v>
      </c>
      <c r="S61" s="55">
        <v>15320</v>
      </c>
      <c r="T61" s="57">
        <f t="shared" si="0"/>
        <v>1424651.2829923965</v>
      </c>
      <c r="U61" s="53">
        <f t="shared" si="1"/>
        <v>3909132.8740780298</v>
      </c>
      <c r="V61" s="53">
        <f t="shared" si="2"/>
        <v>3927317.7267844575</v>
      </c>
      <c r="W61" s="53">
        <f t="shared" si="3"/>
        <v>279420.99131399998</v>
      </c>
      <c r="X61" s="53">
        <f t="shared" si="4"/>
        <v>575923.33683949988</v>
      </c>
      <c r="Y61" s="53">
        <f t="shared" si="5"/>
        <v>7299.6659399999999</v>
      </c>
      <c r="Z61" s="53">
        <f t="shared" si="16"/>
        <v>16134.462959999999</v>
      </c>
      <c r="AA61" s="53">
        <f t="shared" si="17"/>
        <v>36255.794399999999</v>
      </c>
      <c r="AB61" s="53">
        <f t="shared" si="6"/>
        <v>4552.7083056000001</v>
      </c>
      <c r="AC61" s="53">
        <f t="shared" si="7"/>
        <v>19897.676809804201</v>
      </c>
      <c r="AD61" s="56">
        <f t="shared" si="18"/>
        <v>10180688.84361398</v>
      </c>
      <c r="AE61" s="57">
        <f t="shared" si="8"/>
        <v>1309422.1351033056</v>
      </c>
      <c r="AF61" s="53">
        <f t="shared" si="9"/>
        <v>3643180.684136095</v>
      </c>
      <c r="AG61" s="53">
        <f t="shared" si="10"/>
        <v>3776267.044985055</v>
      </c>
      <c r="AH61" s="53">
        <f t="shared" si="11"/>
        <v>279420.99131399998</v>
      </c>
      <c r="AI61" s="53">
        <f t="shared" si="12"/>
        <v>575923.33683949988</v>
      </c>
      <c r="AJ61" s="53">
        <f t="shared" si="13"/>
        <v>6347.5356000000002</v>
      </c>
      <c r="AK61" s="53">
        <f t="shared" si="19"/>
        <v>14681.039999999999</v>
      </c>
      <c r="AL61" s="53">
        <f t="shared" si="20"/>
        <v>33883.919999999998</v>
      </c>
      <c r="AM61" s="53">
        <f t="shared" si="14"/>
        <v>11381.770764000001</v>
      </c>
      <c r="AN61" s="53">
        <f t="shared" si="15"/>
        <v>152976.76256999999</v>
      </c>
      <c r="AO61" s="56">
        <f t="shared" si="21"/>
        <v>9650508.4587419536</v>
      </c>
    </row>
    <row r="62" spans="1:41" ht="15" thickBot="1">
      <c r="A62" s="58">
        <v>2011</v>
      </c>
      <c r="B62" s="59">
        <v>54890.696459999999</v>
      </c>
      <c r="C62" s="60">
        <v>1607.8822</v>
      </c>
      <c r="D62" s="60">
        <v>2903.4227299999998</v>
      </c>
      <c r="E62" s="121">
        <v>0.35388999999999998</v>
      </c>
      <c r="F62" s="121">
        <v>0.62931999999999999</v>
      </c>
      <c r="G62" s="62">
        <v>1233800</v>
      </c>
      <c r="H62" s="68">
        <v>390000</v>
      </c>
      <c r="I62" s="63"/>
      <c r="J62" s="63">
        <v>11.2</v>
      </c>
      <c r="K62" s="63">
        <v>16</v>
      </c>
      <c r="L62" s="134">
        <v>3450</v>
      </c>
      <c r="M62" s="63">
        <v>29100000</v>
      </c>
      <c r="N62" s="66">
        <v>22405.89877</v>
      </c>
      <c r="O62" s="61">
        <v>5802.9995900000004</v>
      </c>
      <c r="P62" s="67">
        <v>1068</v>
      </c>
      <c r="Q62" s="67">
        <v>26.8</v>
      </c>
      <c r="R62" s="67">
        <v>37.799999999999997</v>
      </c>
      <c r="S62" s="64">
        <v>15320</v>
      </c>
      <c r="T62" s="132">
        <f t="shared" si="0"/>
        <v>1411774.8988354628</v>
      </c>
      <c r="U62" s="134">
        <f t="shared" si="1"/>
        <v>3855447.5879012672</v>
      </c>
      <c r="V62" s="134">
        <f t="shared" si="2"/>
        <v>3402438.7379616546</v>
      </c>
      <c r="W62" s="134">
        <f t="shared" si="3"/>
        <v>373373.71475649992</v>
      </c>
      <c r="X62" s="134">
        <f t="shared" si="4"/>
        <v>663967.74752199999</v>
      </c>
      <c r="Y62" s="134">
        <f t="shared" si="5"/>
        <v>6521.1265199999989</v>
      </c>
      <c r="Z62" s="134">
        <f t="shared" si="16"/>
        <v>16427.816831999997</v>
      </c>
      <c r="AA62" s="134">
        <f t="shared" si="17"/>
        <v>32227.372799999994</v>
      </c>
      <c r="AB62" s="134">
        <f t="shared" si="6"/>
        <v>4552.7083056000001</v>
      </c>
      <c r="AC62" s="134">
        <f t="shared" si="7"/>
        <v>19942.221290349655</v>
      </c>
      <c r="AD62" s="133">
        <f t="shared" si="18"/>
        <v>9766731.7114344835</v>
      </c>
      <c r="AE62" s="132">
        <f t="shared" si="8"/>
        <v>1297587.2231943591</v>
      </c>
      <c r="AF62" s="61">
        <f t="shared" si="9"/>
        <v>3593147.7986032325</v>
      </c>
      <c r="AG62" s="61">
        <f t="shared" si="10"/>
        <v>3271575.7095785141</v>
      </c>
      <c r="AH62" s="61">
        <f t="shared" si="11"/>
        <v>373373.71475649992</v>
      </c>
      <c r="AI62" s="61">
        <f t="shared" si="12"/>
        <v>663967.74752199999</v>
      </c>
      <c r="AJ62" s="61">
        <f t="shared" si="13"/>
        <v>5670.5447999999997</v>
      </c>
      <c r="AK62" s="61">
        <f t="shared" si="19"/>
        <v>14947.967999999999</v>
      </c>
      <c r="AL62" s="61">
        <f t="shared" si="20"/>
        <v>30119.039999999994</v>
      </c>
      <c r="AM62" s="61">
        <f t="shared" si="14"/>
        <v>11381.770764000001</v>
      </c>
      <c r="AN62" s="61">
        <f t="shared" si="15"/>
        <v>153319.22820000001</v>
      </c>
      <c r="AO62" s="133">
        <f t="shared" si="21"/>
        <v>9261771.5172186065</v>
      </c>
    </row>
    <row r="63" spans="1:41">
      <c r="E63" s="28"/>
    </row>
    <row r="64" spans="1:41">
      <c r="E64" s="28"/>
    </row>
    <row r="65" spans="6:6">
      <c r="F65" s="28"/>
    </row>
  </sheetData>
  <mergeCells count="41">
    <mergeCell ref="F29:F30"/>
    <mergeCell ref="G29:G30"/>
    <mergeCell ref="H29:H30"/>
    <mergeCell ref="A29:A30"/>
    <mergeCell ref="B29:B30"/>
    <mergeCell ref="C29:C30"/>
    <mergeCell ref="D29:D30"/>
    <mergeCell ref="E29:E30"/>
    <mergeCell ref="T29:T30"/>
    <mergeCell ref="I29:I30"/>
    <mergeCell ref="L29:L30"/>
    <mergeCell ref="M29:M30"/>
    <mergeCell ref="N29:N30"/>
    <mergeCell ref="O29:O30"/>
    <mergeCell ref="P29:P30"/>
    <mergeCell ref="S29:S30"/>
    <mergeCell ref="R29:R30"/>
    <mergeCell ref="J29:J30"/>
    <mergeCell ref="K29:K30"/>
    <mergeCell ref="Q29:Q30"/>
    <mergeCell ref="AC29:AC30"/>
    <mergeCell ref="AD29:AD30"/>
    <mergeCell ref="U29:U30"/>
    <mergeCell ref="V29:V30"/>
    <mergeCell ref="W29:W30"/>
    <mergeCell ref="X29:X30"/>
    <mergeCell ref="Y29:Y30"/>
    <mergeCell ref="AB29:AB30"/>
    <mergeCell ref="Z29:Z30"/>
    <mergeCell ref="AA29:AA30"/>
    <mergeCell ref="AE29:AE30"/>
    <mergeCell ref="AF29:AF30"/>
    <mergeCell ref="AG29:AG30"/>
    <mergeCell ref="AH29:AH30"/>
    <mergeCell ref="AI29:AI30"/>
    <mergeCell ref="AJ29:AJ30"/>
    <mergeCell ref="AM29:AM30"/>
    <mergeCell ref="AN29:AN30"/>
    <mergeCell ref="AO29:AO30"/>
    <mergeCell ref="AK29:AK30"/>
    <mergeCell ref="AL29:AL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6.5" bestFit="1" customWidth="1"/>
    <col min="8" max="8" width="12.6640625" bestFit="1" customWidth="1"/>
    <col min="10" max="10" width="23.5" bestFit="1" customWidth="1"/>
    <col min="11" max="12" width="23" bestFit="1" customWidth="1"/>
    <col min="13" max="13" width="16.5" bestFit="1" customWidth="1"/>
    <col min="14" max="14" width="9.6640625" bestFit="1" customWidth="1"/>
    <col min="15" max="15" width="6.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s>
  <sheetData>
    <row r="1" spans="1:27">
      <c r="A1" s="26" t="s">
        <v>92</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 thickBot="1">
      <c r="A3" s="16" t="s">
        <v>93</v>
      </c>
      <c r="B3" s="16"/>
      <c r="C3" s="16"/>
      <c r="D3" s="16"/>
      <c r="E3" s="16"/>
      <c r="F3" s="16"/>
      <c r="G3" s="16"/>
      <c r="H3" s="16"/>
      <c r="I3" s="16" t="s">
        <v>94</v>
      </c>
      <c r="J3" s="16"/>
      <c r="K3" s="16"/>
      <c r="L3" s="16"/>
      <c r="M3" s="16"/>
      <c r="N3" s="16"/>
      <c r="O3" s="16"/>
      <c r="P3" s="16"/>
      <c r="Q3" s="16"/>
      <c r="R3" s="16"/>
      <c r="S3" s="16"/>
      <c r="T3" s="16"/>
      <c r="U3" s="22" t="s">
        <v>95</v>
      </c>
      <c r="V3" s="16"/>
      <c r="W3" s="16"/>
      <c r="X3" s="16"/>
      <c r="Y3" s="16"/>
      <c r="Z3" s="16"/>
      <c r="AA3" s="16"/>
    </row>
    <row r="4" spans="1:27">
      <c r="A4" s="73" t="s">
        <v>5</v>
      </c>
      <c r="B4" s="74" t="s">
        <v>96</v>
      </c>
      <c r="C4" s="74" t="s">
        <v>97</v>
      </c>
      <c r="D4" s="74" t="s">
        <v>98</v>
      </c>
      <c r="E4" s="74" t="s">
        <v>99</v>
      </c>
      <c r="F4" s="74" t="s">
        <v>100</v>
      </c>
      <c r="G4" s="74" t="s">
        <v>101</v>
      </c>
      <c r="H4" s="75" t="s">
        <v>102</v>
      </c>
      <c r="I4" s="73" t="s">
        <v>5</v>
      </c>
      <c r="J4" s="74" t="s">
        <v>96</v>
      </c>
      <c r="K4" s="74" t="s">
        <v>97</v>
      </c>
      <c r="L4" s="74" t="s">
        <v>98</v>
      </c>
      <c r="M4" s="74" t="s">
        <v>99</v>
      </c>
      <c r="N4" s="74" t="s">
        <v>100</v>
      </c>
      <c r="O4" s="74" t="s">
        <v>101</v>
      </c>
      <c r="P4" s="74" t="s">
        <v>102</v>
      </c>
      <c r="Q4" s="73" t="s">
        <v>5</v>
      </c>
      <c r="R4" s="74" t="s">
        <v>103</v>
      </c>
      <c r="S4" s="74" t="s">
        <v>104</v>
      </c>
      <c r="T4" s="74" t="s">
        <v>105</v>
      </c>
      <c r="U4" s="74" t="s">
        <v>106</v>
      </c>
      <c r="V4" s="74" t="s">
        <v>107</v>
      </c>
      <c r="W4" s="74" t="s">
        <v>108</v>
      </c>
      <c r="X4" s="74" t="s">
        <v>109</v>
      </c>
      <c r="Y4" s="74" t="s">
        <v>110</v>
      </c>
      <c r="Z4" s="76" t="s">
        <v>111</v>
      </c>
      <c r="AA4" s="77" t="s">
        <v>112</v>
      </c>
    </row>
    <row r="5" spans="1:27">
      <c r="A5" s="78">
        <v>1900</v>
      </c>
      <c r="B5" s="79">
        <v>0.34814145522565104</v>
      </c>
      <c r="C5" s="23">
        <v>0.21911366384264466</v>
      </c>
      <c r="D5" s="79">
        <v>0.18822925241083896</v>
      </c>
      <c r="E5" s="79">
        <v>0.11095213029341523</v>
      </c>
      <c r="F5" s="79">
        <v>2.9189544350724985E-3</v>
      </c>
      <c r="G5" s="79">
        <v>1.924218750400903E-3</v>
      </c>
      <c r="H5" s="80">
        <v>0.12872032504197686</v>
      </c>
      <c r="I5" s="78">
        <v>1900</v>
      </c>
      <c r="J5" s="81">
        <v>2.382238298782198E-2</v>
      </c>
      <c r="K5" s="27">
        <v>5.140158803961177E-2</v>
      </c>
      <c r="L5" s="81">
        <v>1.8979526878782241E-2</v>
      </c>
      <c r="M5" s="81">
        <v>6.4889584940334172E-2</v>
      </c>
      <c r="N5" s="81">
        <v>2.776966868732253E-2</v>
      </c>
      <c r="O5" s="81">
        <v>2.5704000000000009E-3</v>
      </c>
      <c r="P5" s="81">
        <v>3.9462982878469985E-2</v>
      </c>
      <c r="Q5" s="78">
        <v>1980</v>
      </c>
      <c r="R5" s="82">
        <v>10114153.501605397</v>
      </c>
      <c r="S5" s="83">
        <f t="shared" ref="S5:S25" si="0">R5*B85*J85</f>
        <v>354357.59230648534</v>
      </c>
      <c r="T5" s="84">
        <f t="shared" ref="T5:T25" si="1">R5*C85*K85</f>
        <v>103279.34856006797</v>
      </c>
      <c r="U5" s="83">
        <f t="shared" ref="U5:U25" si="2">R5*D85*L85</f>
        <v>64779.051509013487</v>
      </c>
      <c r="V5" s="83">
        <f t="shared" ref="V5:V25" si="3">R5*E85*M85</f>
        <v>206783.8939905625</v>
      </c>
      <c r="W5" s="83">
        <f t="shared" ref="W5:W25" si="4">R5*F85*N85</f>
        <v>593495.51846529765</v>
      </c>
      <c r="X5" s="85">
        <f t="shared" ref="X5:X25" si="5">R5*G85*O85</f>
        <v>0</v>
      </c>
      <c r="Y5" s="83">
        <f t="shared" ref="Y5:Y25" si="6">R5*H85*P85</f>
        <v>3573.4681840177109</v>
      </c>
      <c r="Z5" s="86">
        <f>SUM(S5:Y5)</f>
        <v>1326268.873015445</v>
      </c>
      <c r="AA5" s="87">
        <f>Z5/R5</f>
        <v>0.13112999252037547</v>
      </c>
    </row>
    <row r="6" spans="1:27">
      <c r="A6" s="78">
        <v>1901</v>
      </c>
      <c r="B6" s="79">
        <v>0.34583906311898455</v>
      </c>
      <c r="C6" s="23">
        <v>0.21759206361308378</v>
      </c>
      <c r="D6" s="79">
        <v>0.1887784567317809</v>
      </c>
      <c r="E6" s="79">
        <v>0.11319280550962818</v>
      </c>
      <c r="F6" s="79">
        <v>3.3359251927809639E-3</v>
      </c>
      <c r="G6" s="79">
        <v>1.9506949931193801E-3</v>
      </c>
      <c r="H6" s="80">
        <v>0.12931099084062223</v>
      </c>
      <c r="I6" s="78">
        <v>1901</v>
      </c>
      <c r="J6" s="81">
        <v>2.4155530990349609E-2</v>
      </c>
      <c r="K6" s="27">
        <v>5.2734095970251152E-2</v>
      </c>
      <c r="L6" s="81">
        <v>1.897079284561462E-2</v>
      </c>
      <c r="M6" s="81">
        <v>6.4966069406776461E-2</v>
      </c>
      <c r="N6" s="81">
        <v>2.8805737090929494E-2</v>
      </c>
      <c r="O6" s="81">
        <v>2.6381780000000006E-3</v>
      </c>
      <c r="P6" s="81">
        <v>3.8884087592295606E-2</v>
      </c>
      <c r="Q6" s="78">
        <v>1981</v>
      </c>
      <c r="R6" s="82">
        <v>9708314.6107664965</v>
      </c>
      <c r="S6" s="83">
        <f t="shared" si="0"/>
        <v>341734.90288977459</v>
      </c>
      <c r="T6" s="84">
        <f t="shared" si="1"/>
        <v>101253.90053478841</v>
      </c>
      <c r="U6" s="83">
        <f t="shared" si="2"/>
        <v>61149.4940218802</v>
      </c>
      <c r="V6" s="83">
        <f t="shared" si="3"/>
        <v>201562.6077413946</v>
      </c>
      <c r="W6" s="83">
        <f t="shared" si="4"/>
        <v>558752.95792063803</v>
      </c>
      <c r="X6" s="85">
        <f t="shared" si="5"/>
        <v>0</v>
      </c>
      <c r="Y6" s="83">
        <f t="shared" si="6"/>
        <v>3459.5652146308721</v>
      </c>
      <c r="Z6" s="86">
        <f t="shared" ref="Z6:Z25" si="7">SUM(S6:Y6)</f>
        <v>1267913.4283231066</v>
      </c>
      <c r="AA6" s="87">
        <f t="shared" ref="AA6:AA25" si="8">Z6/R6</f>
        <v>0.13060077667003023</v>
      </c>
    </row>
    <row r="7" spans="1:27">
      <c r="A7" s="78">
        <v>1902</v>
      </c>
      <c r="B7" s="79">
        <v>0.34293733420892231</v>
      </c>
      <c r="C7" s="23">
        <v>0.21569290805604607</v>
      </c>
      <c r="D7" s="79">
        <v>0.18962256450760182</v>
      </c>
      <c r="E7" s="79">
        <v>0.11518431992182028</v>
      </c>
      <c r="F7" s="79">
        <v>4.776253828022832E-3</v>
      </c>
      <c r="G7" s="79">
        <v>1.9730986665267101E-3</v>
      </c>
      <c r="H7" s="80">
        <v>0.12981352081105985</v>
      </c>
      <c r="I7" s="78">
        <v>1902</v>
      </c>
      <c r="J7" s="81">
        <v>2.4596917529794916E-2</v>
      </c>
      <c r="K7" s="27">
        <v>5.406170082318984E-2</v>
      </c>
      <c r="L7" s="81">
        <v>1.8968353961579816E-2</v>
      </c>
      <c r="M7" s="81">
        <v>6.5035687323977631E-2</v>
      </c>
      <c r="N7" s="81">
        <v>2.9844297398785549E-2</v>
      </c>
      <c r="O7" s="81">
        <v>2.706824E-3</v>
      </c>
      <c r="P7" s="81">
        <v>3.8279579497733009E-2</v>
      </c>
      <c r="Q7" s="78">
        <v>1982</v>
      </c>
      <c r="R7" s="82">
        <v>9581243.2259339821</v>
      </c>
      <c r="S7" s="83">
        <f t="shared" si="0"/>
        <v>330518.74813872174</v>
      </c>
      <c r="T7" s="84">
        <f t="shared" si="1"/>
        <v>104149.87055369215</v>
      </c>
      <c r="U7" s="83">
        <f t="shared" si="2"/>
        <v>61230.673188742425</v>
      </c>
      <c r="V7" s="83">
        <f t="shared" si="3"/>
        <v>199218.14669150137</v>
      </c>
      <c r="W7" s="83">
        <f t="shared" si="4"/>
        <v>516363.58973946469</v>
      </c>
      <c r="X7" s="85">
        <f t="shared" si="5"/>
        <v>0</v>
      </c>
      <c r="Y7" s="83">
        <f t="shared" si="6"/>
        <v>3301.0580444576003</v>
      </c>
      <c r="Z7" s="86">
        <f t="shared" si="7"/>
        <v>1214782.08635658</v>
      </c>
      <c r="AA7" s="87">
        <f t="shared" si="8"/>
        <v>0.12678752200637958</v>
      </c>
    </row>
    <row r="8" spans="1:27">
      <c r="A8" s="78">
        <v>1903</v>
      </c>
      <c r="B8" s="79">
        <v>0.34149931818532075</v>
      </c>
      <c r="C8" s="23">
        <v>0.21430425792147484</v>
      </c>
      <c r="D8" s="79">
        <v>0.18863000335777852</v>
      </c>
      <c r="E8" s="79">
        <v>0.11978235598039105</v>
      </c>
      <c r="F8" s="79">
        <v>6.257655987528604E-3</v>
      </c>
      <c r="G8" s="79">
        <v>2.0081915605863494E-3</v>
      </c>
      <c r="H8" s="80">
        <v>0.12751821700691965</v>
      </c>
      <c r="I8" s="78">
        <v>1903</v>
      </c>
      <c r="J8" s="81">
        <v>2.578255781019978E-2</v>
      </c>
      <c r="K8" s="27">
        <v>5.5385836658995567E-2</v>
      </c>
      <c r="L8" s="81">
        <v>1.8937913470387591E-2</v>
      </c>
      <c r="M8" s="81">
        <v>6.5472901017289767E-2</v>
      </c>
      <c r="N8" s="81">
        <v>3.0882630460975422E-2</v>
      </c>
      <c r="O8" s="81">
        <v>2.7763380000000006E-3</v>
      </c>
      <c r="P8" s="81">
        <v>3.826124302962701E-2</v>
      </c>
      <c r="Q8" s="78">
        <v>1983</v>
      </c>
      <c r="R8" s="82">
        <v>9616999.7530959547</v>
      </c>
      <c r="S8" s="83">
        <f t="shared" si="0"/>
        <v>332196.73202680424</v>
      </c>
      <c r="T8" s="84">
        <f t="shared" si="1"/>
        <v>112625.26823707236</v>
      </c>
      <c r="U8" s="83">
        <f t="shared" si="2"/>
        <v>56795.998956743824</v>
      </c>
      <c r="V8" s="83">
        <f t="shared" si="3"/>
        <v>209000.19559675586</v>
      </c>
      <c r="W8" s="83">
        <f t="shared" si="4"/>
        <v>573317.43163765722</v>
      </c>
      <c r="X8" s="85">
        <f t="shared" si="5"/>
        <v>0</v>
      </c>
      <c r="Y8" s="83">
        <f t="shared" si="6"/>
        <v>3370.5522245026268</v>
      </c>
      <c r="Z8" s="86">
        <f t="shared" si="7"/>
        <v>1287306.1786795363</v>
      </c>
      <c r="AA8" s="87">
        <f t="shared" si="8"/>
        <v>0.13385735798372253</v>
      </c>
    </row>
    <row r="9" spans="1:27">
      <c r="A9" s="78">
        <v>1904</v>
      </c>
      <c r="B9" s="79">
        <v>0.33641629137280438</v>
      </c>
      <c r="C9" s="23">
        <v>0.21642924898897919</v>
      </c>
      <c r="D9" s="79">
        <v>0.18574195215730196</v>
      </c>
      <c r="E9" s="79">
        <v>0.1217335131276865</v>
      </c>
      <c r="F9" s="79">
        <v>7.5316674167974071E-3</v>
      </c>
      <c r="G9" s="79">
        <v>1.987078736157776E-3</v>
      </c>
      <c r="H9" s="80">
        <v>0.1301602482002725</v>
      </c>
      <c r="I9" s="78">
        <v>1904</v>
      </c>
      <c r="J9" s="81">
        <v>2.809576155434829E-2</v>
      </c>
      <c r="K9" s="27">
        <v>5.6746030424270545E-2</v>
      </c>
      <c r="L9" s="81">
        <v>1.8920578410439141E-2</v>
      </c>
      <c r="M9" s="81">
        <v>6.5479487058015207E-2</v>
      </c>
      <c r="N9" s="81">
        <v>3.1949939946967799E-2</v>
      </c>
      <c r="O9" s="81">
        <v>2.8467200000000001E-3</v>
      </c>
      <c r="P9" s="81">
        <v>3.8087326194084378E-2</v>
      </c>
      <c r="Q9" s="78">
        <v>1984</v>
      </c>
      <c r="R9" s="82">
        <v>9437367.7218268141</v>
      </c>
      <c r="S9" s="83">
        <f t="shared" si="0"/>
        <v>357270.98662477243</v>
      </c>
      <c r="T9" s="84">
        <f t="shared" si="1"/>
        <v>101506.27705911182</v>
      </c>
      <c r="U9" s="83">
        <f t="shared" si="2"/>
        <v>73832.046141862767</v>
      </c>
      <c r="V9" s="83">
        <f t="shared" si="3"/>
        <v>190040.2319722074</v>
      </c>
      <c r="W9" s="83">
        <f t="shared" si="4"/>
        <v>578529.29897811252</v>
      </c>
      <c r="X9" s="85">
        <f t="shared" si="5"/>
        <v>0</v>
      </c>
      <c r="Y9" s="83">
        <f t="shared" si="6"/>
        <v>2963.693191962599</v>
      </c>
      <c r="Z9" s="86">
        <f t="shared" si="7"/>
        <v>1304142.5339680295</v>
      </c>
      <c r="AA9" s="87">
        <f t="shared" si="8"/>
        <v>0.13818922525947558</v>
      </c>
    </row>
    <row r="10" spans="1:27">
      <c r="A10" s="78">
        <v>1905</v>
      </c>
      <c r="B10" s="79">
        <v>0.33112080294372764</v>
      </c>
      <c r="C10" s="23">
        <v>0.21592579540149323</v>
      </c>
      <c r="D10" s="79">
        <v>0.18542183428710263</v>
      </c>
      <c r="E10" s="79">
        <v>0.12581669454905064</v>
      </c>
      <c r="F10" s="79">
        <v>8.8942641884864962E-3</v>
      </c>
      <c r="G10" s="79">
        <v>2.0020165344046522E-3</v>
      </c>
      <c r="H10" s="80">
        <v>0.13081859209573482</v>
      </c>
      <c r="I10" s="78">
        <v>1905</v>
      </c>
      <c r="J10" s="81">
        <v>3.0194495723361022E-2</v>
      </c>
      <c r="K10" s="27">
        <v>5.8085251456393636E-2</v>
      </c>
      <c r="L10" s="81">
        <v>1.8916869485168668E-2</v>
      </c>
      <c r="M10" s="81">
        <v>6.5538182373898954E-2</v>
      </c>
      <c r="N10" s="81">
        <v>3.3037359031001752E-2</v>
      </c>
      <c r="O10" s="81">
        <v>2.9179699999999998E-3</v>
      </c>
      <c r="P10" s="81">
        <v>3.7766226593351333E-2</v>
      </c>
      <c r="Q10" s="78">
        <v>1985</v>
      </c>
      <c r="R10" s="82">
        <v>9900370.1933490783</v>
      </c>
      <c r="S10" s="83">
        <f t="shared" si="0"/>
        <v>375306.98645063775</v>
      </c>
      <c r="T10" s="84">
        <f t="shared" si="1"/>
        <v>120495.20283889137</v>
      </c>
      <c r="U10" s="83">
        <f t="shared" si="2"/>
        <v>63070.851148517431</v>
      </c>
      <c r="V10" s="83">
        <f t="shared" si="3"/>
        <v>211630.06610027567</v>
      </c>
      <c r="W10" s="83">
        <f t="shared" si="4"/>
        <v>576665.54523613118</v>
      </c>
      <c r="X10" s="85">
        <f t="shared" si="5"/>
        <v>0</v>
      </c>
      <c r="Y10" s="83">
        <f t="shared" si="6"/>
        <v>3255.3004446315531</v>
      </c>
      <c r="Z10" s="86">
        <f t="shared" si="7"/>
        <v>1350423.9522190851</v>
      </c>
      <c r="AA10" s="87">
        <f t="shared" si="8"/>
        <v>0.13640135932758149</v>
      </c>
    </row>
    <row r="11" spans="1:27">
      <c r="A11" s="78">
        <v>1906</v>
      </c>
      <c r="B11" s="79">
        <v>0.32596211374065148</v>
      </c>
      <c r="C11" s="23">
        <v>0.21550355416892469</v>
      </c>
      <c r="D11" s="79">
        <v>0.18547752155873168</v>
      </c>
      <c r="E11" s="79">
        <v>0.12958309024539022</v>
      </c>
      <c r="F11" s="79">
        <v>1.0212165420803068E-2</v>
      </c>
      <c r="G11" s="79">
        <v>2.016990798151421E-3</v>
      </c>
      <c r="H11" s="80">
        <v>0.13124456406734727</v>
      </c>
      <c r="I11" s="78">
        <v>1906</v>
      </c>
      <c r="J11" s="81">
        <v>3.1783051597377418E-2</v>
      </c>
      <c r="K11" s="27">
        <v>5.9424960010475321E-2</v>
      </c>
      <c r="L11" s="81">
        <v>1.8918374368843111E-2</v>
      </c>
      <c r="M11" s="81">
        <v>6.5532412054266714E-2</v>
      </c>
      <c r="N11" s="81">
        <v>3.4062401137070653E-2</v>
      </c>
      <c r="O11" s="81">
        <v>2.9900879999999997E-3</v>
      </c>
      <c r="P11" s="81">
        <v>3.7174233929930738E-2</v>
      </c>
      <c r="Q11" s="78">
        <v>1986</v>
      </c>
      <c r="R11" s="82">
        <v>10138272.342489146</v>
      </c>
      <c r="S11" s="83">
        <f t="shared" si="0"/>
        <v>368265.56081498577</v>
      </c>
      <c r="T11" s="84">
        <f t="shared" si="1"/>
        <v>125298.23298947586</v>
      </c>
      <c r="U11" s="83">
        <f t="shared" si="2"/>
        <v>61249.416944557735</v>
      </c>
      <c r="V11" s="83">
        <f t="shared" si="3"/>
        <v>227936.47224680084</v>
      </c>
      <c r="W11" s="83">
        <f t="shared" si="4"/>
        <v>612103.65903183224</v>
      </c>
      <c r="X11" s="85">
        <f t="shared" si="5"/>
        <v>0</v>
      </c>
      <c r="Y11" s="83">
        <f t="shared" si="6"/>
        <v>3290.6904367146267</v>
      </c>
      <c r="Z11" s="86">
        <f t="shared" si="7"/>
        <v>1398144.0324643671</v>
      </c>
      <c r="AA11" s="87">
        <f t="shared" si="8"/>
        <v>0.13790752361275543</v>
      </c>
    </row>
    <row r="12" spans="1:27">
      <c r="A12" s="78">
        <v>1907</v>
      </c>
      <c r="B12" s="79">
        <v>0.32070131271368174</v>
      </c>
      <c r="C12" s="23">
        <v>0.21504328770811551</v>
      </c>
      <c r="D12" s="79">
        <v>0.18551744224943473</v>
      </c>
      <c r="E12" s="79">
        <v>0.13359582345107054</v>
      </c>
      <c r="F12" s="79">
        <v>1.1633745236839263E-2</v>
      </c>
      <c r="G12" s="79">
        <v>2.0313786887018364E-3</v>
      </c>
      <c r="H12" s="80">
        <v>0.13147700995215647</v>
      </c>
      <c r="I12" s="78">
        <v>1907</v>
      </c>
      <c r="J12" s="81">
        <v>3.3819183719447289E-2</v>
      </c>
      <c r="K12" s="27">
        <v>6.0764228491397114E-2</v>
      </c>
      <c r="L12" s="81">
        <v>1.8919642702925715E-2</v>
      </c>
      <c r="M12" s="81">
        <v>6.5598821151837169E-2</v>
      </c>
      <c r="N12" s="81">
        <v>3.521433402873532E-2</v>
      </c>
      <c r="O12" s="81">
        <v>3.0630739999999994E-3</v>
      </c>
      <c r="P12" s="81">
        <v>3.6421822978406321E-2</v>
      </c>
      <c r="Q12" s="78">
        <v>1987</v>
      </c>
      <c r="R12" s="82">
        <v>10260249.077188628</v>
      </c>
      <c r="S12" s="83">
        <f t="shared" si="0"/>
        <v>381989.92516899825</v>
      </c>
      <c r="T12" s="84">
        <f t="shared" si="1"/>
        <v>134183.39416215455</v>
      </c>
      <c r="U12" s="83">
        <f t="shared" si="2"/>
        <v>58104.873842799534</v>
      </c>
      <c r="V12" s="83">
        <f t="shared" si="3"/>
        <v>237326.06917660651</v>
      </c>
      <c r="W12" s="83">
        <f t="shared" si="4"/>
        <v>686293.93961750099</v>
      </c>
      <c r="X12" s="85">
        <f t="shared" si="5"/>
        <v>0</v>
      </c>
      <c r="Y12" s="83">
        <f t="shared" si="6"/>
        <v>3356.8435277003923</v>
      </c>
      <c r="Z12" s="86">
        <f t="shared" si="7"/>
        <v>1501255.0454957602</v>
      </c>
      <c r="AA12" s="87">
        <f t="shared" si="8"/>
        <v>0.14631760244821596</v>
      </c>
    </row>
    <row r="13" spans="1:27">
      <c r="A13" s="78">
        <v>1908</v>
      </c>
      <c r="B13" s="79">
        <v>0.31539142912154672</v>
      </c>
      <c r="C13" s="23">
        <v>0.21431045232486548</v>
      </c>
      <c r="D13" s="79">
        <v>0.18606239924845186</v>
      </c>
      <c r="E13" s="79">
        <v>0.13732699307876228</v>
      </c>
      <c r="F13" s="79">
        <v>1.3089992756710467E-2</v>
      </c>
      <c r="G13" s="79">
        <v>2.0429568082391326E-3</v>
      </c>
      <c r="H13" s="80">
        <v>0.13177577666142404</v>
      </c>
      <c r="I13" s="78">
        <v>1908</v>
      </c>
      <c r="J13" s="81">
        <v>3.5768605163311158E-2</v>
      </c>
      <c r="K13" s="27">
        <v>6.2103726774473803E-2</v>
      </c>
      <c r="L13" s="81">
        <v>1.8930452182984555E-2</v>
      </c>
      <c r="M13" s="81">
        <v>6.5664375423386739E-2</v>
      </c>
      <c r="N13" s="81">
        <v>3.6647599244790795E-2</v>
      </c>
      <c r="O13" s="81">
        <v>3.1369279999999998E-3</v>
      </c>
      <c r="P13" s="81">
        <v>3.5908060351376517E-2</v>
      </c>
      <c r="Q13" s="78">
        <v>1988</v>
      </c>
      <c r="R13" s="82">
        <v>10276816.525832167</v>
      </c>
      <c r="S13" s="83">
        <f t="shared" si="0"/>
        <v>375699.03736175771</v>
      </c>
      <c r="T13" s="84">
        <f t="shared" si="1"/>
        <v>126091.86332399637</v>
      </c>
      <c r="U13" s="83">
        <f t="shared" si="2"/>
        <v>74036.086139886058</v>
      </c>
      <c r="V13" s="83">
        <f t="shared" si="3"/>
        <v>240027.69012435022</v>
      </c>
      <c r="W13" s="83">
        <f t="shared" si="4"/>
        <v>653208.41103087633</v>
      </c>
      <c r="X13" s="85">
        <f t="shared" si="5"/>
        <v>0</v>
      </c>
      <c r="Y13" s="83">
        <f t="shared" si="6"/>
        <v>3217.8719362867914</v>
      </c>
      <c r="Z13" s="86">
        <f t="shared" si="7"/>
        <v>1472280.9599171535</v>
      </c>
      <c r="AA13" s="87">
        <f t="shared" si="8"/>
        <v>0.14326235719168251</v>
      </c>
    </row>
    <row r="14" spans="1:27">
      <c r="A14" s="78">
        <v>1909</v>
      </c>
      <c r="B14" s="79">
        <v>0.31054437792913075</v>
      </c>
      <c r="C14" s="23">
        <v>0.21365587656346907</v>
      </c>
      <c r="D14" s="79">
        <v>0.18583347039546025</v>
      </c>
      <c r="E14" s="79">
        <v>0.14111310000928531</v>
      </c>
      <c r="F14" s="79">
        <v>1.4604053327830355E-2</v>
      </c>
      <c r="G14" s="79">
        <v>2.0551286600991952E-3</v>
      </c>
      <c r="H14" s="80">
        <v>0.13219399311472499</v>
      </c>
      <c r="I14" s="78">
        <v>1909</v>
      </c>
      <c r="J14" s="81">
        <v>3.7027482938493089E-2</v>
      </c>
      <c r="K14" s="27">
        <v>6.344345914583055E-2</v>
      </c>
      <c r="L14" s="81">
        <v>1.8932134561504697E-2</v>
      </c>
      <c r="M14" s="81">
        <v>6.5735700938961306E-2</v>
      </c>
      <c r="N14" s="81">
        <v>3.6800708927815159E-2</v>
      </c>
      <c r="O14" s="81">
        <v>3.2116500000000004E-3</v>
      </c>
      <c r="P14" s="81">
        <v>3.5474735911274431E-2</v>
      </c>
      <c r="Q14" s="78">
        <v>1989</v>
      </c>
      <c r="R14" s="82">
        <v>10522968.01596339</v>
      </c>
      <c r="S14" s="83">
        <f t="shared" si="0"/>
        <v>380269.84255037073</v>
      </c>
      <c r="T14" s="84">
        <f t="shared" si="1"/>
        <v>127167.93515226354</v>
      </c>
      <c r="U14" s="83">
        <f t="shared" si="2"/>
        <v>74386.837127482082</v>
      </c>
      <c r="V14" s="83">
        <f t="shared" si="3"/>
        <v>256344.91575560169</v>
      </c>
      <c r="W14" s="83">
        <f t="shared" si="4"/>
        <v>644010.02889054641</v>
      </c>
      <c r="X14" s="85">
        <f t="shared" si="5"/>
        <v>0</v>
      </c>
      <c r="Y14" s="83">
        <f t="shared" si="6"/>
        <v>3327.226926578106</v>
      </c>
      <c r="Z14" s="86">
        <f t="shared" si="7"/>
        <v>1485506.7864028427</v>
      </c>
      <c r="AA14" s="87">
        <f t="shared" si="8"/>
        <v>0.14116804157812912</v>
      </c>
    </row>
    <row r="15" spans="1:27">
      <c r="A15" s="78">
        <v>1910</v>
      </c>
      <c r="B15" s="79">
        <v>0.30582998221606272</v>
      </c>
      <c r="C15" s="23">
        <v>0.21328232174127987</v>
      </c>
      <c r="D15" s="79">
        <v>0.18591544577647159</v>
      </c>
      <c r="E15" s="79">
        <v>0.14423771863467405</v>
      </c>
      <c r="F15" s="79">
        <v>1.5991594917524807E-2</v>
      </c>
      <c r="G15" s="79">
        <v>2.0692813594861601E-3</v>
      </c>
      <c r="H15" s="80">
        <v>0.1326736553545009</v>
      </c>
      <c r="I15" s="78">
        <v>1910</v>
      </c>
      <c r="J15" s="81">
        <v>3.7736577940084393E-2</v>
      </c>
      <c r="K15" s="27">
        <v>6.4783860221395012E-2</v>
      </c>
      <c r="L15" s="81">
        <v>1.8936336572986993E-2</v>
      </c>
      <c r="M15" s="81">
        <v>6.5684034182794088E-2</v>
      </c>
      <c r="N15" s="81">
        <v>3.7381747427583427E-2</v>
      </c>
      <c r="O15" s="81">
        <v>3.2872400000000003E-3</v>
      </c>
      <c r="P15" s="81">
        <v>3.4935720607913792E-2</v>
      </c>
      <c r="Q15" s="78">
        <v>1990</v>
      </c>
      <c r="R15" s="82">
        <v>10560108.110397445</v>
      </c>
      <c r="S15" s="83">
        <f t="shared" si="0"/>
        <v>380037.22982449253</v>
      </c>
      <c r="T15" s="84">
        <f t="shared" si="1"/>
        <v>129301.07822976632</v>
      </c>
      <c r="U15" s="83">
        <f t="shared" si="2"/>
        <v>79904.057736179995</v>
      </c>
      <c r="V15" s="83">
        <f t="shared" si="3"/>
        <v>258677.36723909748</v>
      </c>
      <c r="W15" s="83">
        <f t="shared" si="4"/>
        <v>677197.67582284019</v>
      </c>
      <c r="X15" s="85">
        <f t="shared" si="5"/>
        <v>0</v>
      </c>
      <c r="Y15" s="83">
        <f t="shared" si="6"/>
        <v>3272.3386027028264</v>
      </c>
      <c r="Z15" s="86">
        <f t="shared" si="7"/>
        <v>1528389.7474550793</v>
      </c>
      <c r="AA15" s="87">
        <f t="shared" si="8"/>
        <v>0.1447323958691514</v>
      </c>
    </row>
    <row r="16" spans="1:27">
      <c r="A16" s="78">
        <v>1911</v>
      </c>
      <c r="B16" s="79">
        <v>0.30108224975337772</v>
      </c>
      <c r="C16" s="23">
        <v>0.21284221721697399</v>
      </c>
      <c r="D16" s="79">
        <v>0.18625496407939157</v>
      </c>
      <c r="E16" s="79">
        <v>0.14796938868819887</v>
      </c>
      <c r="F16" s="79">
        <v>1.7331370643577183E-2</v>
      </c>
      <c r="G16" s="79">
        <v>2.0841757606130549E-3</v>
      </c>
      <c r="H16" s="80">
        <v>0.13243563385786758</v>
      </c>
      <c r="I16" s="78">
        <v>1911</v>
      </c>
      <c r="J16" s="81">
        <v>4.0233883631881323E-2</v>
      </c>
      <c r="K16" s="27">
        <v>6.6125147278566776E-2</v>
      </c>
      <c r="L16" s="81">
        <v>1.8941802994859341E-2</v>
      </c>
      <c r="M16" s="81">
        <v>6.571864442058678E-2</v>
      </c>
      <c r="N16" s="81">
        <v>3.8576697956049705E-2</v>
      </c>
      <c r="O16" s="81">
        <v>3.363698E-3</v>
      </c>
      <c r="P16" s="81">
        <v>3.3726837516591994E-2</v>
      </c>
      <c r="Q16" s="78">
        <v>1991</v>
      </c>
      <c r="R16" s="82">
        <v>10795552.007183146</v>
      </c>
      <c r="S16" s="83">
        <f t="shared" si="0"/>
        <v>381102.86939452169</v>
      </c>
      <c r="T16" s="84">
        <f t="shared" si="1"/>
        <v>136712.16718105416</v>
      </c>
      <c r="U16" s="83">
        <f t="shared" si="2"/>
        <v>83456.926138757175</v>
      </c>
      <c r="V16" s="83">
        <f t="shared" si="3"/>
        <v>254585.65521589544</v>
      </c>
      <c r="W16" s="83">
        <f t="shared" si="4"/>
        <v>642265.72089852777</v>
      </c>
      <c r="X16" s="85">
        <f t="shared" si="5"/>
        <v>0</v>
      </c>
      <c r="Y16" s="83">
        <f t="shared" si="6"/>
        <v>3126.5896191554439</v>
      </c>
      <c r="Z16" s="86">
        <f t="shared" si="7"/>
        <v>1501249.9284479115</v>
      </c>
      <c r="AA16" s="87">
        <f t="shared" si="8"/>
        <v>0.13906189581125725</v>
      </c>
    </row>
    <row r="17" spans="1:27">
      <c r="A17" s="78">
        <v>1912</v>
      </c>
      <c r="B17" s="79">
        <v>0.29675556573695905</v>
      </c>
      <c r="C17" s="23">
        <v>0.21249590321132555</v>
      </c>
      <c r="D17" s="79">
        <v>0.18601659335343029</v>
      </c>
      <c r="E17" s="79">
        <v>0.15191685183771372</v>
      </c>
      <c r="F17" s="79">
        <v>1.8754268952188444E-2</v>
      </c>
      <c r="G17" s="79">
        <v>2.0962870965624087E-3</v>
      </c>
      <c r="H17" s="80">
        <v>0.13196452981182058</v>
      </c>
      <c r="I17" s="78">
        <v>1912</v>
      </c>
      <c r="J17" s="81">
        <v>4.1960454588229057E-2</v>
      </c>
      <c r="K17" s="27">
        <v>6.7472395045398204E-2</v>
      </c>
      <c r="L17" s="81">
        <v>1.8937743823379555E-2</v>
      </c>
      <c r="M17" s="81">
        <v>6.5837363434222904E-2</v>
      </c>
      <c r="N17" s="81">
        <v>3.9828297848696653E-2</v>
      </c>
      <c r="O17" s="81">
        <v>3.4410240000000004E-3</v>
      </c>
      <c r="P17" s="81">
        <v>3.2905729786597525E-2</v>
      </c>
      <c r="Q17" s="78">
        <v>1992</v>
      </c>
      <c r="R17" s="82">
        <v>10529083.837930895</v>
      </c>
      <c r="S17" s="83">
        <f t="shared" si="0"/>
        <v>371533.27033241279</v>
      </c>
      <c r="T17" s="84">
        <f t="shared" si="1"/>
        <v>131338.722209509</v>
      </c>
      <c r="U17" s="83">
        <f t="shared" si="2"/>
        <v>81545.424070667796</v>
      </c>
      <c r="V17" s="83">
        <f t="shared" si="3"/>
        <v>252474.67004760532</v>
      </c>
      <c r="W17" s="83">
        <f t="shared" si="4"/>
        <v>697952.63811329938</v>
      </c>
      <c r="X17" s="85">
        <f t="shared" si="5"/>
        <v>0</v>
      </c>
      <c r="Y17" s="83">
        <f t="shared" si="6"/>
        <v>3019.960462375745</v>
      </c>
      <c r="Z17" s="86">
        <f t="shared" si="7"/>
        <v>1537864.6852358701</v>
      </c>
      <c r="AA17" s="87">
        <f t="shared" si="8"/>
        <v>0.14605873681960166</v>
      </c>
    </row>
    <row r="18" spans="1:27">
      <c r="A18" s="78">
        <v>1913</v>
      </c>
      <c r="B18" s="79">
        <v>0.29034020614715567</v>
      </c>
      <c r="C18" s="23">
        <v>0.20676927650407353</v>
      </c>
      <c r="D18" s="79">
        <v>0.19252743904140576</v>
      </c>
      <c r="E18" s="79">
        <v>0.16038389822941929</v>
      </c>
      <c r="F18" s="79">
        <v>2.1030778024713159E-2</v>
      </c>
      <c r="G18" s="79">
        <v>2.1788837447751608E-3</v>
      </c>
      <c r="H18" s="80">
        <v>0.12676951830845751</v>
      </c>
      <c r="I18" s="78">
        <v>1913</v>
      </c>
      <c r="J18" s="81">
        <v>4.2240779553039877E-2</v>
      </c>
      <c r="K18" s="27">
        <v>6.8758979439990348E-2</v>
      </c>
      <c r="L18" s="81">
        <v>1.8985657783321508E-2</v>
      </c>
      <c r="M18" s="81">
        <v>6.597097206223014E-2</v>
      </c>
      <c r="N18" s="81">
        <v>4.1703003957657726E-2</v>
      </c>
      <c r="O18" s="81">
        <v>3.519218000000001E-3</v>
      </c>
      <c r="P18" s="81">
        <v>3.1196526963989755E-2</v>
      </c>
      <c r="Q18" s="78">
        <v>1993</v>
      </c>
      <c r="R18" s="82">
        <v>10629715.996104171</v>
      </c>
      <c r="S18" s="83">
        <f t="shared" si="0"/>
        <v>372790.0573925646</v>
      </c>
      <c r="T18" s="84">
        <f t="shared" si="1"/>
        <v>130037.75452850018</v>
      </c>
      <c r="U18" s="83">
        <f t="shared" si="2"/>
        <v>83757.681363329451</v>
      </c>
      <c r="V18" s="83">
        <f t="shared" si="3"/>
        <v>257502.9578318189</v>
      </c>
      <c r="W18" s="83">
        <f t="shared" si="4"/>
        <v>687678.39293880539</v>
      </c>
      <c r="X18" s="85">
        <f t="shared" si="5"/>
        <v>0</v>
      </c>
      <c r="Y18" s="83">
        <f t="shared" si="6"/>
        <v>2906.472404805419</v>
      </c>
      <c r="Z18" s="86">
        <f t="shared" si="7"/>
        <v>1534673.3164598239</v>
      </c>
      <c r="AA18" s="87">
        <f t="shared" si="8"/>
        <v>0.14437575914749623</v>
      </c>
    </row>
    <row r="19" spans="1:27">
      <c r="A19" s="78">
        <v>1914</v>
      </c>
      <c r="B19" s="79">
        <v>0.2830408874134267</v>
      </c>
      <c r="C19" s="23">
        <v>0.20619710685592602</v>
      </c>
      <c r="D19" s="79">
        <v>0.19902350729825083</v>
      </c>
      <c r="E19" s="79">
        <v>0.15268935846427054</v>
      </c>
      <c r="F19" s="79">
        <v>2.5440049653281487E-2</v>
      </c>
      <c r="G19" s="79">
        <v>2.1915356132044769E-3</v>
      </c>
      <c r="H19" s="80">
        <v>0.13141755470164002</v>
      </c>
      <c r="I19" s="78">
        <v>1914</v>
      </c>
      <c r="J19" s="81">
        <v>4.1931022977034542E-2</v>
      </c>
      <c r="K19" s="27">
        <v>7.0178291473362978E-2</v>
      </c>
      <c r="L19" s="81">
        <v>1.9123967284286086E-2</v>
      </c>
      <c r="M19" s="81">
        <v>6.6205194924966959E-2</v>
      </c>
      <c r="N19" s="81">
        <v>4.3324667012554004E-2</v>
      </c>
      <c r="O19" s="81">
        <v>3.5982800000000006E-3</v>
      </c>
      <c r="P19" s="81">
        <v>3.0625247615754782E-2</v>
      </c>
      <c r="Q19" s="78">
        <v>1994</v>
      </c>
      <c r="R19" s="82">
        <v>10684523.917449145</v>
      </c>
      <c r="S19" s="83">
        <f t="shared" si="0"/>
        <v>408708.37198848044</v>
      </c>
      <c r="T19" s="84">
        <f t="shared" si="1"/>
        <v>143268.6938547559</v>
      </c>
      <c r="U19" s="83">
        <f t="shared" si="2"/>
        <v>80899.783850036823</v>
      </c>
      <c r="V19" s="83">
        <f t="shared" si="3"/>
        <v>269371.04855601402</v>
      </c>
      <c r="W19" s="83">
        <f t="shared" si="4"/>
        <v>805925.90642233659</v>
      </c>
      <c r="X19" s="85">
        <f t="shared" si="5"/>
        <v>0</v>
      </c>
      <c r="Y19" s="83">
        <f t="shared" si="6"/>
        <v>3004.0181681778554</v>
      </c>
      <c r="Z19" s="86">
        <f t="shared" si="7"/>
        <v>1711177.8228398017</v>
      </c>
      <c r="AA19" s="87">
        <f t="shared" si="8"/>
        <v>0.16015480297116816</v>
      </c>
    </row>
    <row r="20" spans="1:27">
      <c r="A20" s="78">
        <v>1915</v>
      </c>
      <c r="B20" s="79">
        <v>0.28743306671065172</v>
      </c>
      <c r="C20" s="23">
        <v>0.20329804517700961</v>
      </c>
      <c r="D20" s="79">
        <v>0.20901515761582842</v>
      </c>
      <c r="E20" s="79">
        <v>0.13916995902108584</v>
      </c>
      <c r="F20" s="79">
        <v>2.5692091102318741E-2</v>
      </c>
      <c r="G20" s="79">
        <v>2.2982558413475367E-3</v>
      </c>
      <c r="H20" s="80">
        <v>0.13309342453175804</v>
      </c>
      <c r="I20" s="78">
        <v>1915</v>
      </c>
      <c r="J20" s="81">
        <v>4.2846442484274889E-2</v>
      </c>
      <c r="K20" s="27">
        <v>7.1554719759214694E-2</v>
      </c>
      <c r="L20" s="81">
        <v>1.9239055503753408E-2</v>
      </c>
      <c r="M20" s="81">
        <v>6.6590968520323035E-2</v>
      </c>
      <c r="N20" s="81">
        <v>4.469170886353676E-2</v>
      </c>
      <c r="O20" s="81">
        <v>3.6782100000000012E-3</v>
      </c>
      <c r="P20" s="81">
        <v>2.884242143836336E-2</v>
      </c>
      <c r="Q20" s="78">
        <v>1995</v>
      </c>
      <c r="R20" s="82">
        <v>10640267.83834262</v>
      </c>
      <c r="S20" s="83">
        <f t="shared" si="0"/>
        <v>409835.36923969904</v>
      </c>
      <c r="T20" s="84">
        <f t="shared" si="1"/>
        <v>148690.39933870471</v>
      </c>
      <c r="U20" s="83">
        <f t="shared" si="2"/>
        <v>79397.34278298312</v>
      </c>
      <c r="V20" s="83">
        <f t="shared" si="3"/>
        <v>272840.81048806006</v>
      </c>
      <c r="W20" s="83">
        <f t="shared" si="4"/>
        <v>753067.30160286918</v>
      </c>
      <c r="X20" s="85">
        <f t="shared" si="5"/>
        <v>0</v>
      </c>
      <c r="Y20" s="83">
        <f t="shared" si="6"/>
        <v>3012.6206479140078</v>
      </c>
      <c r="Z20" s="86">
        <f t="shared" si="7"/>
        <v>1666843.8441002301</v>
      </c>
      <c r="AA20" s="87">
        <f t="shared" si="8"/>
        <v>0.15665431260044915</v>
      </c>
    </row>
    <row r="21" spans="1:27">
      <c r="A21" s="78">
        <v>1916</v>
      </c>
      <c r="B21" s="79">
        <v>0.28859733095807</v>
      </c>
      <c r="C21" s="23">
        <v>0.19558401815463758</v>
      </c>
      <c r="D21" s="79">
        <v>0.21279293520347822</v>
      </c>
      <c r="E21" s="79">
        <v>0.13867319864312411</v>
      </c>
      <c r="F21" s="79">
        <v>2.7668420328378292E-2</v>
      </c>
      <c r="G21" s="79">
        <v>2.3531543805079195E-3</v>
      </c>
      <c r="H21" s="80">
        <v>0.13433094233180382</v>
      </c>
      <c r="I21" s="78">
        <v>1916</v>
      </c>
      <c r="J21" s="81">
        <v>4.3028197241075684E-2</v>
      </c>
      <c r="K21" s="27">
        <v>7.271940909296086E-2</v>
      </c>
      <c r="L21" s="81">
        <v>1.9288445675933592E-2</v>
      </c>
      <c r="M21" s="81">
        <v>6.6507490750792056E-2</v>
      </c>
      <c r="N21" s="81">
        <v>4.629179671547555E-2</v>
      </c>
      <c r="O21" s="81">
        <v>3.7590080000000012E-3</v>
      </c>
      <c r="P21" s="81">
        <v>2.9852483575566937E-2</v>
      </c>
      <c r="Q21" s="78">
        <v>1996</v>
      </c>
      <c r="R21" s="82">
        <v>11296347.070138529</v>
      </c>
      <c r="S21" s="83">
        <f t="shared" si="0"/>
        <v>439261.59358259832</v>
      </c>
      <c r="T21" s="84">
        <f t="shared" si="1"/>
        <v>162395.38557034783</v>
      </c>
      <c r="U21" s="83">
        <f t="shared" si="2"/>
        <v>100511.85775786961</v>
      </c>
      <c r="V21" s="83">
        <f t="shared" si="3"/>
        <v>288748.5825644639</v>
      </c>
      <c r="W21" s="83">
        <f t="shared" si="4"/>
        <v>777592.90518057859</v>
      </c>
      <c r="X21" s="85">
        <f t="shared" si="5"/>
        <v>0</v>
      </c>
      <c r="Y21" s="83">
        <f t="shared" si="6"/>
        <v>3015.7437057029219</v>
      </c>
      <c r="Z21" s="86">
        <f t="shared" si="7"/>
        <v>1771526.0683615613</v>
      </c>
      <c r="AA21" s="87">
        <f t="shared" si="8"/>
        <v>0.15682291428921516</v>
      </c>
    </row>
    <row r="22" spans="1:27">
      <c r="A22" s="78">
        <v>1917</v>
      </c>
      <c r="B22" s="79">
        <v>0.29338209831755285</v>
      </c>
      <c r="C22" s="23">
        <v>0.19123634406696777</v>
      </c>
      <c r="D22" s="79">
        <v>0.22378067930308218</v>
      </c>
      <c r="E22" s="79">
        <v>0.11860379078371922</v>
      </c>
      <c r="F22" s="79">
        <v>3.3827174444726216E-2</v>
      </c>
      <c r="G22" s="79">
        <v>2.5311688138871906E-3</v>
      </c>
      <c r="H22" s="80">
        <v>0.13663874427006453</v>
      </c>
      <c r="I22" s="78">
        <v>1917</v>
      </c>
      <c r="J22" s="81">
        <v>4.2734543807682435E-2</v>
      </c>
      <c r="K22" s="27">
        <v>7.4296488179476608E-2</v>
      </c>
      <c r="L22" s="81">
        <v>1.9325819768457288E-2</v>
      </c>
      <c r="M22" s="81">
        <v>6.7053775815978794E-2</v>
      </c>
      <c r="N22" s="81">
        <v>4.797461380781573E-2</v>
      </c>
      <c r="O22" s="81">
        <v>3.840674000000001E-3</v>
      </c>
      <c r="P22" s="81">
        <v>3.0038066317968039E-2</v>
      </c>
      <c r="Q22" s="78">
        <v>1997</v>
      </c>
      <c r="R22" s="82">
        <v>10963552.828357419</v>
      </c>
      <c r="S22" s="83">
        <f t="shared" si="0"/>
        <v>418274.72354335478</v>
      </c>
      <c r="T22" s="84">
        <f t="shared" si="1"/>
        <v>162549.20304442337</v>
      </c>
      <c r="U22" s="83">
        <f t="shared" si="2"/>
        <v>99612.295401647614</v>
      </c>
      <c r="V22" s="83">
        <f t="shared" si="3"/>
        <v>290215.52519539814</v>
      </c>
      <c r="W22" s="83">
        <f t="shared" si="4"/>
        <v>692185.78555499075</v>
      </c>
      <c r="X22" s="85">
        <f t="shared" si="5"/>
        <v>0</v>
      </c>
      <c r="Y22" s="83">
        <f t="shared" si="6"/>
        <v>2990.3408318096372</v>
      </c>
      <c r="Z22" s="86">
        <f t="shared" si="7"/>
        <v>1665827.8735716243</v>
      </c>
      <c r="AA22" s="87">
        <f t="shared" si="8"/>
        <v>0.15194234019312897</v>
      </c>
    </row>
    <row r="23" spans="1:27">
      <c r="A23" s="78">
        <v>1918</v>
      </c>
      <c r="B23" s="79">
        <v>0.29324255744526978</v>
      </c>
      <c r="C23" s="23">
        <v>0.18937629160290634</v>
      </c>
      <c r="D23" s="79">
        <v>0.22552123136113017</v>
      </c>
      <c r="E23" s="79">
        <v>0.1079017731625984</v>
      </c>
      <c r="F23" s="79">
        <v>3.8846117537551364E-2</v>
      </c>
      <c r="G23" s="79">
        <v>2.4118945800199595E-3</v>
      </c>
      <c r="H23" s="80">
        <v>0.14270013431052414</v>
      </c>
      <c r="I23" s="78">
        <v>1918</v>
      </c>
      <c r="J23" s="81">
        <v>4.3497064701187138E-2</v>
      </c>
      <c r="K23" s="27">
        <v>7.5740687276395033E-2</v>
      </c>
      <c r="L23" s="81">
        <v>1.9476676072373141E-2</v>
      </c>
      <c r="M23" s="81">
        <v>6.7024279651374169E-2</v>
      </c>
      <c r="N23" s="81">
        <v>4.9127071846276155E-2</v>
      </c>
      <c r="O23" s="81">
        <v>3.9232080000000009E-3</v>
      </c>
      <c r="P23" s="81">
        <v>3.0191903674102124E-2</v>
      </c>
      <c r="Q23" s="78">
        <v>1998</v>
      </c>
      <c r="R23" s="82">
        <v>10998401.300957059</v>
      </c>
      <c r="S23" s="83">
        <f t="shared" si="0"/>
        <v>401376.90334221185</v>
      </c>
      <c r="T23" s="84">
        <f t="shared" si="1"/>
        <v>174330.36091599468</v>
      </c>
      <c r="U23" s="83">
        <f t="shared" si="2"/>
        <v>103865.06690485807</v>
      </c>
      <c r="V23" s="83">
        <f t="shared" si="3"/>
        <v>304229.9745876083</v>
      </c>
      <c r="W23" s="83">
        <f t="shared" si="4"/>
        <v>709147.23127636837</v>
      </c>
      <c r="X23" s="85">
        <f t="shared" si="5"/>
        <v>0</v>
      </c>
      <c r="Y23" s="83">
        <f t="shared" si="6"/>
        <v>3028.8577703305468</v>
      </c>
      <c r="Z23" s="86">
        <f t="shared" si="7"/>
        <v>1695978.3947973719</v>
      </c>
      <c r="AA23" s="87">
        <f t="shared" si="8"/>
        <v>0.15420226525556865</v>
      </c>
    </row>
    <row r="24" spans="1:27">
      <c r="A24" s="78">
        <v>1919</v>
      </c>
      <c r="B24" s="79">
        <v>0.27426773436954394</v>
      </c>
      <c r="C24" s="23">
        <v>0.18902476895945389</v>
      </c>
      <c r="D24" s="79">
        <v>0.22010683842340459</v>
      </c>
      <c r="E24" s="79">
        <v>0.12731406518419261</v>
      </c>
      <c r="F24" s="79">
        <v>3.7386885491480865E-2</v>
      </c>
      <c r="G24" s="79">
        <v>2.370147380142669E-3</v>
      </c>
      <c r="H24" s="80">
        <v>0.14952956019178126</v>
      </c>
      <c r="I24" s="78">
        <v>1919</v>
      </c>
      <c r="J24" s="81">
        <v>4.2644417993841624E-2</v>
      </c>
      <c r="K24" s="27">
        <v>7.6827547712931335E-2</v>
      </c>
      <c r="L24" s="81">
        <v>1.9509044238373165E-2</v>
      </c>
      <c r="M24" s="81">
        <v>6.6615557683183169E-2</v>
      </c>
      <c r="N24" s="81">
        <v>5.0999954790791183E-2</v>
      </c>
      <c r="O24" s="81">
        <v>4.0066100000000025E-3</v>
      </c>
      <c r="P24" s="81">
        <v>2.9845000476121798E-2</v>
      </c>
      <c r="Q24" s="78">
        <v>1999</v>
      </c>
      <c r="R24" s="82">
        <v>11012291.065443367</v>
      </c>
      <c r="S24" s="83">
        <f t="shared" si="0"/>
        <v>392749.7403247992</v>
      </c>
      <c r="T24" s="84">
        <f t="shared" si="1"/>
        <v>177549.75567592686</v>
      </c>
      <c r="U24" s="83">
        <f t="shared" si="2"/>
        <v>106209.30931041788</v>
      </c>
      <c r="V24" s="83">
        <f t="shared" si="3"/>
        <v>305157.98111378675</v>
      </c>
      <c r="W24" s="83">
        <f t="shared" si="4"/>
        <v>649392.56740789884</v>
      </c>
      <c r="X24" s="85">
        <f t="shared" si="5"/>
        <v>0</v>
      </c>
      <c r="Y24" s="83">
        <f t="shared" si="6"/>
        <v>2968.5254355389652</v>
      </c>
      <c r="Z24" s="86">
        <f t="shared" si="7"/>
        <v>1634027.8792683685</v>
      </c>
      <c r="AA24" s="87">
        <f t="shared" si="8"/>
        <v>0.14838219127679592</v>
      </c>
    </row>
    <row r="25" spans="1:27" ht="15" thickBot="1">
      <c r="A25" s="78">
        <v>1920</v>
      </c>
      <c r="B25" s="79">
        <v>0.2724666670100454</v>
      </c>
      <c r="C25" s="23">
        <v>0.17950713744517952</v>
      </c>
      <c r="D25" s="79">
        <v>0.22608284269217419</v>
      </c>
      <c r="E25" s="79">
        <v>0.14335366655913737</v>
      </c>
      <c r="F25" s="79">
        <v>2.8941058949475056E-2</v>
      </c>
      <c r="G25" s="79">
        <v>2.4896791300829408E-3</v>
      </c>
      <c r="H25" s="80">
        <v>0.14715894821390543</v>
      </c>
      <c r="I25" s="78">
        <v>1920</v>
      </c>
      <c r="J25" s="81">
        <v>4.326298452936389E-2</v>
      </c>
      <c r="K25" s="27">
        <v>7.8015168953543351E-2</v>
      </c>
      <c r="L25" s="81">
        <v>1.955377811670583E-2</v>
      </c>
      <c r="M25" s="81">
        <v>6.7213656491694931E-2</v>
      </c>
      <c r="N25" s="81">
        <v>5.1487847849378404E-2</v>
      </c>
      <c r="O25" s="81">
        <v>4.0908800000000016E-3</v>
      </c>
      <c r="P25" s="88">
        <v>2.9121103067532697E-2</v>
      </c>
      <c r="Q25" s="89">
        <v>2000</v>
      </c>
      <c r="R25" s="90">
        <v>10941657.354704699</v>
      </c>
      <c r="S25" s="91">
        <f t="shared" si="0"/>
        <v>398793.33458587551</v>
      </c>
      <c r="T25" s="92">
        <f t="shared" si="1"/>
        <v>183739.38632110512</v>
      </c>
      <c r="U25" s="91">
        <f t="shared" si="2"/>
        <v>112446.37610784092</v>
      </c>
      <c r="V25" s="91">
        <f t="shared" si="3"/>
        <v>321500.79343262076</v>
      </c>
      <c r="W25" s="91">
        <f t="shared" si="4"/>
        <v>657996.11428397638</v>
      </c>
      <c r="X25" s="93">
        <f t="shared" si="5"/>
        <v>0</v>
      </c>
      <c r="Y25" s="91">
        <f t="shared" si="6"/>
        <v>2941.6549119211459</v>
      </c>
      <c r="Z25" s="94">
        <f t="shared" si="7"/>
        <v>1677417.6596433397</v>
      </c>
      <c r="AA25" s="87">
        <f t="shared" si="8"/>
        <v>0.15330562868723749</v>
      </c>
    </row>
    <row r="26" spans="1:27">
      <c r="A26" s="78">
        <v>1921</v>
      </c>
      <c r="B26" s="79">
        <v>0.22948003442977807</v>
      </c>
      <c r="C26" s="23">
        <v>0.18094861198767273</v>
      </c>
      <c r="D26" s="79">
        <v>0.26732873059534096</v>
      </c>
      <c r="E26" s="79">
        <v>0.13414011527177613</v>
      </c>
      <c r="F26" s="79">
        <v>2.8639454901130099E-2</v>
      </c>
      <c r="G26" s="79">
        <v>2.6953878216741168E-3</v>
      </c>
      <c r="H26" s="80">
        <v>0.15676766499262787</v>
      </c>
      <c r="I26" s="78">
        <v>1921</v>
      </c>
      <c r="J26" s="81">
        <v>4.380414950221255E-2</v>
      </c>
      <c r="K26" s="27">
        <v>8.002857323570782E-2</v>
      </c>
      <c r="L26" s="81">
        <v>2.012981289774576E-2</v>
      </c>
      <c r="M26" s="81">
        <v>6.7969118221620467E-2</v>
      </c>
      <c r="N26" s="81">
        <v>4.856592795750278E-2</v>
      </c>
      <c r="O26" s="81">
        <v>4.1760180000000018E-3</v>
      </c>
      <c r="P26" s="88">
        <v>2.9471707398550435E-2</v>
      </c>
      <c r="Q26" s="81"/>
      <c r="R26" s="95"/>
      <c r="S26" s="16"/>
      <c r="T26" s="16"/>
      <c r="U26" s="16"/>
      <c r="V26" s="16"/>
      <c r="W26" s="16"/>
      <c r="X26" s="16"/>
      <c r="Y26" s="16"/>
      <c r="Z26" s="16"/>
      <c r="AA26" s="16"/>
    </row>
    <row r="27" spans="1:27">
      <c r="A27" s="78">
        <v>1922</v>
      </c>
      <c r="B27" s="79">
        <v>0.24300058645303216</v>
      </c>
      <c r="C27" s="23">
        <v>0.17505510226308976</v>
      </c>
      <c r="D27" s="79">
        <v>0.2262053784409381</v>
      </c>
      <c r="E27" s="79">
        <v>0.16462666173133172</v>
      </c>
      <c r="F27" s="79">
        <v>2.7071910464281503E-2</v>
      </c>
      <c r="G27" s="79">
        <v>2.6870560597632644E-3</v>
      </c>
      <c r="H27" s="80">
        <v>0.16135330458756336</v>
      </c>
      <c r="I27" s="78">
        <v>1922</v>
      </c>
      <c r="J27" s="81">
        <v>4.4944180154161871E-2</v>
      </c>
      <c r="K27" s="27">
        <v>8.0612414579580946E-2</v>
      </c>
      <c r="L27" s="81">
        <v>1.9870003529290064E-2</v>
      </c>
      <c r="M27" s="81">
        <v>6.6786423537994036E-2</v>
      </c>
      <c r="N27" s="81">
        <v>6.2045046242321975E-2</v>
      </c>
      <c r="O27" s="81">
        <v>4.2620240000000031E-3</v>
      </c>
      <c r="P27" s="88">
        <v>2.8830358751142454E-2</v>
      </c>
      <c r="Q27" s="81"/>
      <c r="R27" s="95"/>
      <c r="S27" s="16"/>
      <c r="T27" s="16"/>
      <c r="U27" s="16"/>
      <c r="V27" s="16"/>
      <c r="W27" s="16"/>
      <c r="X27" s="16"/>
      <c r="Y27" s="16"/>
      <c r="Z27" s="16"/>
      <c r="AA27" s="16"/>
    </row>
    <row r="28" spans="1:27">
      <c r="A28" s="78">
        <v>1923</v>
      </c>
      <c r="B28" s="79">
        <v>0.25988479222478789</v>
      </c>
      <c r="C28" s="23">
        <v>0.16423038274874399</v>
      </c>
      <c r="D28" s="79">
        <v>0.22547512612200216</v>
      </c>
      <c r="E28" s="79">
        <v>0.1651795303179453</v>
      </c>
      <c r="F28" s="79">
        <v>2.8786838176502332E-2</v>
      </c>
      <c r="G28" s="79">
        <v>2.8989902926036273E-3</v>
      </c>
      <c r="H28" s="80">
        <v>0.15354434011741483</v>
      </c>
      <c r="I28" s="78">
        <v>1923</v>
      </c>
      <c r="J28" s="81">
        <v>4.659720781689021E-2</v>
      </c>
      <c r="K28" s="27">
        <v>8.1567761752906559E-2</v>
      </c>
      <c r="L28" s="81">
        <v>1.9817815860371405E-2</v>
      </c>
      <c r="M28" s="81">
        <v>6.6881537318934967E-2</v>
      </c>
      <c r="N28" s="81">
        <v>6.7141962341730241E-2</v>
      </c>
      <c r="O28" s="81">
        <v>4.3488980000000029E-3</v>
      </c>
      <c r="P28" s="88">
        <v>2.3651940782176223E-2</v>
      </c>
      <c r="Q28" s="81"/>
      <c r="R28" s="95"/>
      <c r="S28" s="16"/>
      <c r="T28" s="16"/>
      <c r="U28" s="16"/>
      <c r="V28" s="16"/>
      <c r="W28" s="16"/>
      <c r="X28" s="16"/>
      <c r="Y28" s="16"/>
      <c r="Z28" s="16"/>
      <c r="AA28" s="16"/>
    </row>
    <row r="29" spans="1:27">
      <c r="A29" s="78">
        <v>1924</v>
      </c>
      <c r="B29" s="79">
        <v>0.25102173836482017</v>
      </c>
      <c r="C29" s="23">
        <v>0.15585220622886023</v>
      </c>
      <c r="D29" s="79">
        <v>0.23586628823330011</v>
      </c>
      <c r="E29" s="79">
        <v>0.17158320922762088</v>
      </c>
      <c r="F29" s="79">
        <v>3.0949658581990343E-2</v>
      </c>
      <c r="G29" s="79">
        <v>3.1596943848977124E-3</v>
      </c>
      <c r="H29" s="80">
        <v>0.15156720497851056</v>
      </c>
      <c r="I29" s="78">
        <v>1924</v>
      </c>
      <c r="J29" s="81">
        <v>4.7283524016267918E-2</v>
      </c>
      <c r="K29" s="27">
        <v>8.2766784672169816E-2</v>
      </c>
      <c r="L29" s="81">
        <v>1.9870640953090529E-2</v>
      </c>
      <c r="M29" s="81">
        <v>6.7430015926843195E-2</v>
      </c>
      <c r="N29" s="81">
        <v>6.8761782192143101E-2</v>
      </c>
      <c r="O29" s="81">
        <v>4.4366400000000021E-3</v>
      </c>
      <c r="P29" s="88">
        <v>2.2521489219344052E-2</v>
      </c>
      <c r="Q29" s="81"/>
      <c r="R29" s="95"/>
      <c r="S29" s="16"/>
      <c r="T29" s="16"/>
      <c r="U29" s="16"/>
      <c r="V29" s="16"/>
      <c r="W29" s="16"/>
      <c r="X29" s="16"/>
      <c r="Y29" s="16"/>
      <c r="Z29" s="16"/>
      <c r="AA29" s="16"/>
    </row>
    <row r="30" spans="1:27">
      <c r="A30" s="78">
        <v>1925</v>
      </c>
      <c r="B30" s="79">
        <v>0.23908266751960078</v>
      </c>
      <c r="C30" s="23">
        <v>0.15611984615905455</v>
      </c>
      <c r="D30" s="79">
        <v>0.238688226041882</v>
      </c>
      <c r="E30" s="79">
        <v>0.16925392101829292</v>
      </c>
      <c r="F30" s="79">
        <v>3.294718506962778E-2</v>
      </c>
      <c r="G30" s="79">
        <v>3.1634798509404248E-3</v>
      </c>
      <c r="H30" s="80">
        <v>0.16074467434060158</v>
      </c>
      <c r="I30" s="78">
        <v>1925</v>
      </c>
      <c r="J30" s="81">
        <v>5.1220174494297867E-2</v>
      </c>
      <c r="K30" s="27">
        <v>8.4244758760202376E-2</v>
      </c>
      <c r="L30" s="81">
        <v>1.9960157592931439E-2</v>
      </c>
      <c r="M30" s="81">
        <v>6.7559556045415345E-2</v>
      </c>
      <c r="N30" s="81">
        <v>7.5704299667719008E-2</v>
      </c>
      <c r="O30" s="81">
        <v>4.5252500000000024E-3</v>
      </c>
      <c r="P30" s="88">
        <v>2.1473235497302574E-2</v>
      </c>
      <c r="Q30" s="81"/>
      <c r="R30" s="95"/>
      <c r="S30" s="16"/>
      <c r="T30" s="16"/>
      <c r="U30" s="16"/>
      <c r="V30" s="16"/>
      <c r="W30" s="16"/>
      <c r="X30" s="16"/>
      <c r="Y30" s="16"/>
      <c r="Z30" s="16"/>
      <c r="AA30" s="16"/>
    </row>
    <row r="31" spans="1:27">
      <c r="A31" s="78">
        <v>1926</v>
      </c>
      <c r="B31" s="79">
        <v>0.20651341685071678</v>
      </c>
      <c r="C31" s="23">
        <v>0.1563592433393643</v>
      </c>
      <c r="D31" s="79">
        <v>0.28495992689811284</v>
      </c>
      <c r="E31" s="79">
        <v>0.14640247759429648</v>
      </c>
      <c r="F31" s="79">
        <v>3.5547343139471062E-2</v>
      </c>
      <c r="G31" s="79">
        <v>3.4034294482116379E-3</v>
      </c>
      <c r="H31" s="80">
        <v>0.16681416272982666</v>
      </c>
      <c r="I31" s="78">
        <v>1926</v>
      </c>
      <c r="J31" s="81">
        <v>5.4825723751467062E-2</v>
      </c>
      <c r="K31" s="27">
        <v>8.6498747602812093E-2</v>
      </c>
      <c r="L31" s="81">
        <v>2.037715343840896E-2</v>
      </c>
      <c r="M31" s="81">
        <v>6.995672005580672E-2</v>
      </c>
      <c r="N31" s="81">
        <v>6.6045876408144466E-2</v>
      </c>
      <c r="O31" s="81">
        <v>4.6147280000000028E-3</v>
      </c>
      <c r="P31" s="88">
        <v>2.0455385031879207E-2</v>
      </c>
      <c r="Q31" s="81"/>
      <c r="R31" s="95"/>
      <c r="S31" s="16"/>
      <c r="T31" s="16"/>
      <c r="U31" s="16"/>
      <c r="V31" s="16"/>
      <c r="W31" s="16"/>
      <c r="X31" s="16"/>
      <c r="Y31" s="16"/>
      <c r="Z31" s="16"/>
      <c r="AA31" s="16"/>
    </row>
    <row r="32" spans="1:27">
      <c r="A32" s="78">
        <v>1927</v>
      </c>
      <c r="B32" s="79">
        <v>0.23145373091375773</v>
      </c>
      <c r="C32" s="23">
        <v>0.13937783341500062</v>
      </c>
      <c r="D32" s="79">
        <v>0.25085732392407945</v>
      </c>
      <c r="E32" s="79">
        <v>0.17804493682939468</v>
      </c>
      <c r="F32" s="79">
        <v>3.8449243730683223E-2</v>
      </c>
      <c r="G32" s="79">
        <v>3.1332015465894312E-3</v>
      </c>
      <c r="H32" s="80">
        <v>0.15868372964049476</v>
      </c>
      <c r="I32" s="78">
        <v>1927</v>
      </c>
      <c r="J32" s="81">
        <v>5.83448614775504E-2</v>
      </c>
      <c r="K32" s="27">
        <v>8.6299990842048327E-2</v>
      </c>
      <c r="L32" s="81">
        <v>2.0092431720881897E-2</v>
      </c>
      <c r="M32" s="81">
        <v>6.8584832985160951E-2</v>
      </c>
      <c r="N32" s="81">
        <v>8.6693749993335512E-2</v>
      </c>
      <c r="O32" s="81">
        <v>4.7050740000000035E-3</v>
      </c>
      <c r="P32" s="88">
        <v>1.9326431489563169E-2</v>
      </c>
      <c r="Q32" s="81"/>
      <c r="R32" s="95"/>
      <c r="S32" s="16"/>
      <c r="T32" s="16"/>
      <c r="U32" s="16"/>
      <c r="V32" s="16"/>
      <c r="W32" s="16"/>
      <c r="X32" s="16"/>
      <c r="Y32" s="16"/>
      <c r="Z32" s="16"/>
      <c r="AA32" s="16"/>
    </row>
    <row r="33" spans="1:27">
      <c r="A33" s="78">
        <v>1928</v>
      </c>
      <c r="B33" s="79">
        <v>0.22677361889245218</v>
      </c>
      <c r="C33" s="23">
        <v>0.1367296716050653</v>
      </c>
      <c r="D33" s="79">
        <v>0.24760699291639382</v>
      </c>
      <c r="E33" s="79">
        <v>0.17832066363734853</v>
      </c>
      <c r="F33" s="79">
        <v>4.065422156251719E-2</v>
      </c>
      <c r="G33" s="79">
        <v>3.2160270381912928E-3</v>
      </c>
      <c r="H33" s="80">
        <v>0.16669880434803172</v>
      </c>
      <c r="I33" s="78">
        <v>1928</v>
      </c>
      <c r="J33" s="81">
        <v>5.9602361938160389E-2</v>
      </c>
      <c r="K33" s="27">
        <v>8.768780976977808E-2</v>
      </c>
      <c r="L33" s="81">
        <v>2.012248379024385E-2</v>
      </c>
      <c r="M33" s="81">
        <v>6.8869288196515638E-2</v>
      </c>
      <c r="N33" s="81">
        <v>9.6105722615118905E-2</v>
      </c>
      <c r="O33" s="81">
        <v>4.7962880000000036E-3</v>
      </c>
      <c r="P33" s="88">
        <v>1.8353616455526436E-2</v>
      </c>
      <c r="Q33" s="81"/>
      <c r="R33" s="95"/>
      <c r="S33" s="16"/>
      <c r="T33" s="16"/>
      <c r="U33" s="16"/>
      <c r="V33" s="16"/>
      <c r="W33" s="16"/>
      <c r="X33" s="16"/>
      <c r="Y33" s="16"/>
      <c r="Z33" s="16"/>
      <c r="AA33" s="16"/>
    </row>
    <row r="34" spans="1:27">
      <c r="A34" s="78">
        <v>1929</v>
      </c>
      <c r="B34" s="79">
        <v>0.23146770693237936</v>
      </c>
      <c r="C34" s="23">
        <v>0.12547456367605436</v>
      </c>
      <c r="D34" s="79">
        <v>0.2550735131109837</v>
      </c>
      <c r="E34" s="79">
        <v>0.17855439486718339</v>
      </c>
      <c r="F34" s="79">
        <v>4.4525036876248682E-2</v>
      </c>
      <c r="G34" s="79">
        <v>3.2342829126803425E-3</v>
      </c>
      <c r="H34" s="80">
        <v>0.16167050162447025</v>
      </c>
      <c r="I34" s="78">
        <v>1929</v>
      </c>
      <c r="J34" s="81">
        <v>6.3062085713348051E-2</v>
      </c>
      <c r="K34" s="27">
        <v>8.8326785215400702E-2</v>
      </c>
      <c r="L34" s="81">
        <v>2.0204188648754146E-2</v>
      </c>
      <c r="M34" s="81">
        <v>6.9169395983095516E-2</v>
      </c>
      <c r="N34" s="81">
        <v>9.7236061228221204E-2</v>
      </c>
      <c r="O34" s="81">
        <v>4.8883700000000039E-3</v>
      </c>
      <c r="P34" s="88">
        <v>1.7434695645977105E-2</v>
      </c>
      <c r="Q34" s="81"/>
      <c r="R34" s="95"/>
      <c r="S34" s="16"/>
      <c r="T34" s="16"/>
      <c r="U34" s="16"/>
      <c r="V34" s="16"/>
      <c r="W34" s="16"/>
      <c r="X34" s="16"/>
      <c r="Y34" s="16"/>
      <c r="Z34" s="16"/>
      <c r="AA34" s="16"/>
    </row>
    <row r="35" spans="1:27">
      <c r="A35" s="78">
        <v>1930</v>
      </c>
      <c r="B35" s="79">
        <v>0.21993842294155394</v>
      </c>
      <c r="C35" s="23">
        <v>0.12569260916296229</v>
      </c>
      <c r="D35" s="79">
        <v>0.25765350056439079</v>
      </c>
      <c r="E35" s="79">
        <v>0.17787980659777894</v>
      </c>
      <c r="F35" s="79">
        <v>4.9845827239738849E-2</v>
      </c>
      <c r="G35" s="79">
        <v>3.3793393219528119E-3</v>
      </c>
      <c r="H35" s="80">
        <v>0.16561049417162227</v>
      </c>
      <c r="I35" s="78">
        <v>1930</v>
      </c>
      <c r="J35" s="81">
        <v>6.1523562202947704E-2</v>
      </c>
      <c r="K35" s="27">
        <v>9.0038863649741327E-2</v>
      </c>
      <c r="L35" s="81">
        <v>2.0286805157619558E-2</v>
      </c>
      <c r="M35" s="81">
        <v>6.972629111129057E-2</v>
      </c>
      <c r="N35" s="81">
        <v>0.10118756433239948</v>
      </c>
      <c r="O35" s="81">
        <v>4.9813200000000035E-3</v>
      </c>
      <c r="P35" s="88">
        <v>1.6573055345333782E-2</v>
      </c>
      <c r="Q35" s="81"/>
      <c r="R35" s="95"/>
      <c r="S35" s="16"/>
      <c r="T35" s="16"/>
      <c r="U35" s="16"/>
      <c r="V35" s="16"/>
      <c r="W35" s="16"/>
      <c r="X35" s="16"/>
      <c r="Y35" s="16"/>
      <c r="Z35" s="16"/>
      <c r="AA35" s="16"/>
    </row>
    <row r="36" spans="1:27">
      <c r="A36" s="78">
        <v>1931</v>
      </c>
      <c r="B36" s="79">
        <v>0.20334726296473815</v>
      </c>
      <c r="C36" s="23">
        <v>0.12950799270536062</v>
      </c>
      <c r="D36" s="79">
        <v>0.26537103959776803</v>
      </c>
      <c r="E36" s="79">
        <v>0.17186437060744419</v>
      </c>
      <c r="F36" s="79">
        <v>5.1444173088947692E-2</v>
      </c>
      <c r="G36" s="79">
        <v>3.5509459802694704E-3</v>
      </c>
      <c r="H36" s="80">
        <v>0.17491421505547183</v>
      </c>
      <c r="I36" s="78">
        <v>1931</v>
      </c>
      <c r="J36" s="81">
        <v>6.3451710485905158E-2</v>
      </c>
      <c r="K36" s="27">
        <v>9.1967136968683555E-2</v>
      </c>
      <c r="L36" s="81">
        <v>2.0405932587773883E-2</v>
      </c>
      <c r="M36" s="81">
        <v>7.0048607069931892E-2</v>
      </c>
      <c r="N36" s="81">
        <v>0.1090453697992629</v>
      </c>
      <c r="O36" s="81">
        <v>5.0751380000000033E-3</v>
      </c>
      <c r="P36" s="88">
        <v>1.5878055698078878E-2</v>
      </c>
      <c r="Q36" s="81"/>
      <c r="R36" s="16"/>
      <c r="S36" s="16"/>
      <c r="T36" s="16"/>
      <c r="U36" s="16"/>
      <c r="V36" s="16"/>
      <c r="W36" s="16"/>
      <c r="X36" s="16"/>
      <c r="Y36" s="16"/>
      <c r="Z36" s="16"/>
      <c r="AA36" s="16"/>
    </row>
    <row r="37" spans="1:27">
      <c r="A37" s="78">
        <v>1932</v>
      </c>
      <c r="B37" s="79">
        <v>0.20358895042205941</v>
      </c>
      <c r="C37" s="23">
        <v>0.13003686844538165</v>
      </c>
      <c r="D37" s="79">
        <v>0.2635180483395842</v>
      </c>
      <c r="E37" s="79">
        <v>0.16899057353362101</v>
      </c>
      <c r="F37" s="79">
        <v>5.3361340102418088E-2</v>
      </c>
      <c r="G37" s="79">
        <v>3.59597467095499E-3</v>
      </c>
      <c r="H37" s="80">
        <v>0.17690824448598075</v>
      </c>
      <c r="I37" s="78">
        <v>1932</v>
      </c>
      <c r="J37" s="81">
        <v>6.5749638427187673E-2</v>
      </c>
      <c r="K37" s="27">
        <v>9.342578391816618E-2</v>
      </c>
      <c r="L37" s="81">
        <v>2.0452770579208648E-2</v>
      </c>
      <c r="M37" s="81">
        <v>7.0578937653343971E-2</v>
      </c>
      <c r="N37" s="81">
        <v>0.11817804362065207</v>
      </c>
      <c r="O37" s="81">
        <v>5.1698240000000052E-3</v>
      </c>
      <c r="P37" s="88">
        <v>1.5522528330438339E-2</v>
      </c>
      <c r="Q37" s="81"/>
      <c r="R37" s="16"/>
      <c r="S37" s="16"/>
      <c r="T37" s="16"/>
      <c r="U37" s="16"/>
      <c r="V37" s="16"/>
      <c r="W37" s="16"/>
      <c r="X37" s="16"/>
      <c r="Y37" s="16"/>
      <c r="Z37" s="16"/>
      <c r="AA37" s="16"/>
    </row>
    <row r="38" spans="1:27">
      <c r="A38" s="78">
        <v>1933</v>
      </c>
      <c r="B38" s="79">
        <v>0.20432118474522867</v>
      </c>
      <c r="C38" s="23">
        <v>0.12795835295406177</v>
      </c>
      <c r="D38" s="79">
        <v>0.26498384296372385</v>
      </c>
      <c r="E38" s="79">
        <v>0.16769186271416228</v>
      </c>
      <c r="F38" s="79">
        <v>5.6572830643509889E-2</v>
      </c>
      <c r="G38" s="79">
        <v>3.5539908079904787E-3</v>
      </c>
      <c r="H38" s="80">
        <v>0.17491793517132329</v>
      </c>
      <c r="I38" s="78">
        <v>1933</v>
      </c>
      <c r="J38" s="81">
        <v>7.1034189389364483E-2</v>
      </c>
      <c r="K38" s="27">
        <v>9.4770754433588622E-2</v>
      </c>
      <c r="L38" s="81">
        <v>2.0494178709572538E-2</v>
      </c>
      <c r="M38" s="81">
        <v>7.1166503325187494E-2</v>
      </c>
      <c r="N38" s="81">
        <v>0.12859460791110969</v>
      </c>
      <c r="O38" s="81">
        <v>5.2653780000000054E-3</v>
      </c>
      <c r="P38" s="88">
        <v>1.5224851946812622E-2</v>
      </c>
      <c r="Q38" s="81"/>
      <c r="R38" s="16"/>
      <c r="S38" s="16"/>
      <c r="T38" s="16"/>
      <c r="U38" s="16"/>
      <c r="V38" s="16"/>
      <c r="W38" s="16"/>
      <c r="X38" s="16"/>
      <c r="Y38" s="16"/>
      <c r="Z38" s="16"/>
      <c r="AA38" s="16"/>
    </row>
    <row r="39" spans="1:27">
      <c r="A39" s="78">
        <v>1934</v>
      </c>
      <c r="B39" s="79">
        <v>0.21632473087223408</v>
      </c>
      <c r="C39" s="23">
        <v>0.12069798561918507</v>
      </c>
      <c r="D39" s="79">
        <v>0.26786407071865193</v>
      </c>
      <c r="E39" s="79">
        <v>0.16845963787086574</v>
      </c>
      <c r="F39" s="79">
        <v>5.9362776649611163E-2</v>
      </c>
      <c r="G39" s="79">
        <v>3.6583895426492955E-3</v>
      </c>
      <c r="H39" s="80">
        <v>0.16363240872680279</v>
      </c>
      <c r="I39" s="78">
        <v>1934</v>
      </c>
      <c r="J39" s="81">
        <v>7.8330048667674235E-2</v>
      </c>
      <c r="K39" s="27">
        <v>9.5455855129587222E-2</v>
      </c>
      <c r="L39" s="81">
        <v>2.0491647134390768E-2</v>
      </c>
      <c r="M39" s="81">
        <v>7.1586758799594807E-2</v>
      </c>
      <c r="N39" s="81">
        <v>0.12913364500825233</v>
      </c>
      <c r="O39" s="81">
        <v>5.3618000000000042E-3</v>
      </c>
      <c r="P39" s="88">
        <v>1.4905968965635957E-2</v>
      </c>
      <c r="Q39" s="81"/>
      <c r="R39" s="16"/>
      <c r="S39" s="16"/>
      <c r="T39" s="16"/>
      <c r="U39" s="16"/>
      <c r="V39" s="16"/>
      <c r="W39" s="16"/>
      <c r="X39" s="16"/>
      <c r="Y39" s="16"/>
      <c r="Z39" s="16"/>
      <c r="AA39" s="16"/>
    </row>
    <row r="40" spans="1:27">
      <c r="A40" s="78">
        <v>1935</v>
      </c>
      <c r="B40" s="79">
        <v>0.21700548237382744</v>
      </c>
      <c r="C40" s="23">
        <v>0.11898457373889884</v>
      </c>
      <c r="D40" s="79">
        <v>0.26967899557164382</v>
      </c>
      <c r="E40" s="79">
        <v>0.16586915474683067</v>
      </c>
      <c r="F40" s="79">
        <v>6.3646211182269388E-2</v>
      </c>
      <c r="G40" s="79">
        <v>3.8265252824591653E-3</v>
      </c>
      <c r="H40" s="80">
        <v>0.16098905710407074</v>
      </c>
      <c r="I40" s="78">
        <v>1935</v>
      </c>
      <c r="J40" s="81">
        <v>8.5306279676547164E-2</v>
      </c>
      <c r="K40" s="27">
        <v>9.6549582638753462E-2</v>
      </c>
      <c r="L40" s="81">
        <v>2.0533412586981714E-2</v>
      </c>
      <c r="M40" s="81">
        <v>7.1958145865067102E-2</v>
      </c>
      <c r="N40" s="81">
        <v>0.13404219189350325</v>
      </c>
      <c r="O40" s="81">
        <v>5.459090000000005E-3</v>
      </c>
      <c r="P40" s="88">
        <v>1.4630351962053176E-2</v>
      </c>
      <c r="Q40" s="81"/>
      <c r="R40" s="16"/>
      <c r="S40" s="16"/>
      <c r="T40" s="16"/>
      <c r="U40" s="16"/>
      <c r="V40" s="16"/>
      <c r="W40" s="16"/>
      <c r="X40" s="16"/>
      <c r="Y40" s="16"/>
      <c r="Z40" s="16"/>
      <c r="AA40" s="16"/>
    </row>
    <row r="41" spans="1:27">
      <c r="A41" s="78">
        <v>1936</v>
      </c>
      <c r="B41" s="79">
        <v>0.22432389548880219</v>
      </c>
      <c r="C41" s="23">
        <v>0.11487549606430195</v>
      </c>
      <c r="D41" s="79">
        <v>0.2709855693659014</v>
      </c>
      <c r="E41" s="79">
        <v>0.16492692523462335</v>
      </c>
      <c r="F41" s="79">
        <v>6.7246168586186969E-2</v>
      </c>
      <c r="G41" s="79">
        <v>4.005721027419553E-3</v>
      </c>
      <c r="H41" s="80">
        <v>0.15363622423276466</v>
      </c>
      <c r="I41" s="78">
        <v>1936</v>
      </c>
      <c r="J41" s="81">
        <v>8.7132126123176945E-2</v>
      </c>
      <c r="K41" s="27">
        <v>9.7285339601441298E-2</v>
      </c>
      <c r="L41" s="81">
        <v>2.050269081597313E-2</v>
      </c>
      <c r="M41" s="81">
        <v>7.258510615773095E-2</v>
      </c>
      <c r="N41" s="81">
        <v>0.13544678819414871</v>
      </c>
      <c r="O41" s="81">
        <v>5.5572480000000051E-3</v>
      </c>
      <c r="P41" s="88">
        <v>1.4402018504807599E-2</v>
      </c>
      <c r="Q41" s="81"/>
      <c r="R41" s="16"/>
      <c r="S41" s="16"/>
      <c r="T41" s="16"/>
      <c r="U41" s="16"/>
      <c r="V41" s="16"/>
      <c r="W41" s="16"/>
      <c r="X41" s="16"/>
      <c r="Y41" s="16"/>
      <c r="Z41" s="16"/>
      <c r="AA41" s="16"/>
    </row>
    <row r="42" spans="1:27">
      <c r="A42" s="78">
        <v>1937</v>
      </c>
      <c r="B42" s="79">
        <v>0.22886382081775319</v>
      </c>
      <c r="C42" s="23">
        <v>0.11135200195014924</v>
      </c>
      <c r="D42" s="79">
        <v>0.27154697027559827</v>
      </c>
      <c r="E42" s="79">
        <v>0.16422620230800711</v>
      </c>
      <c r="F42" s="79">
        <v>7.1406440844433317E-2</v>
      </c>
      <c r="G42" s="79">
        <v>4.0987206737828717E-3</v>
      </c>
      <c r="H42" s="80">
        <v>0.14850584313027598</v>
      </c>
      <c r="I42" s="78">
        <v>1937</v>
      </c>
      <c r="J42" s="81">
        <v>9.1761526274349789E-2</v>
      </c>
      <c r="K42" s="27">
        <v>9.8172842807840777E-2</v>
      </c>
      <c r="L42" s="81">
        <v>2.0516557815010914E-2</v>
      </c>
      <c r="M42" s="81">
        <v>7.292928117472125E-2</v>
      </c>
      <c r="N42" s="81">
        <v>0.1369716026744813</v>
      </c>
      <c r="O42" s="81">
        <v>5.6562740000000054E-3</v>
      </c>
      <c r="P42" s="88">
        <v>1.4176429623894768E-2</v>
      </c>
      <c r="Q42" s="81"/>
      <c r="R42" s="16"/>
      <c r="S42" s="16"/>
      <c r="T42" s="16"/>
      <c r="U42" s="16"/>
      <c r="V42" s="16"/>
      <c r="W42" s="16"/>
      <c r="X42" s="16"/>
      <c r="Y42" s="16"/>
      <c r="Z42" s="16"/>
      <c r="AA42" s="16"/>
    </row>
    <row r="43" spans="1:27">
      <c r="A43" s="78">
        <v>1938</v>
      </c>
      <c r="B43" s="79">
        <v>0.21459487460348253</v>
      </c>
      <c r="C43" s="23">
        <v>0.11729964522955572</v>
      </c>
      <c r="D43" s="79">
        <v>0.26759060319381039</v>
      </c>
      <c r="E43" s="79">
        <v>0.17095575431424881</v>
      </c>
      <c r="F43" s="79">
        <v>6.772886693455743E-2</v>
      </c>
      <c r="G43" s="79">
        <v>4.418488561499719E-3</v>
      </c>
      <c r="H43" s="80">
        <v>0.15741176716284547</v>
      </c>
      <c r="I43" s="78">
        <v>1938</v>
      </c>
      <c r="J43" s="81">
        <v>9.2083209734817761E-2</v>
      </c>
      <c r="K43" s="27">
        <v>9.9897109869876155E-2</v>
      </c>
      <c r="L43" s="81">
        <v>2.0542398592610363E-2</v>
      </c>
      <c r="M43" s="81">
        <v>7.4895532676794621E-2</v>
      </c>
      <c r="N43" s="81">
        <v>0.14493400195874259</v>
      </c>
      <c r="O43" s="81">
        <v>5.7561680000000068E-3</v>
      </c>
      <c r="P43" s="88">
        <v>1.4013499489534639E-2</v>
      </c>
      <c r="Q43" s="81"/>
      <c r="R43" s="16"/>
      <c r="S43" s="16"/>
      <c r="T43" s="16"/>
      <c r="U43" s="16"/>
      <c r="V43" s="16"/>
      <c r="W43" s="16"/>
      <c r="X43" s="16"/>
      <c r="Y43" s="16"/>
      <c r="Z43" s="16"/>
      <c r="AA43" s="16"/>
    </row>
    <row r="44" spans="1:27">
      <c r="A44" s="78">
        <v>1939</v>
      </c>
      <c r="B44" s="79">
        <v>0.21956465125157509</v>
      </c>
      <c r="C44" s="23">
        <v>0.11692188706435948</v>
      </c>
      <c r="D44" s="79">
        <v>0.26950773542400097</v>
      </c>
      <c r="E44" s="79">
        <v>0.16089734192955399</v>
      </c>
      <c r="F44" s="79">
        <v>7.0074004938621176E-2</v>
      </c>
      <c r="G44" s="79">
        <v>2.9062687298100735E-3</v>
      </c>
      <c r="H44" s="80">
        <v>0.16012811066207921</v>
      </c>
      <c r="I44" s="78">
        <v>1939</v>
      </c>
      <c r="J44" s="81">
        <v>9.136453737341764E-2</v>
      </c>
      <c r="K44" s="27">
        <v>0.1006108688431281</v>
      </c>
      <c r="L44" s="81">
        <v>2.0546241090923449E-2</v>
      </c>
      <c r="M44" s="81">
        <v>7.3799208644245162E-2</v>
      </c>
      <c r="N44" s="81">
        <v>0.14808906579285827</v>
      </c>
      <c r="O44" s="81">
        <v>5.8569300000000067E-3</v>
      </c>
      <c r="P44" s="88">
        <v>1.3396623856187367E-2</v>
      </c>
      <c r="Q44" s="81"/>
      <c r="R44" s="16"/>
      <c r="S44" s="16"/>
      <c r="T44" s="16"/>
      <c r="U44" s="16"/>
      <c r="V44" s="16"/>
      <c r="W44" s="16"/>
      <c r="X44" s="16"/>
      <c r="Y44" s="16"/>
      <c r="Z44" s="16"/>
      <c r="AA44" s="16"/>
    </row>
    <row r="45" spans="1:27">
      <c r="A45" s="78">
        <v>1940</v>
      </c>
      <c r="B45" s="79">
        <v>0.22710245754400046</v>
      </c>
      <c r="C45" s="23">
        <v>0.11169774039242135</v>
      </c>
      <c r="D45" s="79">
        <v>0.27458077718352425</v>
      </c>
      <c r="E45" s="79">
        <v>0.14745854758228025</v>
      </c>
      <c r="F45" s="79">
        <v>7.8040872967203426E-2</v>
      </c>
      <c r="G45" s="79">
        <v>2.8268277566160458E-4</v>
      </c>
      <c r="H45" s="80">
        <v>0.16083692155490867</v>
      </c>
      <c r="I45" s="78">
        <v>1940</v>
      </c>
      <c r="J45" s="81">
        <v>9.0710378022174923E-2</v>
      </c>
      <c r="K45" s="27">
        <v>0.10076983711799165</v>
      </c>
      <c r="L45" s="81">
        <v>2.0625339652300265E-2</v>
      </c>
      <c r="M45" s="81">
        <v>7.4945332236664219E-2</v>
      </c>
      <c r="N45" s="81">
        <v>0.13631951984844587</v>
      </c>
      <c r="O45" s="81">
        <v>5.958560000000006E-3</v>
      </c>
      <c r="P45" s="88">
        <v>1.2341727160345251E-2</v>
      </c>
      <c r="Q45" s="81"/>
      <c r="R45" s="16"/>
      <c r="S45" s="16"/>
      <c r="T45" s="16"/>
      <c r="U45" s="16"/>
      <c r="V45" s="16"/>
      <c r="W45" s="16"/>
      <c r="X45" s="16"/>
      <c r="Y45" s="16"/>
      <c r="Z45" s="16"/>
      <c r="AA45" s="16"/>
    </row>
    <row r="46" spans="1:27">
      <c r="A46" s="78">
        <v>1941</v>
      </c>
      <c r="B46" s="79">
        <v>0.2194819772443968</v>
      </c>
      <c r="C46" s="23">
        <v>0.11183048591887641</v>
      </c>
      <c r="D46" s="79">
        <v>0.27539381486178882</v>
      </c>
      <c r="E46" s="79">
        <v>0.14022126818014849</v>
      </c>
      <c r="F46" s="79">
        <v>8.7488849329602686E-2</v>
      </c>
      <c r="G46" s="79">
        <v>4.1348418143758852E-4</v>
      </c>
      <c r="H46" s="80">
        <v>0.16517012028374922</v>
      </c>
      <c r="I46" s="78">
        <v>1941</v>
      </c>
      <c r="J46" s="81">
        <v>9.3365271565445052E-2</v>
      </c>
      <c r="K46" s="27">
        <v>0.10195262869798234</v>
      </c>
      <c r="L46" s="81">
        <v>2.0675758859743907E-2</v>
      </c>
      <c r="M46" s="81">
        <v>7.6517663576830014E-2</v>
      </c>
      <c r="N46" s="81">
        <v>0.14100097519979199</v>
      </c>
      <c r="O46" s="81">
        <v>6.0610580000000072E-3</v>
      </c>
      <c r="P46" s="88">
        <v>1.1961983706691956E-2</v>
      </c>
      <c r="Q46" s="81"/>
      <c r="R46" s="16"/>
      <c r="S46" s="16"/>
      <c r="T46" s="16"/>
      <c r="U46" s="16"/>
      <c r="V46" s="16"/>
      <c r="W46" s="16"/>
      <c r="X46" s="16"/>
      <c r="Y46" s="16"/>
      <c r="Z46" s="16"/>
      <c r="AA46" s="16"/>
    </row>
    <row r="47" spans="1:27">
      <c r="A47" s="78">
        <v>1942</v>
      </c>
      <c r="B47" s="79">
        <v>0.21606015719240759</v>
      </c>
      <c r="C47" s="23">
        <v>0.1085677281808627</v>
      </c>
      <c r="D47" s="79">
        <v>0.27525657037149914</v>
      </c>
      <c r="E47" s="79">
        <v>0.13610180253442014</v>
      </c>
      <c r="F47" s="79">
        <v>9.4804775767094146E-2</v>
      </c>
      <c r="G47" s="79">
        <v>4.4171329635352277E-4</v>
      </c>
      <c r="H47" s="80">
        <v>0.16876725265736273</v>
      </c>
      <c r="I47" s="78">
        <v>1942</v>
      </c>
      <c r="J47" s="81">
        <v>9.2147369352219691E-2</v>
      </c>
      <c r="K47" s="27">
        <v>0.10288591126200176</v>
      </c>
      <c r="L47" s="81">
        <v>2.0633205159271098E-2</v>
      </c>
      <c r="M47" s="81">
        <v>7.6891117999452585E-2</v>
      </c>
      <c r="N47" s="81">
        <v>0.14471544789435878</v>
      </c>
      <c r="O47" s="81">
        <v>6.1644240000000069E-3</v>
      </c>
      <c r="P47" s="88">
        <v>1.1216039350969102E-2</v>
      </c>
      <c r="Q47" s="81"/>
      <c r="R47" s="16"/>
      <c r="S47" s="16"/>
      <c r="T47" s="16"/>
      <c r="U47" s="16"/>
      <c r="V47" s="16"/>
      <c r="W47" s="16"/>
      <c r="X47" s="16"/>
      <c r="Y47" s="16"/>
      <c r="Z47" s="16"/>
      <c r="AA47" s="16"/>
    </row>
    <row r="48" spans="1:27">
      <c r="A48" s="78">
        <v>1943</v>
      </c>
      <c r="B48" s="79">
        <v>0.20864199572873468</v>
      </c>
      <c r="C48" s="23">
        <v>0.10610312251327826</v>
      </c>
      <c r="D48" s="79">
        <v>0.27392532719675067</v>
      </c>
      <c r="E48" s="79">
        <v>0.14050764736751492</v>
      </c>
      <c r="F48" s="79">
        <v>9.712838526572759E-2</v>
      </c>
      <c r="G48" s="79">
        <v>3.4607538144756727E-4</v>
      </c>
      <c r="H48" s="80">
        <v>0.17334744654654638</v>
      </c>
      <c r="I48" s="78">
        <v>1943</v>
      </c>
      <c r="J48" s="81">
        <v>9.3748411169893117E-2</v>
      </c>
      <c r="K48" s="27">
        <v>0.10395862856954272</v>
      </c>
      <c r="L48" s="81">
        <v>2.0722234169327985E-2</v>
      </c>
      <c r="M48" s="81">
        <v>7.7308392051738908E-2</v>
      </c>
      <c r="N48" s="81">
        <v>0.14906755656165285</v>
      </c>
      <c r="O48" s="81">
        <v>6.2686580000000077E-3</v>
      </c>
      <c r="P48" s="88">
        <v>1.0708201101392402E-2</v>
      </c>
      <c r="Q48" s="81"/>
      <c r="R48" s="16"/>
      <c r="S48" s="16"/>
      <c r="T48" s="16"/>
      <c r="U48" s="16"/>
      <c r="V48" s="16"/>
      <c r="W48" s="16"/>
      <c r="X48" s="16"/>
      <c r="Y48" s="16"/>
      <c r="Z48" s="16"/>
      <c r="AA48" s="16"/>
    </row>
    <row r="49" spans="1:27">
      <c r="A49" s="78">
        <v>1944</v>
      </c>
      <c r="B49" s="79">
        <v>0.19913176419170661</v>
      </c>
      <c r="C49" s="23">
        <v>0.100760839607904</v>
      </c>
      <c r="D49" s="79">
        <v>0.26089476301928316</v>
      </c>
      <c r="E49" s="79">
        <v>0.16477664758687294</v>
      </c>
      <c r="F49" s="79">
        <v>0.10249298133472338</v>
      </c>
      <c r="G49" s="79">
        <v>4.9396561177996367E-4</v>
      </c>
      <c r="H49" s="80">
        <v>0.17144903864772992</v>
      </c>
      <c r="I49" s="78">
        <v>1944</v>
      </c>
      <c r="J49" s="81">
        <v>9.7319723727161217E-2</v>
      </c>
      <c r="K49" s="27">
        <v>0.10530876609197284</v>
      </c>
      <c r="L49" s="81">
        <v>2.0637322538184007E-2</v>
      </c>
      <c r="M49" s="81">
        <v>7.7732786099339063E-2</v>
      </c>
      <c r="N49" s="81">
        <v>0.14648511168736728</v>
      </c>
      <c r="O49" s="81">
        <v>6.3737600000000087E-3</v>
      </c>
      <c r="P49" s="88">
        <v>1.0484892515985304E-2</v>
      </c>
      <c r="Q49" s="81"/>
      <c r="R49" s="16"/>
      <c r="S49" s="16"/>
      <c r="T49" s="16"/>
      <c r="U49" s="16"/>
      <c r="V49" s="16"/>
      <c r="W49" s="16"/>
      <c r="X49" s="16"/>
      <c r="Y49" s="16"/>
      <c r="Z49" s="16"/>
      <c r="AA49" s="16"/>
    </row>
    <row r="50" spans="1:27">
      <c r="A50" s="78">
        <v>1945</v>
      </c>
      <c r="B50" s="79">
        <v>0.20187922158729799</v>
      </c>
      <c r="C50" s="23">
        <v>0.10039937457756017</v>
      </c>
      <c r="D50" s="79">
        <v>0.25902616203442408</v>
      </c>
      <c r="E50" s="79">
        <v>0.15272636365770798</v>
      </c>
      <c r="F50" s="79">
        <v>0.10545021067028579</v>
      </c>
      <c r="G50" s="79">
        <v>1.4548463217704667E-3</v>
      </c>
      <c r="H50" s="80">
        <v>0.17906382115095346</v>
      </c>
      <c r="I50" s="78">
        <v>1945</v>
      </c>
      <c r="J50" s="81">
        <v>9.9926560260000213E-2</v>
      </c>
      <c r="K50" s="27">
        <v>0.1084619443113642</v>
      </c>
      <c r="L50" s="81">
        <v>2.0292744593818489E-2</v>
      </c>
      <c r="M50" s="81">
        <v>7.8719539110179801E-2</v>
      </c>
      <c r="N50" s="81">
        <v>0.15118209402498814</v>
      </c>
      <c r="O50" s="81">
        <v>6.4797300000000082E-3</v>
      </c>
      <c r="P50" s="88">
        <v>1.0350368858664036E-2</v>
      </c>
      <c r="Q50" s="81"/>
      <c r="R50" s="16"/>
      <c r="S50" s="16"/>
      <c r="T50" s="16"/>
      <c r="U50" s="16"/>
      <c r="V50" s="16"/>
      <c r="W50" s="16"/>
      <c r="X50" s="16"/>
      <c r="Y50" s="16"/>
      <c r="Z50" s="16"/>
      <c r="AA50" s="16"/>
    </row>
    <row r="51" spans="1:27">
      <c r="A51" s="78">
        <v>1946</v>
      </c>
      <c r="B51" s="79">
        <v>0.20573199198165501</v>
      </c>
      <c r="C51" s="23">
        <v>0.1059769581939249</v>
      </c>
      <c r="D51" s="79">
        <v>0.25481597927617755</v>
      </c>
      <c r="E51" s="79">
        <v>0.14707804941652103</v>
      </c>
      <c r="F51" s="79">
        <v>0.1164507718499854</v>
      </c>
      <c r="G51" s="79">
        <v>2.0265157674245653E-3</v>
      </c>
      <c r="H51" s="80">
        <v>0.16791973351431164</v>
      </c>
      <c r="I51" s="78">
        <v>1946</v>
      </c>
      <c r="J51" s="81">
        <v>0.10297390859493447</v>
      </c>
      <c r="K51" s="27">
        <v>0.11113134046225931</v>
      </c>
      <c r="L51" s="81">
        <v>1.9978397506340676E-2</v>
      </c>
      <c r="M51" s="81">
        <v>7.8823015235116534E-2</v>
      </c>
      <c r="N51" s="81">
        <v>0.1501556678716085</v>
      </c>
      <c r="O51" s="81">
        <v>6.5865680000000088E-3</v>
      </c>
      <c r="P51" s="88">
        <v>1.0482851102870587E-2</v>
      </c>
      <c r="Q51" s="81"/>
      <c r="R51" s="16"/>
      <c r="S51" s="16"/>
      <c r="T51" s="16"/>
      <c r="U51" s="16"/>
      <c r="V51" s="16"/>
      <c r="W51" s="16"/>
      <c r="X51" s="16"/>
      <c r="Y51" s="16"/>
      <c r="Z51" s="16"/>
      <c r="AA51" s="16"/>
    </row>
    <row r="52" spans="1:27">
      <c r="A52" s="78">
        <v>1947</v>
      </c>
      <c r="B52" s="79">
        <v>0.20235807823189467</v>
      </c>
      <c r="C52" s="23">
        <v>9.759517834877135E-2</v>
      </c>
      <c r="D52" s="79">
        <v>0.27219596254838369</v>
      </c>
      <c r="E52" s="79">
        <v>0.14732319060408505</v>
      </c>
      <c r="F52" s="79">
        <v>0.11919518569470265</v>
      </c>
      <c r="G52" s="79">
        <v>1.3516828779421887E-3</v>
      </c>
      <c r="H52" s="80">
        <v>0.1599807216942204</v>
      </c>
      <c r="I52" s="78">
        <v>1947</v>
      </c>
      <c r="J52" s="81">
        <v>0.1072879595307584</v>
      </c>
      <c r="K52" s="27">
        <v>0.11146231269308891</v>
      </c>
      <c r="L52" s="81">
        <v>2.0209859448311586E-2</v>
      </c>
      <c r="M52" s="81">
        <v>8.0332107004732853E-2</v>
      </c>
      <c r="N52" s="81">
        <v>0.13999995845196123</v>
      </c>
      <c r="O52" s="81">
        <v>6.6942740000000087E-3</v>
      </c>
      <c r="P52" s="88">
        <v>1.0090566546826617E-2</v>
      </c>
      <c r="Q52" s="81"/>
      <c r="R52" s="16"/>
      <c r="S52" s="16"/>
      <c r="T52" s="16"/>
      <c r="U52" s="16"/>
      <c r="V52" s="16"/>
      <c r="W52" s="16"/>
      <c r="X52" s="16"/>
      <c r="Y52" s="16"/>
      <c r="Z52" s="16"/>
      <c r="AA52" s="16"/>
    </row>
    <row r="53" spans="1:27">
      <c r="A53" s="78">
        <v>1948</v>
      </c>
      <c r="B53" s="79">
        <v>0.21410198217444731</v>
      </c>
      <c r="C53" s="23">
        <v>0.10227040143259696</v>
      </c>
      <c r="D53" s="79">
        <v>0.26217699586570054</v>
      </c>
      <c r="E53" s="79">
        <v>0.1405334709786499</v>
      </c>
      <c r="F53" s="79">
        <v>0.12441064822089951</v>
      </c>
      <c r="G53" s="79">
        <v>1.9036940831077716E-3</v>
      </c>
      <c r="H53" s="80">
        <v>0.15460280724459796</v>
      </c>
      <c r="I53" s="78">
        <v>1948</v>
      </c>
      <c r="J53" s="81">
        <v>0.11297335000217751</v>
      </c>
      <c r="K53" s="27">
        <v>0.11185675178073648</v>
      </c>
      <c r="L53" s="81">
        <v>2.0276036912250488E-2</v>
      </c>
      <c r="M53" s="81">
        <v>8.0691340335787759E-2</v>
      </c>
      <c r="N53" s="81">
        <v>0.14864685999590868</v>
      </c>
      <c r="O53" s="81">
        <v>6.8028480000000089E-3</v>
      </c>
      <c r="P53" s="88">
        <v>9.4720809635607025E-3</v>
      </c>
      <c r="Q53" s="81"/>
      <c r="R53" s="16"/>
      <c r="S53" s="16"/>
      <c r="T53" s="16"/>
      <c r="U53" s="16"/>
      <c r="V53" s="16"/>
      <c r="W53" s="16"/>
      <c r="X53" s="16"/>
      <c r="Y53" s="16"/>
      <c r="Z53" s="16"/>
      <c r="AA53" s="16"/>
    </row>
    <row r="54" spans="1:27">
      <c r="A54" s="78">
        <v>1949</v>
      </c>
      <c r="B54" s="79">
        <v>0.20908234693932773</v>
      </c>
      <c r="C54" s="23">
        <v>9.5948365479440953E-2</v>
      </c>
      <c r="D54" s="79">
        <v>0.2601429879674293</v>
      </c>
      <c r="E54" s="79">
        <v>0.14407243847880258</v>
      </c>
      <c r="F54" s="79">
        <v>0.12840032660008072</v>
      </c>
      <c r="G54" s="79">
        <v>2.4543171644498193E-3</v>
      </c>
      <c r="H54" s="80">
        <v>0.15989921737046889</v>
      </c>
      <c r="I54" s="78">
        <v>1949</v>
      </c>
      <c r="J54" s="81">
        <v>0.1146642030875176</v>
      </c>
      <c r="K54" s="27">
        <v>0.11104737130510575</v>
      </c>
      <c r="L54" s="81">
        <v>2.0394104097484357E-2</v>
      </c>
      <c r="M54" s="81">
        <v>8.2247697884670568E-2</v>
      </c>
      <c r="N54" s="81">
        <v>0.14976374725899405</v>
      </c>
      <c r="O54" s="81">
        <v>6.9122900000000102E-3</v>
      </c>
      <c r="P54" s="88">
        <v>8.4650402797999628E-3</v>
      </c>
      <c r="Q54" s="81"/>
      <c r="R54" s="16"/>
      <c r="S54" s="16"/>
      <c r="T54" s="16"/>
      <c r="U54" s="16"/>
      <c r="V54" s="16"/>
      <c r="W54" s="16"/>
      <c r="X54" s="16"/>
      <c r="Y54" s="16"/>
      <c r="Z54" s="16"/>
      <c r="AA54" s="16"/>
    </row>
    <row r="55" spans="1:27">
      <c r="A55" s="78">
        <v>1950</v>
      </c>
      <c r="B55" s="79">
        <v>0.20823701242112985</v>
      </c>
      <c r="C55" s="23">
        <v>9.8546716925727654E-2</v>
      </c>
      <c r="D55" s="79">
        <v>0.25630867684655384</v>
      </c>
      <c r="E55" s="79">
        <v>0.13877308031275279</v>
      </c>
      <c r="F55" s="79">
        <v>0.13395753184229697</v>
      </c>
      <c r="G55" s="79">
        <v>2.5610451603345985E-3</v>
      </c>
      <c r="H55" s="80">
        <v>0.16161593649120415</v>
      </c>
      <c r="I55" s="78">
        <v>1950</v>
      </c>
      <c r="J55" s="81">
        <v>0.11694974524989478</v>
      </c>
      <c r="K55" s="27">
        <v>0.11195991718414491</v>
      </c>
      <c r="L55" s="81">
        <v>2.0561258935881919E-2</v>
      </c>
      <c r="M55" s="81">
        <v>8.379229249463202E-2</v>
      </c>
      <c r="N55" s="81">
        <v>0.15610084904613619</v>
      </c>
      <c r="O55" s="81">
        <v>7.0225999999999978E-3</v>
      </c>
      <c r="P55" s="88">
        <v>7.6295814827008739E-3</v>
      </c>
      <c r="Q55" s="81"/>
      <c r="R55" s="16"/>
      <c r="S55" s="16"/>
      <c r="T55" s="16"/>
      <c r="U55" s="16"/>
      <c r="V55" s="16"/>
      <c r="W55" s="16"/>
      <c r="X55" s="16"/>
      <c r="Y55" s="16"/>
      <c r="Z55" s="16"/>
      <c r="AA55" s="16"/>
    </row>
    <row r="56" spans="1:27">
      <c r="A56" s="78">
        <v>1951</v>
      </c>
      <c r="B56" s="79">
        <v>0.21132579493215767</v>
      </c>
      <c r="C56" s="23">
        <v>9.8224443848524759E-2</v>
      </c>
      <c r="D56" s="79">
        <v>0.25489107256768972</v>
      </c>
      <c r="E56" s="79">
        <v>0.13734364264956181</v>
      </c>
      <c r="F56" s="79">
        <v>0.13725238037931822</v>
      </c>
      <c r="G56" s="79">
        <v>2.4268246754492392E-3</v>
      </c>
      <c r="H56" s="80">
        <v>0.15853584094729856</v>
      </c>
      <c r="I56" s="78">
        <v>1951</v>
      </c>
      <c r="J56" s="81">
        <v>0.11933033901612343</v>
      </c>
      <c r="K56" s="27">
        <v>0.11205652434253703</v>
      </c>
      <c r="L56" s="81">
        <v>2.0588496208640436E-2</v>
      </c>
      <c r="M56" s="81">
        <v>8.5788631723905343E-2</v>
      </c>
      <c r="N56" s="81">
        <v>0.15182495488344996</v>
      </c>
      <c r="O56" s="81">
        <v>7.1137813636363637E-3</v>
      </c>
      <c r="P56" s="88">
        <v>6.9547370085821731E-3</v>
      </c>
      <c r="Q56" s="81"/>
      <c r="R56" s="16"/>
      <c r="S56" s="16"/>
      <c r="T56" s="16"/>
      <c r="U56" s="16"/>
      <c r="V56" s="16"/>
      <c r="W56" s="16"/>
      <c r="X56" s="16"/>
      <c r="Y56" s="16"/>
      <c r="Z56" s="16"/>
      <c r="AA56" s="16"/>
    </row>
    <row r="57" spans="1:27">
      <c r="A57" s="78">
        <v>1952</v>
      </c>
      <c r="B57" s="79">
        <v>0.21638292858195615</v>
      </c>
      <c r="C57" s="23">
        <v>9.5294978358396135E-2</v>
      </c>
      <c r="D57" s="79">
        <v>0.2532513310995021</v>
      </c>
      <c r="E57" s="79">
        <v>0.1343303243097192</v>
      </c>
      <c r="F57" s="79">
        <v>0.13863054744344519</v>
      </c>
      <c r="G57" s="79">
        <v>2.3984244937809186E-3</v>
      </c>
      <c r="H57" s="80">
        <v>0.15971146571320019</v>
      </c>
      <c r="I57" s="78">
        <v>1952</v>
      </c>
      <c r="J57" s="81">
        <v>0.12230458857010273</v>
      </c>
      <c r="K57" s="27">
        <v>0.11171478380368018</v>
      </c>
      <c r="L57" s="81">
        <v>2.0654743443803039E-2</v>
      </c>
      <c r="M57" s="81">
        <v>8.6542641288804192E-2</v>
      </c>
      <c r="N57" s="81">
        <v>0.15473609659279097</v>
      </c>
      <c r="O57" s="81">
        <v>7.2055418181818168E-3</v>
      </c>
      <c r="P57" s="88">
        <v>6.4096537415442032E-3</v>
      </c>
      <c r="Q57" s="81"/>
      <c r="R57" s="16"/>
      <c r="S57" s="16"/>
      <c r="T57" s="16"/>
      <c r="U57" s="16"/>
      <c r="V57" s="16"/>
      <c r="W57" s="16"/>
      <c r="X57" s="16"/>
      <c r="Y57" s="16"/>
      <c r="Z57" s="16"/>
      <c r="AA57" s="16"/>
    </row>
    <row r="58" spans="1:27">
      <c r="A58" s="78">
        <v>1953</v>
      </c>
      <c r="B58" s="79">
        <v>0.21850396490039684</v>
      </c>
      <c r="C58" s="23">
        <v>9.5814822428576654E-2</v>
      </c>
      <c r="D58" s="79">
        <v>0.24861752797014086</v>
      </c>
      <c r="E58" s="79">
        <v>0.13088113405983245</v>
      </c>
      <c r="F58" s="79">
        <v>0.1434776028439029</v>
      </c>
      <c r="G58" s="79">
        <v>2.2053569775118223E-3</v>
      </c>
      <c r="H58" s="80">
        <v>0.16049959081963852</v>
      </c>
      <c r="I58" s="78">
        <v>1953</v>
      </c>
      <c r="J58" s="81">
        <v>0.12358167496342752</v>
      </c>
      <c r="K58" s="27">
        <v>0.11345647410380846</v>
      </c>
      <c r="L58" s="81">
        <v>2.0686360472339741E-2</v>
      </c>
      <c r="M58" s="81">
        <v>8.6601932962506928E-2</v>
      </c>
      <c r="N58" s="81">
        <v>0.15992949715739885</v>
      </c>
      <c r="O58" s="81">
        <v>7.2978813636363632E-3</v>
      </c>
      <c r="P58" s="88">
        <v>6.0434893417044893E-3</v>
      </c>
      <c r="Q58" s="81"/>
      <c r="R58" s="16"/>
      <c r="S58" s="16"/>
      <c r="T58" s="16"/>
      <c r="U58" s="16"/>
      <c r="V58" s="16"/>
      <c r="W58" s="16"/>
      <c r="X58" s="16"/>
      <c r="Y58" s="16"/>
      <c r="Z58" s="16"/>
      <c r="AA58" s="16"/>
    </row>
    <row r="59" spans="1:27">
      <c r="A59" s="78">
        <v>1954</v>
      </c>
      <c r="B59" s="79">
        <v>0.21891873260387898</v>
      </c>
      <c r="C59" s="23">
        <v>9.6331309486165487E-2</v>
      </c>
      <c r="D59" s="79">
        <v>0.24588801220176665</v>
      </c>
      <c r="E59" s="79">
        <v>0.12683628273308081</v>
      </c>
      <c r="F59" s="79">
        <v>0.15274018523542937</v>
      </c>
      <c r="G59" s="79">
        <v>1.9683519081427204E-3</v>
      </c>
      <c r="H59" s="80">
        <v>0.15731712583153604</v>
      </c>
      <c r="I59" s="78">
        <v>1954</v>
      </c>
      <c r="J59" s="81">
        <v>0.12722439641519995</v>
      </c>
      <c r="K59" s="27">
        <v>0.11433870503894249</v>
      </c>
      <c r="L59" s="81">
        <v>2.0800766681939344E-2</v>
      </c>
      <c r="M59" s="81">
        <v>8.8293704973784679E-2</v>
      </c>
      <c r="N59" s="81">
        <v>0.1614656868992867</v>
      </c>
      <c r="O59" s="81">
        <v>7.3907999999999986E-3</v>
      </c>
      <c r="P59" s="88">
        <v>5.5064596857178323E-3</v>
      </c>
      <c r="Q59" s="81"/>
      <c r="R59" s="16"/>
      <c r="S59" s="16"/>
      <c r="T59" s="16"/>
      <c r="U59" s="16"/>
      <c r="V59" s="16"/>
      <c r="W59" s="16"/>
      <c r="X59" s="16"/>
      <c r="Y59" s="16"/>
      <c r="Z59" s="16"/>
      <c r="AA59" s="16"/>
    </row>
    <row r="60" spans="1:27">
      <c r="A60" s="78">
        <v>1955</v>
      </c>
      <c r="B60" s="79">
        <v>0.21942935067097349</v>
      </c>
      <c r="C60" s="23">
        <v>9.42390693850991E-2</v>
      </c>
      <c r="D60" s="79">
        <v>0.24553966888680587</v>
      </c>
      <c r="E60" s="79">
        <v>0.12478142227686467</v>
      </c>
      <c r="F60" s="79">
        <v>0.16097306269967815</v>
      </c>
      <c r="G60" s="79">
        <v>1.8265827028545259E-3</v>
      </c>
      <c r="H60" s="80">
        <v>0.1532108433777242</v>
      </c>
      <c r="I60" s="78">
        <v>1955</v>
      </c>
      <c r="J60" s="81">
        <v>0.1309515367432611</v>
      </c>
      <c r="K60" s="27">
        <v>0.11447763775242373</v>
      </c>
      <c r="L60" s="81">
        <v>2.0810489164383706E-2</v>
      </c>
      <c r="M60" s="81">
        <v>9.0818963201262135E-2</v>
      </c>
      <c r="N60" s="81">
        <v>0.16623951583888386</v>
      </c>
      <c r="O60" s="81">
        <v>7.4842977272727255E-3</v>
      </c>
      <c r="P60" s="88">
        <v>5.3033345620857233E-3</v>
      </c>
      <c r="Q60" s="81"/>
      <c r="R60" s="16"/>
      <c r="S60" s="16"/>
      <c r="T60" s="16"/>
      <c r="U60" s="16"/>
      <c r="V60" s="16"/>
      <c r="W60" s="16"/>
      <c r="X60" s="16"/>
      <c r="Y60" s="16"/>
      <c r="Z60" s="16"/>
      <c r="AA60" s="16"/>
    </row>
    <row r="61" spans="1:27">
      <c r="A61" s="78">
        <v>1956</v>
      </c>
      <c r="B61" s="79">
        <v>0.22155627274559161</v>
      </c>
      <c r="C61" s="23">
        <v>9.0008062384215701E-2</v>
      </c>
      <c r="D61" s="79">
        <v>0.24359175160458324</v>
      </c>
      <c r="E61" s="79">
        <v>0.12127475824494427</v>
      </c>
      <c r="F61" s="79">
        <v>0.17080157528686571</v>
      </c>
      <c r="G61" s="79">
        <v>1.5784497420396164E-3</v>
      </c>
      <c r="H61" s="80">
        <v>0.15118912999175976</v>
      </c>
      <c r="I61" s="78">
        <v>1956</v>
      </c>
      <c r="J61" s="81">
        <v>0.13184569838891677</v>
      </c>
      <c r="K61" s="27">
        <v>0.11468230638828394</v>
      </c>
      <c r="L61" s="81">
        <v>2.0861137206615553E-2</v>
      </c>
      <c r="M61" s="81">
        <v>9.2189404669220792E-2</v>
      </c>
      <c r="N61" s="81">
        <v>0.17127235345104691</v>
      </c>
      <c r="O61" s="81">
        <v>7.5783745454545449E-3</v>
      </c>
      <c r="P61" s="88">
        <v>4.9416736226978149E-3</v>
      </c>
      <c r="Q61" s="81"/>
      <c r="R61" s="16"/>
      <c r="S61" s="16"/>
      <c r="T61" s="16"/>
      <c r="U61" s="16"/>
      <c r="V61" s="16"/>
      <c r="W61" s="16"/>
      <c r="X61" s="16"/>
      <c r="Y61" s="16"/>
      <c r="Z61" s="16"/>
      <c r="AA61" s="16"/>
    </row>
    <row r="62" spans="1:27">
      <c r="A62" s="78">
        <v>1957</v>
      </c>
      <c r="B62" s="79">
        <v>0.22776727296144669</v>
      </c>
      <c r="C62" s="23">
        <v>8.6799481697155845E-2</v>
      </c>
      <c r="D62" s="79">
        <v>0.24134181761311951</v>
      </c>
      <c r="E62" s="79">
        <v>0.11398517869562225</v>
      </c>
      <c r="F62" s="79">
        <v>0.17563073533508725</v>
      </c>
      <c r="G62" s="79">
        <v>1.4177100308053264E-3</v>
      </c>
      <c r="H62" s="80">
        <v>0.15305780366676325</v>
      </c>
      <c r="I62" s="78">
        <v>1957</v>
      </c>
      <c r="J62" s="81">
        <v>0.13418238961427642</v>
      </c>
      <c r="K62" s="27">
        <v>0.1148177653296482</v>
      </c>
      <c r="L62" s="81">
        <v>2.0878081869529788E-2</v>
      </c>
      <c r="M62" s="81">
        <v>9.2492665035090266E-2</v>
      </c>
      <c r="N62" s="81">
        <v>0.16777000769049299</v>
      </c>
      <c r="O62" s="81">
        <v>7.6730304545454533E-3</v>
      </c>
      <c r="P62" s="88">
        <v>4.7004555983730725E-3</v>
      </c>
      <c r="Q62" s="81"/>
      <c r="R62" s="16"/>
      <c r="S62" s="16"/>
      <c r="T62" s="16"/>
      <c r="U62" s="16"/>
      <c r="V62" s="16"/>
      <c r="W62" s="16"/>
      <c r="X62" s="16"/>
      <c r="Y62" s="16"/>
      <c r="Z62" s="16"/>
      <c r="AA62" s="16"/>
    </row>
    <row r="63" spans="1:27">
      <c r="A63" s="78">
        <v>1958</v>
      </c>
      <c r="B63" s="79">
        <v>0.21482324846751802</v>
      </c>
      <c r="C63" s="23">
        <v>7.7425759160578908E-2</v>
      </c>
      <c r="D63" s="79">
        <v>0.26097766590587818</v>
      </c>
      <c r="E63" s="79">
        <v>0.11572429676590791</v>
      </c>
      <c r="F63" s="79">
        <v>0.18045243186484791</v>
      </c>
      <c r="G63" s="79">
        <v>1.1492080268471151E-3</v>
      </c>
      <c r="H63" s="80">
        <v>0.1494473898084219</v>
      </c>
      <c r="I63" s="78">
        <v>1958</v>
      </c>
      <c r="J63" s="81">
        <v>0.14173353445540968</v>
      </c>
      <c r="K63" s="27">
        <v>0.11437913256679945</v>
      </c>
      <c r="L63" s="81">
        <v>2.1231215450646445E-2</v>
      </c>
      <c r="M63" s="81">
        <v>9.4041697208474592E-2</v>
      </c>
      <c r="N63" s="81">
        <v>0.16373222893881303</v>
      </c>
      <c r="O63" s="81">
        <v>7.7682654545454533E-3</v>
      </c>
      <c r="P63" s="88">
        <v>4.4863650888271531E-3</v>
      </c>
      <c r="Q63" s="81"/>
      <c r="R63" s="16"/>
      <c r="S63" s="16"/>
      <c r="T63" s="16"/>
      <c r="U63" s="16"/>
      <c r="V63" s="16"/>
      <c r="W63" s="16"/>
      <c r="X63" s="16"/>
      <c r="Y63" s="16"/>
      <c r="Z63" s="16"/>
      <c r="AA63" s="16"/>
    </row>
    <row r="64" spans="1:27">
      <c r="A64" s="78">
        <v>1959</v>
      </c>
      <c r="B64" s="79">
        <v>0.21184087056241113</v>
      </c>
      <c r="C64" s="23">
        <v>7.7181099384914201E-2</v>
      </c>
      <c r="D64" s="79">
        <v>0.26491877743203623</v>
      </c>
      <c r="E64" s="79">
        <v>0.11449174325180632</v>
      </c>
      <c r="F64" s="79">
        <v>0.18477693152308278</v>
      </c>
      <c r="G64" s="79">
        <v>1.0189810680464857E-3</v>
      </c>
      <c r="H64" s="80">
        <v>0.14577159677770279</v>
      </c>
      <c r="I64" s="78">
        <v>1959</v>
      </c>
      <c r="J64" s="81">
        <v>0.1471612045343208</v>
      </c>
      <c r="K64" s="27">
        <v>0.11441138300448656</v>
      </c>
      <c r="L64" s="81">
        <v>2.1075606238845787E-2</v>
      </c>
      <c r="M64" s="81">
        <v>9.5781644849935912E-2</v>
      </c>
      <c r="N64" s="81">
        <v>0.1610651734682659</v>
      </c>
      <c r="O64" s="81">
        <v>7.8640795454545439E-3</v>
      </c>
      <c r="P64" s="88">
        <v>4.3679251785922373E-3</v>
      </c>
      <c r="Q64" s="81"/>
      <c r="R64" s="16"/>
      <c r="S64" s="16"/>
      <c r="T64" s="16"/>
      <c r="U64" s="16"/>
      <c r="V64" s="16"/>
      <c r="W64" s="16"/>
      <c r="X64" s="16"/>
      <c r="Y64" s="16"/>
      <c r="Z64" s="16"/>
      <c r="AA64" s="16"/>
    </row>
    <row r="65" spans="1:27">
      <c r="A65" s="78">
        <v>1960</v>
      </c>
      <c r="B65" s="79">
        <v>0.21008513727419953</v>
      </c>
      <c r="C65" s="23">
        <v>7.4471875282026076E-2</v>
      </c>
      <c r="D65" s="79">
        <v>0.26058484003505006</v>
      </c>
      <c r="E65" s="79">
        <v>0.10840766983700863</v>
      </c>
      <c r="F65" s="79">
        <v>0.20606543486482384</v>
      </c>
      <c r="G65" s="79">
        <v>7.3070875554488929E-4</v>
      </c>
      <c r="H65" s="80">
        <v>0.13965433395134702</v>
      </c>
      <c r="I65" s="78">
        <v>1960</v>
      </c>
      <c r="J65" s="81">
        <v>0.15295690201614676</v>
      </c>
      <c r="K65" s="27">
        <v>0.11461581592563971</v>
      </c>
      <c r="L65" s="81">
        <v>2.1099811548910996E-2</v>
      </c>
      <c r="M65" s="81">
        <v>9.8242115778917768E-2</v>
      </c>
      <c r="N65" s="81">
        <v>0.17129914697328438</v>
      </c>
      <c r="O65" s="81">
        <v>7.9604727272727261E-3</v>
      </c>
      <c r="P65" s="88">
        <v>4.2164348066167047E-3</v>
      </c>
      <c r="Q65" s="81"/>
      <c r="R65" s="16"/>
      <c r="S65" s="16"/>
      <c r="T65" s="16"/>
      <c r="U65" s="16"/>
      <c r="V65" s="16"/>
      <c r="W65" s="16"/>
      <c r="X65" s="16"/>
      <c r="Y65" s="16"/>
      <c r="Z65" s="16"/>
      <c r="AA65" s="16"/>
    </row>
    <row r="66" spans="1:27">
      <c r="A66" s="78">
        <v>1961</v>
      </c>
      <c r="B66" s="79">
        <v>0.20124924409452838</v>
      </c>
      <c r="C66" s="23">
        <v>7.0320734507505436E-2</v>
      </c>
      <c r="D66" s="79">
        <v>0.25934711720799897</v>
      </c>
      <c r="E66" s="79">
        <v>0.10873591403609194</v>
      </c>
      <c r="F66" s="79">
        <v>0.221280819631542</v>
      </c>
      <c r="G66" s="79">
        <v>6.0896461421231331E-4</v>
      </c>
      <c r="H66" s="80">
        <v>0.13845720590812102</v>
      </c>
      <c r="I66" s="78">
        <v>1961</v>
      </c>
      <c r="J66" s="81">
        <v>0.16519642383385122</v>
      </c>
      <c r="K66" s="27">
        <v>0.11446791396253087</v>
      </c>
      <c r="L66" s="81">
        <v>2.1099203375909183E-2</v>
      </c>
      <c r="M66" s="81">
        <v>0.10003763290690527</v>
      </c>
      <c r="N66" s="81">
        <v>0.17753087904096559</v>
      </c>
      <c r="O66" s="81">
        <v>8.0574449999999982E-3</v>
      </c>
      <c r="P66" s="88">
        <v>4.1058692420840844E-3</v>
      </c>
      <c r="Q66" s="81"/>
      <c r="R66" s="16"/>
      <c r="S66" s="16"/>
      <c r="T66" s="16"/>
      <c r="U66" s="16"/>
      <c r="V66" s="16"/>
      <c r="W66" s="16"/>
      <c r="X66" s="16"/>
      <c r="Y66" s="16"/>
      <c r="Z66" s="16"/>
      <c r="AA66" s="16"/>
    </row>
    <row r="67" spans="1:27">
      <c r="A67" s="78">
        <v>1962</v>
      </c>
      <c r="B67" s="79">
        <v>0.18806054118924115</v>
      </c>
      <c r="C67" s="23">
        <v>6.4886039600225459E-2</v>
      </c>
      <c r="D67" s="79">
        <v>0.27124527754116518</v>
      </c>
      <c r="E67" s="79">
        <v>0.10673186045827558</v>
      </c>
      <c r="F67" s="79">
        <v>0.23503461065837</v>
      </c>
      <c r="G67" s="79">
        <v>4.5730173402512043E-4</v>
      </c>
      <c r="H67" s="80">
        <v>0.13358436881869745</v>
      </c>
      <c r="I67" s="78">
        <v>1962</v>
      </c>
      <c r="J67" s="81">
        <v>0.17659564572878339</v>
      </c>
      <c r="K67" s="27">
        <v>0.11448355783634623</v>
      </c>
      <c r="L67" s="81">
        <v>2.1275807548689997E-2</v>
      </c>
      <c r="M67" s="81">
        <v>0.10251972042143762</v>
      </c>
      <c r="N67" s="81">
        <v>0.17214507099730628</v>
      </c>
      <c r="O67" s="81">
        <v>8.1549963636363618E-3</v>
      </c>
      <c r="P67" s="88">
        <v>4.0181165983589002E-3</v>
      </c>
      <c r="Q67" s="81"/>
      <c r="R67" s="16"/>
      <c r="S67" s="16"/>
      <c r="T67" s="16"/>
      <c r="U67" s="16"/>
      <c r="V67" s="16"/>
      <c r="W67" s="16"/>
      <c r="X67" s="16"/>
      <c r="Y67" s="16"/>
      <c r="Z67" s="16"/>
      <c r="AA67" s="16"/>
    </row>
    <row r="68" spans="1:27">
      <c r="A68" s="78">
        <v>1963</v>
      </c>
      <c r="B68" s="79">
        <v>0.17971040576017797</v>
      </c>
      <c r="C68" s="23">
        <v>6.0267128081049968E-2</v>
      </c>
      <c r="D68" s="79">
        <v>0.2699854464454135</v>
      </c>
      <c r="E68" s="79">
        <v>0.10795970830235334</v>
      </c>
      <c r="F68" s="79">
        <v>0.25160989781910259</v>
      </c>
      <c r="G68" s="79">
        <v>3.3996888353290987E-4</v>
      </c>
      <c r="H68" s="80">
        <v>0.13012744470836971</v>
      </c>
      <c r="I68" s="78">
        <v>1963</v>
      </c>
      <c r="J68" s="81">
        <v>0.18367297886305806</v>
      </c>
      <c r="K68" s="27">
        <v>0.11486486838883557</v>
      </c>
      <c r="L68" s="81">
        <v>2.1259002777286238E-2</v>
      </c>
      <c r="M68" s="81">
        <v>0.10617616253979482</v>
      </c>
      <c r="N68" s="81">
        <v>0.17654132352549406</v>
      </c>
      <c r="O68" s="81">
        <v>8.2531268181818152E-3</v>
      </c>
      <c r="P68" s="88">
        <v>3.9775112424876588E-3</v>
      </c>
      <c r="Q68" s="81"/>
      <c r="R68" s="16"/>
      <c r="S68" s="16"/>
      <c r="T68" s="16"/>
      <c r="U68" s="16"/>
      <c r="V68" s="16"/>
      <c r="W68" s="16"/>
      <c r="X68" s="16"/>
      <c r="Y68" s="16"/>
      <c r="Z68" s="16"/>
      <c r="AA68" s="16"/>
    </row>
    <row r="69" spans="1:27">
      <c r="A69" s="78">
        <v>1964</v>
      </c>
      <c r="B69" s="79">
        <v>0.18398335206054126</v>
      </c>
      <c r="C69" s="23">
        <v>5.6892127537235312E-2</v>
      </c>
      <c r="D69" s="79">
        <v>0.2659734367169847</v>
      </c>
      <c r="E69" s="79">
        <v>0.11054786522520048</v>
      </c>
      <c r="F69" s="79">
        <v>0.25463025892970598</v>
      </c>
      <c r="G69" s="79">
        <v>2.4791799027436181E-4</v>
      </c>
      <c r="H69" s="80">
        <v>0.12772504154005798</v>
      </c>
      <c r="I69" s="78">
        <v>1964</v>
      </c>
      <c r="J69" s="81">
        <v>0.19502435429778586</v>
      </c>
      <c r="K69" s="27">
        <v>0.11476302792628096</v>
      </c>
      <c r="L69" s="81">
        <v>2.1244772113051709E-2</v>
      </c>
      <c r="M69" s="81">
        <v>0.10727847208122715</v>
      </c>
      <c r="N69" s="81">
        <v>0.17366641236667085</v>
      </c>
      <c r="O69" s="81">
        <v>8.351836363636362E-3</v>
      </c>
      <c r="P69" s="88">
        <v>3.9161297706946816E-3</v>
      </c>
      <c r="Q69" s="81"/>
      <c r="R69" s="16"/>
      <c r="S69" s="16"/>
      <c r="T69" s="16"/>
      <c r="U69" s="16"/>
      <c r="V69" s="16"/>
      <c r="W69" s="16"/>
      <c r="X69" s="16"/>
      <c r="Y69" s="16"/>
      <c r="Z69" s="16"/>
      <c r="AA69" s="16"/>
    </row>
    <row r="70" spans="1:27">
      <c r="A70" s="78">
        <v>1965</v>
      </c>
      <c r="B70" s="79">
        <v>0.17876888762238399</v>
      </c>
      <c r="C70" s="23">
        <v>5.269082229695126E-2</v>
      </c>
      <c r="D70" s="79">
        <v>0.26958695956725093</v>
      </c>
      <c r="E70" s="79">
        <v>0.11317375361993419</v>
      </c>
      <c r="F70" s="79">
        <v>0.2596127399463356</v>
      </c>
      <c r="G70" s="79">
        <v>1.6295783156294481E-4</v>
      </c>
      <c r="H70" s="80">
        <v>0.12600387911558109</v>
      </c>
      <c r="I70" s="78">
        <v>1965</v>
      </c>
      <c r="J70" s="81">
        <v>0.20223509534907377</v>
      </c>
      <c r="K70" s="27">
        <v>0.1175681920273751</v>
      </c>
      <c r="L70" s="81">
        <v>2.1459029546551663E-2</v>
      </c>
      <c r="M70" s="81">
        <v>0.10883900192468045</v>
      </c>
      <c r="N70" s="81">
        <v>0.17154012938454938</v>
      </c>
      <c r="O70" s="81">
        <v>8.4511249999999986E-3</v>
      </c>
      <c r="P70" s="88">
        <v>3.8138256555874548E-3</v>
      </c>
      <c r="Q70" s="81"/>
      <c r="R70" s="16"/>
      <c r="S70" s="16"/>
      <c r="T70" s="16"/>
      <c r="U70" s="16"/>
      <c r="V70" s="16"/>
      <c r="W70" s="16"/>
      <c r="X70" s="16"/>
      <c r="Y70" s="16"/>
      <c r="Z70" s="16"/>
      <c r="AA70" s="16"/>
    </row>
    <row r="71" spans="1:27">
      <c r="A71" s="78">
        <v>1966</v>
      </c>
      <c r="B71" s="79">
        <v>0.17128087180002738</v>
      </c>
      <c r="C71" s="23">
        <v>4.783179039099044E-2</v>
      </c>
      <c r="D71" s="79">
        <v>0.27287100728056002</v>
      </c>
      <c r="E71" s="79">
        <v>0.11637357603784015</v>
      </c>
      <c r="F71" s="79">
        <v>0.26624542857841743</v>
      </c>
      <c r="G71" s="79">
        <v>1.2034322532234933E-4</v>
      </c>
      <c r="H71" s="80">
        <v>0.1252769826868422</v>
      </c>
      <c r="I71" s="78">
        <v>1966</v>
      </c>
      <c r="J71" s="81">
        <v>0.20848177863239933</v>
      </c>
      <c r="K71" s="27">
        <v>0.11959415286209465</v>
      </c>
      <c r="L71" s="81">
        <v>2.1736212300378678E-2</v>
      </c>
      <c r="M71" s="81">
        <v>0.11060656383350823</v>
      </c>
      <c r="N71" s="81">
        <v>0.16907806080572702</v>
      </c>
      <c r="O71" s="81">
        <v>8.5509927272727267E-3</v>
      </c>
      <c r="P71" s="88">
        <v>3.7151163877013776E-3</v>
      </c>
      <c r="Q71" s="81"/>
      <c r="R71" s="16"/>
      <c r="S71" s="16"/>
      <c r="T71" s="16"/>
      <c r="U71" s="16"/>
      <c r="V71" s="16"/>
      <c r="W71" s="16"/>
      <c r="X71" s="16"/>
      <c r="Y71" s="16"/>
      <c r="Z71" s="16"/>
      <c r="AA71" s="16"/>
    </row>
    <row r="72" spans="1:27">
      <c r="A72" s="78">
        <v>1967</v>
      </c>
      <c r="B72" s="79">
        <v>0.16586366442489822</v>
      </c>
      <c r="C72" s="23">
        <v>4.3026065512768726E-2</v>
      </c>
      <c r="D72" s="79">
        <v>0.27326353505056428</v>
      </c>
      <c r="E72" s="79">
        <v>0.12202401989103091</v>
      </c>
      <c r="F72" s="79">
        <v>0.27226945434389777</v>
      </c>
      <c r="G72" s="79">
        <v>7.1683196955391718E-5</v>
      </c>
      <c r="H72" s="80">
        <v>0.12348157757988477</v>
      </c>
      <c r="I72" s="78">
        <v>1967</v>
      </c>
      <c r="J72" s="81">
        <v>0.21507843870867452</v>
      </c>
      <c r="K72" s="27">
        <v>0.12199561186850626</v>
      </c>
      <c r="L72" s="81">
        <v>2.2098401234634694E-2</v>
      </c>
      <c r="M72" s="81">
        <v>0.11224013754895602</v>
      </c>
      <c r="N72" s="81">
        <v>0.16895815563952624</v>
      </c>
      <c r="O72" s="81">
        <v>8.6514395454545447E-3</v>
      </c>
      <c r="P72" s="88">
        <v>3.6540044942540229E-3</v>
      </c>
      <c r="Q72" s="81"/>
      <c r="R72" s="16"/>
      <c r="S72" s="16"/>
      <c r="T72" s="16"/>
      <c r="U72" s="16"/>
      <c r="V72" s="16"/>
      <c r="W72" s="16"/>
      <c r="X72" s="16"/>
      <c r="Y72" s="16"/>
      <c r="Z72" s="16"/>
      <c r="AA72" s="16"/>
    </row>
    <row r="73" spans="1:27">
      <c r="A73" s="78">
        <v>1968</v>
      </c>
      <c r="B73" s="79">
        <v>0.16298553041079114</v>
      </c>
      <c r="C73" s="23">
        <v>3.9745294019506487E-2</v>
      </c>
      <c r="D73" s="79">
        <v>0.25910735280872427</v>
      </c>
      <c r="E73" s="79">
        <v>0.12884994714310638</v>
      </c>
      <c r="F73" s="79">
        <v>0.28743495117291734</v>
      </c>
      <c r="G73" s="79">
        <v>3.8109652828676003E-5</v>
      </c>
      <c r="H73" s="80">
        <v>0.12183881479212583</v>
      </c>
      <c r="I73" s="78">
        <v>1968</v>
      </c>
      <c r="J73" s="81">
        <v>0.22364139004194752</v>
      </c>
      <c r="K73" s="27">
        <v>0.12667944155028688</v>
      </c>
      <c r="L73" s="81">
        <v>2.273790628561877E-2</v>
      </c>
      <c r="M73" s="81">
        <v>0.11331235676949965</v>
      </c>
      <c r="N73" s="81">
        <v>0.1765019620419202</v>
      </c>
      <c r="O73" s="81">
        <v>8.7524654545454508E-3</v>
      </c>
      <c r="P73" s="88">
        <v>3.5975643132890936E-3</v>
      </c>
      <c r="Q73" s="81"/>
      <c r="R73" s="16"/>
      <c r="S73" s="16"/>
      <c r="T73" s="16"/>
      <c r="U73" s="16"/>
      <c r="V73" s="16"/>
      <c r="W73" s="16"/>
      <c r="X73" s="16"/>
      <c r="Y73" s="16"/>
      <c r="Z73" s="16"/>
      <c r="AA73" s="16"/>
    </row>
    <row r="74" spans="1:27">
      <c r="A74" s="78">
        <v>1969</v>
      </c>
      <c r="B74" s="79">
        <v>0.16109457562051283</v>
      </c>
      <c r="C74" s="23">
        <v>3.9250237264156135E-2</v>
      </c>
      <c r="D74" s="79">
        <v>0.25519870744457279</v>
      </c>
      <c r="E74" s="79">
        <v>0.13415954164226812</v>
      </c>
      <c r="F74" s="79">
        <v>0.29034386651351018</v>
      </c>
      <c r="G74" s="79">
        <v>1.8381124249576193E-5</v>
      </c>
      <c r="H74" s="80">
        <v>0.11993469039073043</v>
      </c>
      <c r="I74" s="78">
        <v>1969</v>
      </c>
      <c r="J74" s="81">
        <v>0.22172671772883146</v>
      </c>
      <c r="K74" s="27">
        <v>0.13192817152664124</v>
      </c>
      <c r="L74" s="81">
        <v>2.3519305171916745E-2</v>
      </c>
      <c r="M74" s="81">
        <v>0.11404020622358378</v>
      </c>
      <c r="N74" s="81">
        <v>0.17703719416951552</v>
      </c>
      <c r="O74" s="81">
        <v>8.854070454545452E-3</v>
      </c>
      <c r="P74" s="88">
        <v>3.5347186126547321E-3</v>
      </c>
      <c r="Q74" s="81"/>
      <c r="R74" s="16"/>
      <c r="S74" s="16"/>
      <c r="T74" s="16"/>
      <c r="U74" s="16"/>
      <c r="V74" s="16"/>
      <c r="W74" s="16"/>
      <c r="X74" s="16"/>
      <c r="Y74" s="16"/>
      <c r="Z74" s="16"/>
      <c r="AA74" s="16"/>
    </row>
    <row r="75" spans="1:27">
      <c r="A75" s="78">
        <v>1970</v>
      </c>
      <c r="B75" s="79">
        <v>0.15813910683051713</v>
      </c>
      <c r="C75" s="23">
        <v>3.7844273304861363E-2</v>
      </c>
      <c r="D75" s="79">
        <v>0.26533268651739111</v>
      </c>
      <c r="E75" s="79">
        <v>0.1400210861404429</v>
      </c>
      <c r="F75" s="79">
        <v>0.28183888704053123</v>
      </c>
      <c r="G75" s="79">
        <v>1.6066976607054715E-5</v>
      </c>
      <c r="H75" s="80">
        <v>0.11680789318964931</v>
      </c>
      <c r="I75" s="78">
        <v>1970</v>
      </c>
      <c r="J75" s="81">
        <v>0.23515880125670757</v>
      </c>
      <c r="K75" s="27">
        <v>0.13337088113360765</v>
      </c>
      <c r="L75" s="81">
        <v>2.4208482404652364E-2</v>
      </c>
      <c r="M75" s="81">
        <v>0.11477900502416449</v>
      </c>
      <c r="N75" s="81">
        <v>0.17266617511123677</v>
      </c>
      <c r="O75" s="81">
        <v>8.9562545454545429E-3</v>
      </c>
      <c r="P75" s="88">
        <v>3.4263106087906699E-3</v>
      </c>
      <c r="Q75" s="81"/>
      <c r="R75" s="16"/>
      <c r="S75" s="16"/>
      <c r="T75" s="16"/>
      <c r="U75" s="16"/>
      <c r="V75" s="16"/>
      <c r="W75" s="16"/>
      <c r="X75" s="16"/>
      <c r="Y75" s="16"/>
      <c r="Z75" s="16"/>
      <c r="AA75" s="16"/>
    </row>
    <row r="76" spans="1:27">
      <c r="A76" s="78">
        <v>1971</v>
      </c>
      <c r="B76" s="79">
        <v>0.15765313837005651</v>
      </c>
      <c r="C76" s="23">
        <v>3.9153160579086174E-2</v>
      </c>
      <c r="D76" s="79">
        <v>0.26639049772147305</v>
      </c>
      <c r="E76" s="79">
        <v>0.14405552261441396</v>
      </c>
      <c r="F76" s="79">
        <v>0.27929509537857578</v>
      </c>
      <c r="G76" s="79">
        <v>1.0979503225772123E-5</v>
      </c>
      <c r="H76" s="80">
        <v>0.11344160583316858</v>
      </c>
      <c r="I76" s="78">
        <v>1971</v>
      </c>
      <c r="J76" s="81">
        <v>0.24313710605874753</v>
      </c>
      <c r="K76" s="27">
        <v>0.13782719424766923</v>
      </c>
      <c r="L76" s="81">
        <v>2.4906810563796278E-2</v>
      </c>
      <c r="M76" s="81">
        <v>0.11583864551650093</v>
      </c>
      <c r="N76" s="81">
        <v>0.16587509137456544</v>
      </c>
      <c r="O76" s="81">
        <v>1.1356546425089226E-2</v>
      </c>
      <c r="P76" s="88">
        <v>3.3371060623085865E-3</v>
      </c>
      <c r="Q76" s="81"/>
      <c r="R76" s="16"/>
      <c r="S76" s="16"/>
      <c r="T76" s="16"/>
      <c r="U76" s="16"/>
      <c r="V76" s="16"/>
      <c r="W76" s="16"/>
      <c r="X76" s="16"/>
      <c r="Y76" s="16"/>
      <c r="Z76" s="16"/>
      <c r="AA76" s="16"/>
    </row>
    <row r="77" spans="1:27">
      <c r="A77" s="78">
        <v>1972</v>
      </c>
      <c r="B77" s="79">
        <v>0.14845123362868509</v>
      </c>
      <c r="C77" s="23">
        <v>3.885724646118055E-2</v>
      </c>
      <c r="D77" s="79">
        <v>0.27058929166740681</v>
      </c>
      <c r="E77" s="79">
        <v>0.1568090061598498</v>
      </c>
      <c r="F77" s="79">
        <v>0.27252092000644229</v>
      </c>
      <c r="G77" s="79">
        <v>1.0977599324740513E-6</v>
      </c>
      <c r="H77" s="80">
        <v>0.11277120431650307</v>
      </c>
      <c r="I77" s="78">
        <v>1972</v>
      </c>
      <c r="J77" s="81">
        <v>0.25483281865153368</v>
      </c>
      <c r="K77" s="27">
        <v>0.14351632629446015</v>
      </c>
      <c r="L77" s="81">
        <v>2.5903583587420211E-2</v>
      </c>
      <c r="M77" s="81">
        <v>0.11613093491108849</v>
      </c>
      <c r="N77" s="81">
        <v>0.16862722150844442</v>
      </c>
      <c r="O77" s="81">
        <v>2.7366666666666668E-2</v>
      </c>
      <c r="P77" s="88">
        <v>3.2654439852427843E-3</v>
      </c>
      <c r="Q77" s="81"/>
      <c r="R77" s="16"/>
      <c r="S77" s="16"/>
      <c r="T77" s="16"/>
      <c r="U77" s="16"/>
      <c r="V77" s="16"/>
      <c r="W77" s="16"/>
      <c r="X77" s="16"/>
      <c r="Y77" s="16"/>
      <c r="Z77" s="16"/>
      <c r="AA77" s="16"/>
    </row>
    <row r="78" spans="1:27">
      <c r="A78" s="78">
        <v>1973</v>
      </c>
      <c r="B78" s="79">
        <v>0.15152700422037113</v>
      </c>
      <c r="C78" s="23">
        <v>4.4098590983224002E-2</v>
      </c>
      <c r="D78" s="79">
        <v>0.2617222664088113</v>
      </c>
      <c r="E78" s="79">
        <v>0.15697724089406676</v>
      </c>
      <c r="F78" s="79">
        <v>0.27420907978326942</v>
      </c>
      <c r="G78" s="79">
        <v>1.4360229337338911E-6</v>
      </c>
      <c r="H78" s="80">
        <v>0.11146438168732381</v>
      </c>
      <c r="I78" s="78">
        <v>1973</v>
      </c>
      <c r="J78" s="81">
        <v>0.24782034855551052</v>
      </c>
      <c r="K78" s="27">
        <v>0.14797019094814295</v>
      </c>
      <c r="L78" s="81">
        <v>2.6527649349469162E-2</v>
      </c>
      <c r="M78" s="81">
        <v>0.11640763714474224</v>
      </c>
      <c r="N78" s="81">
        <v>0.17095170158170581</v>
      </c>
      <c r="O78" s="81">
        <v>2.7444047619047621E-2</v>
      </c>
      <c r="P78" s="88">
        <v>3.2117705996699175E-3</v>
      </c>
      <c r="Q78" s="81"/>
      <c r="R78" s="16"/>
      <c r="S78" s="16"/>
      <c r="T78" s="16"/>
      <c r="U78" s="16"/>
      <c r="V78" s="16"/>
      <c r="W78" s="16"/>
      <c r="X78" s="16"/>
      <c r="Y78" s="16"/>
      <c r="Z78" s="16"/>
      <c r="AA78" s="16"/>
    </row>
    <row r="79" spans="1:27">
      <c r="A79" s="78">
        <v>1974</v>
      </c>
      <c r="B79" s="79">
        <v>0.14501224664420442</v>
      </c>
      <c r="C79" s="23">
        <v>4.8615562624300709E-2</v>
      </c>
      <c r="D79" s="79">
        <v>0.2631072614317006</v>
      </c>
      <c r="E79" s="79">
        <v>0.15365803322275193</v>
      </c>
      <c r="F79" s="79">
        <v>0.27222289552813295</v>
      </c>
      <c r="G79" s="79">
        <v>1.324051774393416E-6</v>
      </c>
      <c r="H79" s="80">
        <v>0.11738267649713512</v>
      </c>
      <c r="I79" s="78">
        <v>1974</v>
      </c>
      <c r="J79" s="81">
        <v>0.25515970719046577</v>
      </c>
      <c r="K79" s="27">
        <v>0.15178792835027483</v>
      </c>
      <c r="L79" s="81">
        <v>2.7073980874230557E-2</v>
      </c>
      <c r="M79" s="81">
        <v>0.11528016473758265</v>
      </c>
      <c r="N79" s="81">
        <v>0.17591325065952287</v>
      </c>
      <c r="O79" s="81">
        <v>2.7521428571428575E-2</v>
      </c>
      <c r="P79" s="88">
        <v>3.1071519797049967E-3</v>
      </c>
      <c r="Q79" s="81"/>
      <c r="R79" s="16"/>
      <c r="S79" s="16"/>
      <c r="T79" s="16"/>
      <c r="U79" s="16"/>
      <c r="V79" s="16"/>
      <c r="W79" s="16"/>
      <c r="X79" s="16"/>
      <c r="Y79" s="16"/>
      <c r="Z79" s="16"/>
      <c r="AA79" s="16"/>
    </row>
    <row r="80" spans="1:27">
      <c r="A80" s="78">
        <v>1975</v>
      </c>
      <c r="B80" s="79">
        <v>0.14468676017647675</v>
      </c>
      <c r="C80" s="23">
        <v>4.9057712727474334E-2</v>
      </c>
      <c r="D80" s="79">
        <v>0.25104889606842334</v>
      </c>
      <c r="E80" s="79">
        <v>0.15641944822266715</v>
      </c>
      <c r="F80" s="79">
        <v>0.27622984534787354</v>
      </c>
      <c r="G80" s="79">
        <v>0</v>
      </c>
      <c r="H80" s="80">
        <v>0.1225573374570849</v>
      </c>
      <c r="I80" s="78">
        <v>1975</v>
      </c>
      <c r="J80" s="81">
        <v>0.25547881035794279</v>
      </c>
      <c r="K80" s="27">
        <v>0.15500000000000003</v>
      </c>
      <c r="L80" s="81">
        <v>2.739982777991274E-2</v>
      </c>
      <c r="M80" s="81">
        <v>0.11626319560623613</v>
      </c>
      <c r="N80" s="81">
        <v>0.17376134426791784</v>
      </c>
      <c r="O80" s="81">
        <v>0</v>
      </c>
      <c r="P80" s="88">
        <v>3.0110890416146481E-3</v>
      </c>
      <c r="Q80" s="81"/>
      <c r="R80" s="16"/>
      <c r="S80" s="16"/>
      <c r="T80" s="16"/>
      <c r="U80" s="16"/>
      <c r="V80" s="16"/>
      <c r="W80" s="16"/>
      <c r="X80" s="16"/>
      <c r="Y80" s="16"/>
      <c r="Z80" s="16"/>
      <c r="AA80" s="16"/>
    </row>
    <row r="81" spans="1:27">
      <c r="A81" s="78">
        <v>1976</v>
      </c>
      <c r="B81" s="79">
        <v>0.14286334772799694</v>
      </c>
      <c r="C81" s="23">
        <v>5.3032784063665434E-2</v>
      </c>
      <c r="D81" s="79">
        <v>0.24061876026775419</v>
      </c>
      <c r="E81" s="79">
        <v>0.15952177618879751</v>
      </c>
      <c r="F81" s="79">
        <v>0.28222738666025649</v>
      </c>
      <c r="G81" s="79">
        <v>0</v>
      </c>
      <c r="H81" s="80">
        <v>0.12173594509152932</v>
      </c>
      <c r="I81" s="78">
        <v>1976</v>
      </c>
      <c r="J81" s="81">
        <v>0.26728384534406968</v>
      </c>
      <c r="K81" s="27">
        <v>0.158</v>
      </c>
      <c r="L81" s="81">
        <v>2.7731591243347866E-2</v>
      </c>
      <c r="M81" s="81">
        <v>0.11640727030409449</v>
      </c>
      <c r="N81" s="81">
        <v>0.18594285259152768</v>
      </c>
      <c r="O81" s="81">
        <v>0</v>
      </c>
      <c r="P81" s="88">
        <v>2.9589833159510588E-3</v>
      </c>
      <c r="Q81" s="81"/>
      <c r="R81" s="16"/>
      <c r="S81" s="16"/>
      <c r="T81" s="16"/>
      <c r="U81" s="16"/>
      <c r="V81" s="16"/>
      <c r="W81" s="16"/>
      <c r="X81" s="16"/>
      <c r="Y81" s="16"/>
      <c r="Z81" s="16"/>
      <c r="AA81" s="16"/>
    </row>
    <row r="82" spans="1:27">
      <c r="A82" s="78">
        <v>1977</v>
      </c>
      <c r="B82" s="79">
        <v>0.13466509968296081</v>
      </c>
      <c r="C82" s="23">
        <v>5.4088006620254377E-2</v>
      </c>
      <c r="D82" s="79">
        <v>0.24172679979667658</v>
      </c>
      <c r="E82" s="79">
        <v>0.16345008684550924</v>
      </c>
      <c r="F82" s="79">
        <v>0.28528523963103114</v>
      </c>
      <c r="G82" s="79">
        <v>0</v>
      </c>
      <c r="H82" s="80">
        <v>0.12078476742356802</v>
      </c>
      <c r="I82" s="78">
        <v>1977</v>
      </c>
      <c r="J82" s="81">
        <v>0.28196442510068803</v>
      </c>
      <c r="K82" s="27">
        <v>0.16100000000000003</v>
      </c>
      <c r="L82" s="81">
        <v>2.7997425867725904E-2</v>
      </c>
      <c r="M82" s="81">
        <v>0.11683374381023653</v>
      </c>
      <c r="N82" s="81">
        <v>0.19474537743812523</v>
      </c>
      <c r="O82" s="81">
        <v>0</v>
      </c>
      <c r="P82" s="88">
        <v>2.9044474992347947E-3</v>
      </c>
      <c r="Q82" s="81"/>
      <c r="R82" s="16"/>
      <c r="S82" s="16"/>
      <c r="T82" s="16"/>
      <c r="U82" s="16"/>
      <c r="V82" s="16"/>
      <c r="W82" s="16"/>
      <c r="X82" s="16"/>
      <c r="Y82" s="16"/>
      <c r="Z82" s="16"/>
      <c r="AA82" s="16"/>
    </row>
    <row r="83" spans="1:27">
      <c r="A83" s="78">
        <v>1978</v>
      </c>
      <c r="B83" s="79">
        <v>0.13021237925032775</v>
      </c>
      <c r="C83" s="23">
        <v>5.4845949889488078E-2</v>
      </c>
      <c r="D83" s="79">
        <v>0.24742494406136739</v>
      </c>
      <c r="E83" s="79">
        <v>0.16640375582460543</v>
      </c>
      <c r="F83" s="79">
        <v>0.28029452488444168</v>
      </c>
      <c r="G83" s="79">
        <v>0</v>
      </c>
      <c r="H83" s="80">
        <v>0.1208184460897697</v>
      </c>
      <c r="I83" s="78">
        <v>1978</v>
      </c>
      <c r="J83" s="81">
        <v>0.28297874994613348</v>
      </c>
      <c r="K83" s="27">
        <v>0.16400000000000006</v>
      </c>
      <c r="L83" s="81">
        <v>2.8237880094969706E-2</v>
      </c>
      <c r="M83" s="81">
        <v>0.11741811582115907</v>
      </c>
      <c r="N83" s="81">
        <v>0.20063350116184536</v>
      </c>
      <c r="O83" s="81">
        <v>0</v>
      </c>
      <c r="P83" s="88">
        <v>2.8435884752928925E-3</v>
      </c>
      <c r="Q83" s="81"/>
      <c r="R83" s="16"/>
      <c r="S83" s="16"/>
      <c r="T83" s="16"/>
      <c r="U83" s="16"/>
      <c r="V83" s="16"/>
      <c r="W83" s="16"/>
      <c r="X83" s="16"/>
      <c r="Y83" s="16"/>
      <c r="Z83" s="16"/>
      <c r="AA83" s="16"/>
    </row>
    <row r="84" spans="1:27">
      <c r="A84" s="78">
        <v>1979</v>
      </c>
      <c r="B84" s="79">
        <v>0.12675278849538235</v>
      </c>
      <c r="C84" s="23">
        <v>5.6536936904748272E-2</v>
      </c>
      <c r="D84" s="79">
        <v>0.24668810087270679</v>
      </c>
      <c r="E84" s="79">
        <v>0.16457057720460691</v>
      </c>
      <c r="F84" s="79">
        <v>0.28573427282723118</v>
      </c>
      <c r="G84" s="79">
        <v>0</v>
      </c>
      <c r="H84" s="80">
        <v>0.11971732369532445</v>
      </c>
      <c r="I84" s="78">
        <v>1979</v>
      </c>
      <c r="J84" s="81">
        <v>0.29473711967742999</v>
      </c>
      <c r="K84" s="27">
        <v>0.16700000000000009</v>
      </c>
      <c r="L84" s="81">
        <v>2.8499363195983545E-2</v>
      </c>
      <c r="M84" s="81">
        <v>0.11791526987796441</v>
      </c>
      <c r="N84" s="81">
        <v>0.21163603755260424</v>
      </c>
      <c r="O84" s="81">
        <v>0</v>
      </c>
      <c r="P84" s="88">
        <v>2.7514573755105373E-3</v>
      </c>
      <c r="Q84" s="81"/>
      <c r="R84" s="16"/>
      <c r="S84" s="16"/>
      <c r="T84" s="16"/>
      <c r="U84" s="16"/>
      <c r="V84" s="16"/>
      <c r="W84" s="16"/>
      <c r="X84" s="16"/>
      <c r="Y84" s="16"/>
      <c r="Z84" s="16"/>
      <c r="AA84" s="16"/>
    </row>
    <row r="85" spans="1:27">
      <c r="A85" s="78">
        <v>1980</v>
      </c>
      <c r="B85" s="79">
        <v>0.1195716490084491</v>
      </c>
      <c r="C85" s="23">
        <v>6.0066873581528554E-2</v>
      </c>
      <c r="D85" s="79">
        <v>0.22340504721429516</v>
      </c>
      <c r="E85" s="79">
        <v>0.1733384601661658</v>
      </c>
      <c r="F85" s="79">
        <v>0.29196403301906981</v>
      </c>
      <c r="G85" s="79">
        <v>0</v>
      </c>
      <c r="H85" s="80">
        <v>0.13165393701049163</v>
      </c>
      <c r="I85" s="78">
        <v>1980</v>
      </c>
      <c r="J85" s="81">
        <v>0.29301103937142842</v>
      </c>
      <c r="K85" s="27">
        <v>0.16999999999999998</v>
      </c>
      <c r="L85" s="81">
        <v>2.8668968248645583E-2</v>
      </c>
      <c r="M85" s="81">
        <v>0.11794844904284281</v>
      </c>
      <c r="N85" s="81">
        <v>0.20098264121251438</v>
      </c>
      <c r="O85" s="81">
        <v>0</v>
      </c>
      <c r="P85" s="88">
        <v>2.6836540382994146E-3</v>
      </c>
      <c r="Q85" s="81"/>
      <c r="R85" s="16"/>
      <c r="S85" s="16"/>
      <c r="T85" s="16"/>
      <c r="U85" s="16"/>
      <c r="V85" s="16"/>
      <c r="W85" s="16"/>
      <c r="X85" s="16"/>
      <c r="Y85" s="16"/>
      <c r="Z85" s="16"/>
      <c r="AA85" s="16"/>
    </row>
    <row r="86" spans="1:27">
      <c r="A86" s="78">
        <v>1981</v>
      </c>
      <c r="B86" s="79">
        <v>0.11552087274769372</v>
      </c>
      <c r="C86" s="23">
        <v>6.028674239725635E-2</v>
      </c>
      <c r="D86" s="79">
        <v>0.21824548216883477</v>
      </c>
      <c r="E86" s="79">
        <v>0.17608058198161361</v>
      </c>
      <c r="F86" s="79">
        <v>0.29476160681567048</v>
      </c>
      <c r="G86" s="79">
        <v>0</v>
      </c>
      <c r="H86" s="80">
        <v>0.13510471388893094</v>
      </c>
      <c r="I86" s="78">
        <v>1981</v>
      </c>
      <c r="J86" s="81">
        <v>0.30470882635849877</v>
      </c>
      <c r="K86" s="27">
        <v>0.17300000000000007</v>
      </c>
      <c r="L86" s="81">
        <v>2.8860494214405192E-2</v>
      </c>
      <c r="M86" s="81">
        <v>0.11791109206144364</v>
      </c>
      <c r="N86" s="81">
        <v>0.19525631021704373</v>
      </c>
      <c r="O86" s="81">
        <v>0</v>
      </c>
      <c r="P86" s="88">
        <v>2.6375893334367648E-3</v>
      </c>
      <c r="Q86" s="81"/>
      <c r="R86" s="16"/>
      <c r="S86" s="16"/>
      <c r="T86" s="16"/>
      <c r="U86" s="16"/>
      <c r="V86" s="16"/>
      <c r="W86" s="16"/>
      <c r="X86" s="16"/>
      <c r="Y86" s="16"/>
      <c r="Z86" s="16"/>
      <c r="AA86" s="16"/>
    </row>
    <row r="87" spans="1:27">
      <c r="A87" s="78">
        <v>1982</v>
      </c>
      <c r="B87" s="79">
        <v>0.11740415392236273</v>
      </c>
      <c r="C87" s="23">
        <v>6.1762405378065419E-2</v>
      </c>
      <c r="D87" s="79">
        <v>0.22069106081503495</v>
      </c>
      <c r="E87" s="79">
        <v>0.17674234609773201</v>
      </c>
      <c r="F87" s="79">
        <v>0.2903036996703931</v>
      </c>
      <c r="G87" s="79">
        <v>0</v>
      </c>
      <c r="H87" s="80">
        <v>0.13309633411641189</v>
      </c>
      <c r="I87" s="78">
        <v>1982</v>
      </c>
      <c r="J87" s="81">
        <v>0.29382637075606077</v>
      </c>
      <c r="K87" s="27">
        <v>0.17600000000000007</v>
      </c>
      <c r="L87" s="81">
        <v>2.8957590803035661E-2</v>
      </c>
      <c r="M87" s="81">
        <v>0.11764308776483061</v>
      </c>
      <c r="N87" s="81">
        <v>0.18564411036720102</v>
      </c>
      <c r="O87" s="81">
        <v>0</v>
      </c>
      <c r="P87" s="88">
        <v>2.5886015201629265E-3</v>
      </c>
      <c r="Q87" s="81"/>
      <c r="R87" s="16"/>
      <c r="S87" s="16"/>
      <c r="T87" s="16"/>
      <c r="U87" s="16"/>
      <c r="V87" s="16"/>
      <c r="W87" s="16"/>
      <c r="X87" s="16"/>
      <c r="Y87" s="16"/>
      <c r="Z87" s="16"/>
      <c r="AA87" s="16"/>
    </row>
    <row r="88" spans="1:27">
      <c r="A88" s="78">
        <v>1983</v>
      </c>
      <c r="B88" s="79">
        <v>0.11178891996774726</v>
      </c>
      <c r="C88" s="23">
        <v>6.54249203305486E-2</v>
      </c>
      <c r="D88" s="79">
        <v>0.2033724534504345</v>
      </c>
      <c r="E88" s="79">
        <v>0.18423025476136143</v>
      </c>
      <c r="F88" s="79">
        <v>0.29805667718127116</v>
      </c>
      <c r="G88" s="79">
        <v>0</v>
      </c>
      <c r="H88" s="80">
        <v>0.13712677430863715</v>
      </c>
      <c r="I88" s="78">
        <v>1983</v>
      </c>
      <c r="J88" s="81">
        <v>0.30899894069306488</v>
      </c>
      <c r="K88" s="27">
        <v>0.1790000000000001</v>
      </c>
      <c r="L88" s="81">
        <v>2.9039291063848876E-2</v>
      </c>
      <c r="M88" s="81">
        <v>0.11796308858238612</v>
      </c>
      <c r="N88" s="81">
        <v>0.20001229184007194</v>
      </c>
      <c r="O88" s="81">
        <v>0</v>
      </c>
      <c r="P88" s="88">
        <v>2.5558725618452902E-3</v>
      </c>
      <c r="Q88" s="81"/>
      <c r="R88" s="16"/>
      <c r="S88" s="16"/>
      <c r="T88" s="16"/>
      <c r="U88" s="16"/>
      <c r="V88" s="16"/>
      <c r="W88" s="16"/>
      <c r="X88" s="16"/>
      <c r="Y88" s="16"/>
      <c r="Z88" s="16"/>
      <c r="AA88" s="16"/>
    </row>
    <row r="89" spans="1:27">
      <c r="A89" s="78">
        <v>1984</v>
      </c>
      <c r="B89" s="79">
        <v>0.12506745240700654</v>
      </c>
      <c r="C89" s="23">
        <v>5.9097707482370525E-2</v>
      </c>
      <c r="D89" s="79">
        <v>0.26960147772554</v>
      </c>
      <c r="E89" s="79">
        <v>0.16981098841565909</v>
      </c>
      <c r="F89" s="79">
        <v>0.25074286552737857</v>
      </c>
      <c r="G89" s="79">
        <v>0</v>
      </c>
      <c r="H89" s="80">
        <v>0.12567950844204526</v>
      </c>
      <c r="I89" s="78">
        <v>1984</v>
      </c>
      <c r="J89" s="81">
        <v>0.30269313293549838</v>
      </c>
      <c r="K89" s="27">
        <v>0.18200000000000011</v>
      </c>
      <c r="L89" s="81">
        <v>2.9018286129384722E-2</v>
      </c>
      <c r="M89" s="81">
        <v>0.11858476152929749</v>
      </c>
      <c r="N89" s="81">
        <v>0.24448144064321278</v>
      </c>
      <c r="O89" s="81">
        <v>0</v>
      </c>
      <c r="P89" s="88">
        <v>2.4987217186644675E-3</v>
      </c>
      <c r="Q89" s="81"/>
      <c r="R89" s="16"/>
      <c r="S89" s="16"/>
      <c r="T89" s="16"/>
      <c r="U89" s="16"/>
      <c r="V89" s="16"/>
      <c r="W89" s="16"/>
      <c r="X89" s="16"/>
      <c r="Y89" s="16"/>
      <c r="Z89" s="16"/>
      <c r="AA89" s="16"/>
    </row>
    <row r="90" spans="1:27">
      <c r="A90" s="78">
        <v>1985</v>
      </c>
      <c r="B90" s="79">
        <v>0.11971450481632713</v>
      </c>
      <c r="C90" s="23">
        <v>6.5787986512697766E-2</v>
      </c>
      <c r="D90" s="79">
        <v>0.21917267377620989</v>
      </c>
      <c r="E90" s="79">
        <v>0.17915031215583696</v>
      </c>
      <c r="F90" s="79">
        <v>0.28220133987572765</v>
      </c>
      <c r="G90" s="79">
        <v>0</v>
      </c>
      <c r="H90" s="80">
        <v>0.13397318286320056</v>
      </c>
      <c r="I90" s="78">
        <v>1985</v>
      </c>
      <c r="J90" s="81">
        <v>0.31665652504826924</v>
      </c>
      <c r="K90" s="27">
        <v>0.18500000000000003</v>
      </c>
      <c r="L90" s="81">
        <v>2.9066373648149971E-2</v>
      </c>
      <c r="M90" s="81">
        <v>0.11931865916825508</v>
      </c>
      <c r="N90" s="81">
        <v>0.20640180857509571</v>
      </c>
      <c r="O90" s="81">
        <v>0</v>
      </c>
      <c r="P90" s="88">
        <v>2.4542667761951937E-3</v>
      </c>
      <c r="Q90" s="81"/>
      <c r="R90" s="16"/>
      <c r="S90" s="16"/>
      <c r="T90" s="16"/>
      <c r="U90" s="16"/>
      <c r="V90" s="16"/>
      <c r="W90" s="16"/>
      <c r="X90" s="16"/>
      <c r="Y90" s="16"/>
      <c r="Z90" s="16"/>
      <c r="AA90" s="16"/>
    </row>
    <row r="91" spans="1:27">
      <c r="A91" s="78">
        <v>1986</v>
      </c>
      <c r="B91" s="79">
        <v>0.11558580201264682</v>
      </c>
      <c r="C91" s="23">
        <v>6.573900761343561E-2</v>
      </c>
      <c r="D91" s="79">
        <v>0.20791743950074501</v>
      </c>
      <c r="E91" s="79">
        <v>0.18670486877217213</v>
      </c>
      <c r="F91" s="79">
        <v>0.2886884587503511</v>
      </c>
      <c r="G91" s="79">
        <v>0</v>
      </c>
      <c r="H91" s="80">
        <v>0.13536442335064916</v>
      </c>
      <c r="I91" s="78">
        <v>1986</v>
      </c>
      <c r="J91" s="81">
        <v>0.3142625734322087</v>
      </c>
      <c r="K91" s="27">
        <v>0.18800000000000008</v>
      </c>
      <c r="L91" s="81">
        <v>2.905675337432697E-2</v>
      </c>
      <c r="M91" s="81">
        <v>0.12041878076555407</v>
      </c>
      <c r="N91" s="81">
        <v>0.2091373497970255</v>
      </c>
      <c r="O91" s="81">
        <v>0</v>
      </c>
      <c r="P91" s="88">
        <v>2.3978308207304238E-3</v>
      </c>
      <c r="Q91" s="81"/>
      <c r="R91" s="16"/>
      <c r="S91" s="16"/>
      <c r="T91" s="16"/>
      <c r="U91" s="16"/>
      <c r="V91" s="16"/>
      <c r="W91" s="16"/>
      <c r="X91" s="16"/>
      <c r="Y91" s="16"/>
      <c r="Z91" s="16"/>
      <c r="AA91" s="16"/>
    </row>
    <row r="92" spans="1:27">
      <c r="A92" s="78">
        <v>1987</v>
      </c>
      <c r="B92" s="79">
        <v>0.11486366810073748</v>
      </c>
      <c r="C92" s="23">
        <v>6.8471131080983225E-2</v>
      </c>
      <c r="D92" s="79">
        <v>0.19448164788614836</v>
      </c>
      <c r="E92" s="79">
        <v>0.19083366902192306</v>
      </c>
      <c r="F92" s="79">
        <v>0.29223630344129414</v>
      </c>
      <c r="G92" s="79">
        <v>0</v>
      </c>
      <c r="H92" s="80">
        <v>0.1391135804689137</v>
      </c>
      <c r="I92" s="78">
        <v>1987</v>
      </c>
      <c r="J92" s="81">
        <v>0.32412409996110181</v>
      </c>
      <c r="K92" s="27">
        <v>0.19100000000000011</v>
      </c>
      <c r="L92" s="81">
        <v>2.9118971613033871E-2</v>
      </c>
      <c r="M92" s="81">
        <v>0.12120835077591061</v>
      </c>
      <c r="N92" s="81">
        <v>0.22888540169304789</v>
      </c>
      <c r="O92" s="81">
        <v>0</v>
      </c>
      <c r="P92" s="88">
        <v>2.3518177599553399E-3</v>
      </c>
      <c r="Q92" s="81"/>
      <c r="R92" s="16"/>
      <c r="S92" s="16"/>
      <c r="T92" s="16"/>
      <c r="U92" s="16"/>
      <c r="V92" s="16"/>
      <c r="W92" s="16"/>
      <c r="X92" s="16"/>
      <c r="Y92" s="16"/>
      <c r="Z92" s="16"/>
      <c r="AA92" s="16"/>
    </row>
    <row r="93" spans="1:27">
      <c r="A93" s="78">
        <v>1988</v>
      </c>
      <c r="B93" s="79">
        <v>0.10952120428313925</v>
      </c>
      <c r="C93" s="23">
        <v>6.3245077572160358E-2</v>
      </c>
      <c r="D93" s="79">
        <v>0.20163455866963781</v>
      </c>
      <c r="E93" s="79">
        <v>0.19170807532253512</v>
      </c>
      <c r="F93" s="79">
        <v>0.29872386783196953</v>
      </c>
      <c r="G93" s="79">
        <v>0</v>
      </c>
      <c r="H93" s="80">
        <v>0.13516721632055798</v>
      </c>
      <c r="I93" s="78">
        <v>1988</v>
      </c>
      <c r="J93" s="81">
        <v>0.33379764523484634</v>
      </c>
      <c r="K93" s="27">
        <v>0.19400000000000012</v>
      </c>
      <c r="L93" s="81">
        <v>3.5728919282339996E-2</v>
      </c>
      <c r="M93" s="81">
        <v>0.1218322698691237</v>
      </c>
      <c r="N93" s="81">
        <v>0.21277629452015995</v>
      </c>
      <c r="O93" s="81">
        <v>0</v>
      </c>
      <c r="P93" s="88">
        <v>2.3165345574975914E-3</v>
      </c>
      <c r="Q93" s="81"/>
      <c r="R93" s="16"/>
      <c r="S93" s="16"/>
      <c r="T93" s="16"/>
      <c r="U93" s="16"/>
      <c r="V93" s="16"/>
      <c r="W93" s="16"/>
      <c r="X93" s="16"/>
      <c r="Y93" s="16"/>
      <c r="Z93" s="16"/>
      <c r="AA93" s="16"/>
    </row>
    <row r="94" spans="1:27">
      <c r="A94" s="78">
        <v>1989</v>
      </c>
      <c r="B94" s="79">
        <v>0.10657460765906962</v>
      </c>
      <c r="C94" s="23">
        <v>6.134414857899461E-2</v>
      </c>
      <c r="D94" s="79">
        <v>0.1932424840119448</v>
      </c>
      <c r="E94" s="79">
        <v>0.1985676089485163</v>
      </c>
      <c r="F94" s="79">
        <v>0.2998514055919167</v>
      </c>
      <c r="G94" s="79">
        <v>0</v>
      </c>
      <c r="H94" s="80">
        <v>0.14041974520955811</v>
      </c>
      <c r="I94" s="78">
        <v>1989</v>
      </c>
      <c r="J94" s="81">
        <v>0.33907821791177761</v>
      </c>
      <c r="K94" s="27">
        <v>0.19700000000000012</v>
      </c>
      <c r="L94" s="81">
        <v>3.6580971190553112E-2</v>
      </c>
      <c r="M94" s="81">
        <v>0.12268121022805556</v>
      </c>
      <c r="N94" s="81">
        <v>0.20410248440072448</v>
      </c>
      <c r="O94" s="81">
        <v>0</v>
      </c>
      <c r="P94" s="88">
        <v>2.2517283251330469E-3</v>
      </c>
      <c r="Q94" s="81"/>
      <c r="R94" s="16"/>
      <c r="S94" s="16"/>
      <c r="T94" s="16"/>
      <c r="U94" s="16"/>
      <c r="V94" s="16"/>
      <c r="W94" s="16"/>
      <c r="X94" s="16"/>
      <c r="Y94" s="16"/>
      <c r="Z94" s="16"/>
      <c r="AA94" s="16"/>
    </row>
    <row r="95" spans="1:27">
      <c r="A95" s="78">
        <v>1990</v>
      </c>
      <c r="B95" s="79">
        <v>0.10444351554895961</v>
      </c>
      <c r="C95" s="23">
        <v>6.1221474665802404E-2</v>
      </c>
      <c r="D95" s="79">
        <v>0.20332951318726994</v>
      </c>
      <c r="E95" s="79">
        <v>0.19964065643042436</v>
      </c>
      <c r="F95" s="79">
        <v>0.28996390298257008</v>
      </c>
      <c r="G95" s="79">
        <v>0</v>
      </c>
      <c r="H95" s="80">
        <v>0.14140093718497357</v>
      </c>
      <c r="I95" s="78">
        <v>1990</v>
      </c>
      <c r="J95" s="81">
        <v>0.3445690755608718</v>
      </c>
      <c r="K95" s="27">
        <v>0.19999999999999998</v>
      </c>
      <c r="L95" s="81">
        <v>3.7213459820799419E-2</v>
      </c>
      <c r="M95" s="81">
        <v>0.12269901564292056</v>
      </c>
      <c r="N95" s="81">
        <v>0.22115825660567831</v>
      </c>
      <c r="O95" s="81">
        <v>0</v>
      </c>
      <c r="P95" s="88">
        <v>2.1914803623473049E-3</v>
      </c>
      <c r="Q95" s="81"/>
      <c r="R95" s="16"/>
      <c r="S95" s="16"/>
      <c r="T95" s="16"/>
      <c r="U95" s="16"/>
      <c r="V95" s="16"/>
      <c r="W95" s="16"/>
      <c r="X95" s="16"/>
      <c r="Y95" s="16"/>
      <c r="Z95" s="16"/>
      <c r="AA95" s="16"/>
    </row>
    <row r="96" spans="1:27">
      <c r="A96" s="78">
        <v>1991</v>
      </c>
      <c r="B96" s="79">
        <v>0.10279918899253927</v>
      </c>
      <c r="C96" s="23">
        <v>6.2383002849942512E-2</v>
      </c>
      <c r="D96" s="79">
        <v>0.21215829884763801</v>
      </c>
      <c r="E96" s="79">
        <v>0.19357159473431698</v>
      </c>
      <c r="F96" s="79">
        <v>0.29401251773948495</v>
      </c>
      <c r="G96" s="79">
        <v>0</v>
      </c>
      <c r="H96" s="80">
        <v>0.13507539683607828</v>
      </c>
      <c r="I96" s="78">
        <v>1991</v>
      </c>
      <c r="J96" s="81">
        <v>0.34340583980412392</v>
      </c>
      <c r="K96" s="27">
        <v>0.20299999999999999</v>
      </c>
      <c r="L96" s="81">
        <v>3.6438249606559246E-2</v>
      </c>
      <c r="M96" s="81">
        <v>0.12182809336842759</v>
      </c>
      <c r="N96" s="81">
        <v>0.2023504005143365</v>
      </c>
      <c r="O96" s="81">
        <v>0</v>
      </c>
      <c r="P96" s="88">
        <v>2.1441233951014649E-3</v>
      </c>
      <c r="Q96" s="81"/>
      <c r="R96" s="16"/>
      <c r="S96" s="16"/>
      <c r="T96" s="16"/>
      <c r="U96" s="16"/>
      <c r="V96" s="16"/>
      <c r="W96" s="16"/>
      <c r="X96" s="16"/>
      <c r="Y96" s="16"/>
      <c r="Z96" s="16"/>
      <c r="AA96" s="16"/>
    </row>
    <row r="97" spans="1:27">
      <c r="A97" s="78">
        <v>1992</v>
      </c>
      <c r="B97" s="79">
        <v>0.10066261550305779</v>
      </c>
      <c r="C97" s="23">
        <v>6.0552904932781829E-2</v>
      </c>
      <c r="D97" s="79">
        <v>0.20668162906800863</v>
      </c>
      <c r="E97" s="79">
        <v>0.19392615292109994</v>
      </c>
      <c r="F97" s="79">
        <v>0.29930967910082901</v>
      </c>
      <c r="G97" s="79">
        <v>0</v>
      </c>
      <c r="H97" s="80">
        <v>0.13886701847422298</v>
      </c>
      <c r="I97" s="78">
        <v>1992</v>
      </c>
      <c r="J97" s="81">
        <v>0.35054107660415418</v>
      </c>
      <c r="K97" s="27">
        <v>0.20600000000000007</v>
      </c>
      <c r="L97" s="81">
        <v>3.7472022641691458E-2</v>
      </c>
      <c r="M97" s="81">
        <v>0.12364906806447908</v>
      </c>
      <c r="N97" s="81">
        <v>0.22146984823234503</v>
      </c>
      <c r="O97" s="81">
        <v>0</v>
      </c>
      <c r="P97" s="88">
        <v>2.0654351433036281E-3</v>
      </c>
      <c r="Q97" s="81"/>
      <c r="R97" s="16"/>
      <c r="S97" s="16"/>
      <c r="T97" s="16"/>
      <c r="U97" s="16"/>
      <c r="V97" s="16"/>
      <c r="W97" s="16"/>
      <c r="X97" s="16"/>
      <c r="Y97" s="16"/>
      <c r="Z97" s="16"/>
      <c r="AA97" s="16"/>
    </row>
    <row r="98" spans="1:27">
      <c r="A98" s="78">
        <v>1993</v>
      </c>
      <c r="B98" s="79">
        <v>9.7748949593135723E-2</v>
      </c>
      <c r="C98" s="23">
        <v>5.8533098465006934E-2</v>
      </c>
      <c r="D98" s="79">
        <v>0.20322670157855249</v>
      </c>
      <c r="E98" s="79">
        <v>0.19306929202345244</v>
      </c>
      <c r="F98" s="79">
        <v>0.31234452716918931</v>
      </c>
      <c r="G98" s="79">
        <v>0</v>
      </c>
      <c r="H98" s="80">
        <v>0.13507743117066312</v>
      </c>
      <c r="I98" s="78">
        <v>1993</v>
      </c>
      <c r="J98" s="81">
        <v>0.35878192892625177</v>
      </c>
      <c r="K98" s="27">
        <v>0.20900000000000002</v>
      </c>
      <c r="L98" s="81">
        <v>3.8772358229859478E-2</v>
      </c>
      <c r="M98" s="81">
        <v>0.12547215487589589</v>
      </c>
      <c r="N98" s="81">
        <v>0.2071237101634486</v>
      </c>
      <c r="O98" s="81">
        <v>0</v>
      </c>
      <c r="P98" s="88">
        <v>2.0242388224795526E-3</v>
      </c>
      <c r="Q98" s="81"/>
      <c r="R98" s="16"/>
      <c r="S98" s="16"/>
      <c r="T98" s="16"/>
      <c r="U98" s="16"/>
      <c r="V98" s="16"/>
      <c r="W98" s="16"/>
      <c r="X98" s="16"/>
      <c r="Y98" s="16"/>
      <c r="Z98" s="16"/>
      <c r="AA98" s="16"/>
    </row>
    <row r="99" spans="1:27">
      <c r="A99" s="78">
        <v>1994</v>
      </c>
      <c r="B99" s="79">
        <v>0.10261994323820069</v>
      </c>
      <c r="C99" s="23">
        <v>6.324996143499878E-2</v>
      </c>
      <c r="D99" s="79">
        <v>0.19433077060283677</v>
      </c>
      <c r="E99" s="79">
        <v>0.1986424114277521</v>
      </c>
      <c r="F99" s="79">
        <v>0.3007169667804131</v>
      </c>
      <c r="G99" s="79">
        <v>0</v>
      </c>
      <c r="H99" s="80">
        <v>0.14043994651579858</v>
      </c>
      <c r="I99" s="78">
        <v>1994</v>
      </c>
      <c r="J99" s="81">
        <v>0.37275766982938063</v>
      </c>
      <c r="K99" s="27">
        <v>0.21200000000000005</v>
      </c>
      <c r="L99" s="81">
        <v>3.8962840697761979E-2</v>
      </c>
      <c r="M99" s="81">
        <v>0.12691815861343553</v>
      </c>
      <c r="N99" s="81">
        <v>0.25083146149445423</v>
      </c>
      <c r="O99" s="81">
        <v>0</v>
      </c>
      <c r="P99" s="88">
        <v>2.0019661222038759E-3</v>
      </c>
      <c r="Q99" s="81"/>
      <c r="R99" s="16"/>
      <c r="S99" s="16"/>
      <c r="T99" s="16"/>
      <c r="U99" s="16"/>
      <c r="V99" s="16"/>
      <c r="W99" s="16"/>
      <c r="X99" s="16"/>
      <c r="Y99" s="16"/>
      <c r="Z99" s="16"/>
      <c r="AA99" s="16"/>
    </row>
    <row r="100" spans="1:27">
      <c r="A100" s="78">
        <v>1995</v>
      </c>
      <c r="B100" s="79">
        <v>0.10346894607074295</v>
      </c>
      <c r="C100" s="23">
        <v>6.4996789859557313E-2</v>
      </c>
      <c r="D100" s="79">
        <v>0.18767146108545682</v>
      </c>
      <c r="E100" s="79">
        <v>0.19857909497273449</v>
      </c>
      <c r="F100" s="79">
        <v>0.30170241255862995</v>
      </c>
      <c r="G100" s="79">
        <v>0</v>
      </c>
      <c r="H100" s="80">
        <v>0.14358129545287865</v>
      </c>
      <c r="I100" s="78">
        <v>1995</v>
      </c>
      <c r="J100" s="81">
        <v>0.37226040897919732</v>
      </c>
      <c r="K100" s="27">
        <v>0.215</v>
      </c>
      <c r="L100" s="81">
        <v>3.9760805372182399E-2</v>
      </c>
      <c r="M100" s="81">
        <v>0.12912883822179624</v>
      </c>
      <c r="N100" s="81">
        <v>0.23458619313420728</v>
      </c>
      <c r="O100" s="81">
        <v>0</v>
      </c>
      <c r="P100" s="88">
        <v>1.971941471749868E-3</v>
      </c>
      <c r="Q100" s="81"/>
      <c r="R100" s="16"/>
      <c r="S100" s="16"/>
      <c r="T100" s="16"/>
      <c r="U100" s="16"/>
      <c r="V100" s="16"/>
      <c r="W100" s="16"/>
      <c r="X100" s="16"/>
      <c r="Y100" s="16"/>
      <c r="Z100" s="16"/>
      <c r="AA100" s="16"/>
    </row>
    <row r="101" spans="1:27">
      <c r="A101" s="78">
        <v>1996</v>
      </c>
      <c r="B101" s="79">
        <v>0.1028861038902901</v>
      </c>
      <c r="C101" s="23">
        <v>6.5944588698152964E-2</v>
      </c>
      <c r="D101" s="79">
        <v>0.19702439408297068</v>
      </c>
      <c r="E101" s="79">
        <v>0.1962564834983225</v>
      </c>
      <c r="F101" s="79">
        <v>0.29904252070308845</v>
      </c>
      <c r="G101" s="79">
        <v>0</v>
      </c>
      <c r="H101" s="80">
        <v>0.13884590912717529</v>
      </c>
      <c r="I101" s="78">
        <v>1996</v>
      </c>
      <c r="J101" s="81">
        <v>0.37794489534910369</v>
      </c>
      <c r="K101" s="27">
        <v>0.21800000000000005</v>
      </c>
      <c r="L101" s="81">
        <v>4.5160555184622052E-2</v>
      </c>
      <c r="M101" s="81">
        <v>0.13024402855568989</v>
      </c>
      <c r="N101" s="81">
        <v>0.23018727800027577</v>
      </c>
      <c r="O101" s="81">
        <v>0</v>
      </c>
      <c r="P101" s="88">
        <v>1.9227521885431065E-3</v>
      </c>
      <c r="Q101" s="81"/>
      <c r="R101" s="16"/>
      <c r="S101" s="16"/>
      <c r="T101" s="16"/>
      <c r="U101" s="16"/>
      <c r="V101" s="16"/>
      <c r="W101" s="16"/>
      <c r="X101" s="16"/>
      <c r="Y101" s="16"/>
      <c r="Z101" s="16"/>
      <c r="AA101" s="16"/>
    </row>
    <row r="102" spans="1:27">
      <c r="A102" s="78">
        <v>1997</v>
      </c>
      <c r="B102" s="79">
        <v>0.10272063117673395</v>
      </c>
      <c r="C102" s="23">
        <v>6.7087445773480692E-2</v>
      </c>
      <c r="D102" s="79">
        <v>0.17823147030908115</v>
      </c>
      <c r="E102" s="79">
        <v>0.20140905663336478</v>
      </c>
      <c r="F102" s="79">
        <v>0.30582205319521727</v>
      </c>
      <c r="G102" s="79">
        <v>0</v>
      </c>
      <c r="H102" s="80">
        <v>0.14472934291212208</v>
      </c>
      <c r="I102" s="78">
        <v>1997</v>
      </c>
      <c r="J102" s="81">
        <v>0.37140917493551506</v>
      </c>
      <c r="K102" s="27">
        <v>0.22100000000000003</v>
      </c>
      <c r="L102" s="81">
        <v>5.0977348708552618E-2</v>
      </c>
      <c r="M102" s="81">
        <v>0.13142873643087272</v>
      </c>
      <c r="N102" s="81">
        <v>0.20644414165421576</v>
      </c>
      <c r="O102" s="81">
        <v>0</v>
      </c>
      <c r="P102" s="88">
        <v>1.8845722286697207E-3</v>
      </c>
      <c r="Q102" s="81"/>
      <c r="R102" s="16"/>
      <c r="S102" s="16"/>
      <c r="T102" s="16"/>
      <c r="U102" s="16"/>
      <c r="V102" s="16"/>
      <c r="W102" s="16"/>
      <c r="X102" s="16"/>
      <c r="Y102" s="16"/>
      <c r="Z102" s="16"/>
      <c r="AA102" s="16"/>
    </row>
    <row r="103" spans="1:27">
      <c r="A103" s="78">
        <v>1998</v>
      </c>
      <c r="B103" s="79">
        <v>0.10256035438983728</v>
      </c>
      <c r="C103" s="23">
        <v>7.0761242339450262E-2</v>
      </c>
      <c r="D103" s="79">
        <v>0.17949744884480376</v>
      </c>
      <c r="E103" s="79">
        <v>0.2054048659020323</v>
      </c>
      <c r="F103" s="79">
        <v>0.29356388456531524</v>
      </c>
      <c r="G103" s="79">
        <v>0</v>
      </c>
      <c r="H103" s="80">
        <v>0.14821220395856113</v>
      </c>
      <c r="I103" s="78">
        <v>1998</v>
      </c>
      <c r="J103" s="81">
        <v>0.35583060852713511</v>
      </c>
      <c r="K103" s="27">
        <v>0.22400000000000003</v>
      </c>
      <c r="L103" s="81">
        <v>5.2611618579702209E-2</v>
      </c>
      <c r="M103" s="81">
        <v>0.13466716323668701</v>
      </c>
      <c r="N103" s="81">
        <v>0.21963635309691321</v>
      </c>
      <c r="O103" s="81">
        <v>0</v>
      </c>
      <c r="P103" s="88">
        <v>1.858084039652331E-3</v>
      </c>
      <c r="Q103" s="81"/>
      <c r="R103" s="16"/>
      <c r="S103" s="16"/>
      <c r="T103" s="16"/>
      <c r="U103" s="16"/>
      <c r="V103" s="16"/>
      <c r="W103" s="16"/>
      <c r="X103" s="16"/>
      <c r="Y103" s="16"/>
      <c r="Z103" s="16"/>
      <c r="AA103" s="16"/>
    </row>
    <row r="104" spans="1:27">
      <c r="A104" s="78">
        <v>1999</v>
      </c>
      <c r="B104" s="79">
        <v>0.10145117391144312</v>
      </c>
      <c r="C104" s="23">
        <v>7.1025866401704718E-2</v>
      </c>
      <c r="D104" s="79">
        <v>0.17594466875670933</v>
      </c>
      <c r="E104" s="79">
        <v>0.20184540203655219</v>
      </c>
      <c r="F104" s="79">
        <v>0.30183853576376729</v>
      </c>
      <c r="G104" s="79">
        <v>0</v>
      </c>
      <c r="H104" s="80">
        <v>0.14789435312982344</v>
      </c>
      <c r="I104" s="78">
        <v>1999</v>
      </c>
      <c r="J104" s="81">
        <v>0.35154518034383281</v>
      </c>
      <c r="K104" s="27">
        <v>0.22700000000000004</v>
      </c>
      <c r="L104" s="81">
        <v>5.4816182973905773E-2</v>
      </c>
      <c r="M104" s="81">
        <v>0.13728661294974456</v>
      </c>
      <c r="N104" s="81">
        <v>0.1953686819326583</v>
      </c>
      <c r="O104" s="81">
        <v>0</v>
      </c>
      <c r="P104" s="88">
        <v>1.822684501016827E-3</v>
      </c>
      <c r="Q104" s="81"/>
      <c r="R104" s="16"/>
      <c r="S104" s="16"/>
      <c r="T104" s="16"/>
      <c r="U104" s="16"/>
      <c r="V104" s="16"/>
      <c r="W104" s="16"/>
      <c r="X104" s="16"/>
      <c r="Y104" s="16"/>
      <c r="Z104" s="16"/>
      <c r="AA104" s="16"/>
    </row>
    <row r="105" spans="1:27" ht="15" thickBot="1">
      <c r="A105" s="89">
        <v>2000</v>
      </c>
      <c r="B105" s="96">
        <v>0.10462572545918014</v>
      </c>
      <c r="C105" s="97">
        <v>7.301150741160671E-2</v>
      </c>
      <c r="D105" s="96">
        <v>0.18128841015487418</v>
      </c>
      <c r="E105" s="96">
        <v>0.21000359076784356</v>
      </c>
      <c r="F105" s="96">
        <v>0.27973097836772881</v>
      </c>
      <c r="G105" s="96">
        <v>0</v>
      </c>
      <c r="H105" s="98">
        <v>0.15133978783876656</v>
      </c>
      <c r="I105" s="89">
        <v>2000</v>
      </c>
      <c r="J105" s="99">
        <v>0.34835840879251123</v>
      </c>
      <c r="K105" s="100">
        <v>0.23</v>
      </c>
      <c r="L105" s="99">
        <v>5.6688153749568579E-2</v>
      </c>
      <c r="M105" s="99">
        <v>0.1399175584066748</v>
      </c>
      <c r="N105" s="99">
        <v>0.21498078987387409</v>
      </c>
      <c r="O105" s="99">
        <v>0</v>
      </c>
      <c r="P105" s="101">
        <v>1.7764602438903529E-3</v>
      </c>
      <c r="Q105" s="81"/>
      <c r="R105" s="16"/>
      <c r="S105" s="16"/>
      <c r="T105" s="16"/>
      <c r="U105" s="16"/>
      <c r="V105" s="16"/>
      <c r="W105" s="16"/>
      <c r="X105" s="16"/>
      <c r="Y105" s="16"/>
      <c r="Z105" s="16"/>
      <c r="AA105"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baseColWidth="10" defaultColWidth="8.83203125" defaultRowHeight="14" x14ac:dyDescent="0"/>
  <cols>
    <col min="1" max="2" width="12.1640625" customWidth="1"/>
    <col min="3" max="3" width="19.33203125" customWidth="1"/>
    <col min="4" max="5" width="10.6640625" customWidth="1"/>
  </cols>
  <sheetData>
    <row r="1" spans="1:5">
      <c r="A1" s="26" t="s">
        <v>12</v>
      </c>
      <c r="B1" s="8"/>
      <c r="C1" s="8"/>
      <c r="D1" s="8"/>
      <c r="E1" s="8"/>
    </row>
    <row r="2" spans="1:5">
      <c r="A2" s="26" t="s">
        <v>124</v>
      </c>
      <c r="B2" s="8"/>
      <c r="C2" s="8"/>
      <c r="D2" s="8"/>
      <c r="E2" s="8"/>
    </row>
    <row r="3" spans="1:5">
      <c r="A3" s="8"/>
      <c r="B3" s="8"/>
      <c r="C3" s="8"/>
      <c r="D3" s="8"/>
      <c r="E3" s="8"/>
    </row>
    <row r="4" spans="1:5" ht="14.25" customHeight="1">
      <c r="A4" s="8"/>
      <c r="B4" s="147" t="s">
        <v>6</v>
      </c>
      <c r="C4" s="147" t="s">
        <v>7</v>
      </c>
      <c r="D4" s="147" t="s">
        <v>10</v>
      </c>
      <c r="E4" s="147"/>
    </row>
    <row r="5" spans="1:5" ht="15" customHeight="1">
      <c r="A5" s="8"/>
      <c r="B5" s="147"/>
      <c r="C5" s="147"/>
      <c r="D5" s="147"/>
      <c r="E5" s="147"/>
    </row>
    <row r="6" spans="1:5" ht="21" customHeight="1">
      <c r="A6" s="8"/>
      <c r="B6" s="148" t="s">
        <v>2</v>
      </c>
      <c r="C6" s="148" t="s">
        <v>122</v>
      </c>
      <c r="D6" s="148" t="s">
        <v>8</v>
      </c>
      <c r="E6" s="148" t="s">
        <v>9</v>
      </c>
    </row>
    <row r="7" spans="1:5" ht="27" customHeight="1">
      <c r="A7" s="2" t="s">
        <v>5</v>
      </c>
      <c r="B7" s="148"/>
      <c r="C7" s="148"/>
      <c r="D7" s="148"/>
      <c r="E7" s="148"/>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04"/>
      <c r="D86" s="8">
        <f t="shared" si="1"/>
        <v>0.68866503691670056</v>
      </c>
      <c r="E86" s="14"/>
    </row>
    <row r="87" spans="1:6">
      <c r="A87" s="3">
        <v>1979</v>
      </c>
      <c r="B87" s="10">
        <v>1091658</v>
      </c>
      <c r="C87" s="104"/>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baseColWidth="10" defaultColWidth="8.83203125" defaultRowHeight="14" x14ac:dyDescent="0"/>
  <cols>
    <col min="2" max="2" width="15.1640625" customWidth="1"/>
    <col min="3" max="3" width="20.6640625" customWidth="1"/>
    <col min="4" max="4" width="17.5" style="16" customWidth="1"/>
    <col min="5" max="5" width="10" customWidth="1"/>
    <col min="6" max="6" width="11.33203125" customWidth="1"/>
    <col min="7" max="7" width="14.16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125</v>
      </c>
      <c r="B3" s="26"/>
      <c r="C3" s="26"/>
      <c r="D3" s="26"/>
      <c r="E3" s="26"/>
      <c r="F3" s="26"/>
      <c r="G3" s="26"/>
    </row>
    <row r="4" spans="1:62" s="16" customFormat="1">
      <c r="A4" s="26"/>
      <c r="B4" s="26"/>
      <c r="C4" s="26"/>
      <c r="D4" s="26"/>
      <c r="E4" s="26"/>
      <c r="F4" s="26"/>
      <c r="G4" s="26"/>
    </row>
    <row r="5" spans="1:62" ht="15" customHeight="1">
      <c r="A5" s="26"/>
      <c r="B5" s="147" t="s">
        <v>6</v>
      </c>
      <c r="C5" s="149" t="s">
        <v>123</v>
      </c>
      <c r="D5" s="147" t="s">
        <v>35</v>
      </c>
      <c r="E5" s="149" t="s">
        <v>10</v>
      </c>
      <c r="F5" s="149"/>
      <c r="G5" s="149"/>
    </row>
    <row r="6" spans="1:62">
      <c r="A6" s="26"/>
      <c r="B6" s="147"/>
      <c r="C6" s="149"/>
      <c r="D6" s="147"/>
      <c r="E6" s="149"/>
      <c r="F6" s="149"/>
      <c r="G6" s="149"/>
    </row>
    <row r="7" spans="1:62" ht="15" customHeight="1">
      <c r="A7" s="26"/>
      <c r="B7" s="148" t="s">
        <v>0</v>
      </c>
      <c r="C7" s="148" t="s">
        <v>121</v>
      </c>
      <c r="D7" s="148" t="s">
        <v>36</v>
      </c>
      <c r="E7" s="148" t="s">
        <v>8</v>
      </c>
      <c r="F7" s="148" t="s">
        <v>9</v>
      </c>
      <c r="G7" s="148" t="s">
        <v>37</v>
      </c>
    </row>
    <row r="8" spans="1:62">
      <c r="A8" s="22" t="s">
        <v>5</v>
      </c>
      <c r="B8" s="148"/>
      <c r="C8" s="148"/>
      <c r="D8" s="148"/>
      <c r="E8" s="148"/>
      <c r="F8" s="148"/>
      <c r="G8" s="148"/>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35"/>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35"/>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C11:C12"/>
    <mergeCell ref="B5:B6"/>
    <mergeCell ref="C5:C6"/>
    <mergeCell ref="B7:B8"/>
    <mergeCell ref="C7:C8"/>
    <mergeCell ref="E7:E8"/>
    <mergeCell ref="F7:F8"/>
    <mergeCell ref="D5:D6"/>
    <mergeCell ref="D7:D8"/>
    <mergeCell ref="G7:G8"/>
    <mergeCell ref="E5:G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G3" sqref="G3"/>
    </sheetView>
  </sheetViews>
  <sheetFormatPr baseColWidth="10" defaultColWidth="11.5" defaultRowHeight="14" x14ac:dyDescent="0"/>
  <sheetData>
    <row r="1" spans="1:18">
      <c r="A1" s="119" t="str">
        <f>UKData!A1</f>
        <v>Year</v>
      </c>
      <c r="B1" s="119" t="str">
        <f>UKData!B1</f>
        <v>iYear</v>
      </c>
      <c r="C1" s="119" t="str">
        <f>UKData!C1</f>
        <v>iGDP</v>
      </c>
      <c r="D1" s="119" t="str">
        <f>UKData!E1</f>
        <v>iL</v>
      </c>
      <c r="E1" s="119" t="str">
        <f>UKData!D1</f>
        <v>iK</v>
      </c>
      <c r="F1" s="119" t="str">
        <f>UKData!F1</f>
        <v>iQ</v>
      </c>
      <c r="G1" s="119" t="str">
        <f>UKData!G1</f>
        <v>iX</v>
      </c>
      <c r="H1" s="119" t="str">
        <f>UKData!H1</f>
        <v>iU</v>
      </c>
      <c r="I1" s="119"/>
      <c r="J1" s="119" t="s">
        <v>141</v>
      </c>
      <c r="K1" s="120">
        <v>-0.2</v>
      </c>
      <c r="L1" s="119"/>
      <c r="M1" s="119" t="s">
        <v>142</v>
      </c>
      <c r="N1" s="119" t="s">
        <v>143</v>
      </c>
      <c r="O1" s="119" t="s">
        <v>144</v>
      </c>
      <c r="P1" s="119" t="s">
        <v>145</v>
      </c>
      <c r="Q1" s="119" t="s">
        <v>146</v>
      </c>
      <c r="R1" s="119" t="s">
        <v>147</v>
      </c>
    </row>
    <row r="2" spans="1:18">
      <c r="A2" s="119">
        <f>UKData!A2</f>
        <v>1980</v>
      </c>
      <c r="B2" s="119">
        <f>UKData!B2</f>
        <v>0</v>
      </c>
      <c r="C2" s="119">
        <f>UKData!C2</f>
        <v>1</v>
      </c>
      <c r="D2" s="119">
        <f>UKData!E2</f>
        <v>1</v>
      </c>
      <c r="E2" s="119">
        <f>UKData!D2</f>
        <v>1</v>
      </c>
      <c r="F2" s="119">
        <f>UKData!F2</f>
        <v>1</v>
      </c>
      <c r="G2" s="119">
        <f>UKData!G2</f>
        <v>1</v>
      </c>
      <c r="H2" s="119">
        <f>UKData!H2</f>
        <v>1</v>
      </c>
      <c r="I2" s="119"/>
      <c r="J2" s="119" t="s">
        <v>148</v>
      </c>
      <c r="K2" s="120">
        <v>0.24</v>
      </c>
      <c r="L2" s="119"/>
      <c r="M2" s="119">
        <f t="shared" ref="M2:M33" si="0">EXP(lambda_L*B2)</f>
        <v>1</v>
      </c>
      <c r="N2" s="119">
        <f t="shared" ref="N2:N33" si="1">EXP(lambda_E*B2)</f>
        <v>1</v>
      </c>
      <c r="O2" s="119">
        <f t="shared" ref="O2:O33" si="2">E2^alpha * (M2*D2)^beta</f>
        <v>1</v>
      </c>
      <c r="P2" s="119">
        <f t="shared" ref="P2:P22" si="3">((1-gamma_E)^1 * O2^phi + gamma_E^1 * ($N2*F2)^phi)^invPhi</f>
        <v>1</v>
      </c>
      <c r="Q2" s="119">
        <f t="shared" ref="Q2:Q22" si="4">((1-gamma_E)^1 * P2^phi + gamma_E^1 * ($N2*G2)^phi)^invPhi</f>
        <v>1</v>
      </c>
      <c r="R2" s="119">
        <f t="shared" ref="R2:R22" si="5">((1-gamma_E)^1 * Q2^phi + gamma_E^1 * ($N2*H2)^phi)^invPhi</f>
        <v>1</v>
      </c>
    </row>
    <row r="3" spans="1:18">
      <c r="A3" s="119">
        <f>UKData!A3</f>
        <v>1981</v>
      </c>
      <c r="B3" s="119">
        <f>UKData!B3</f>
        <v>1</v>
      </c>
      <c r="C3" s="119">
        <f>UKData!C3</f>
        <v>0.98677369106435442</v>
      </c>
      <c r="D3" s="119">
        <f>UKData!E3</f>
        <v>0.95413909207012659</v>
      </c>
      <c r="E3" s="119">
        <f>UKData!D3</f>
        <v>1.0183519235909098</v>
      </c>
      <c r="F3" s="119">
        <f>UKData!F3</f>
        <v>0.96040541798373502</v>
      </c>
      <c r="G3" s="119">
        <f>UKData!G3</f>
        <v>0.95985181650165174</v>
      </c>
      <c r="H3" s="119">
        <f>UKData!H3</f>
        <v>0.95600029083117988</v>
      </c>
      <c r="I3" s="119"/>
      <c r="J3" s="119" t="s">
        <v>149</v>
      </c>
      <c r="K3" s="120">
        <v>0.71</v>
      </c>
      <c r="L3" s="119"/>
      <c r="M3" s="119">
        <f t="shared" si="0"/>
        <v>1.0140984589384923</v>
      </c>
      <c r="N3" s="119">
        <f t="shared" si="1"/>
        <v>1.0304545339535169</v>
      </c>
      <c r="O3" s="119">
        <f t="shared" si="2"/>
        <v>0.98204541963722647</v>
      </c>
      <c r="P3" s="119">
        <f t="shared" si="3"/>
        <v>0.98389848147957926</v>
      </c>
      <c r="Q3" s="119">
        <f t="shared" si="4"/>
        <v>0.98515541352514502</v>
      </c>
      <c r="R3" s="119">
        <f t="shared" si="5"/>
        <v>0.9851456752367882</v>
      </c>
    </row>
    <row r="4" spans="1:18">
      <c r="A4" s="119">
        <f>UKData!A4</f>
        <v>1982</v>
      </c>
      <c r="B4" s="119">
        <f>UKData!B4</f>
        <v>2</v>
      </c>
      <c r="C4" s="119">
        <f>UKData!C4</f>
        <v>1.0074198667253054</v>
      </c>
      <c r="D4" s="119">
        <f>UKData!E4</f>
        <v>0.93335655404620921</v>
      </c>
      <c r="E4" s="119">
        <f>UKData!D4</f>
        <v>1.0407303065950715</v>
      </c>
      <c r="F4" s="119">
        <f>UKData!F4</f>
        <v>0.94878340272216055</v>
      </c>
      <c r="G4" s="119">
        <f>UKData!G4</f>
        <v>0.94729853858253732</v>
      </c>
      <c r="H4" s="119">
        <f>UKData!H4</f>
        <v>0.91593952860750982</v>
      </c>
      <c r="I4" s="119"/>
      <c r="J4" s="119" t="s">
        <v>150</v>
      </c>
      <c r="K4" s="120">
        <v>1.4E-2</v>
      </c>
      <c r="L4" s="119"/>
      <c r="M4" s="119">
        <f t="shared" si="0"/>
        <v>1.028395684421425</v>
      </c>
      <c r="N4" s="119">
        <f t="shared" si="1"/>
        <v>1.0618365465453596</v>
      </c>
      <c r="O4" s="119">
        <f t="shared" si="2"/>
        <v>0.9826427078018557</v>
      </c>
      <c r="P4" s="119">
        <f t="shared" si="3"/>
        <v>0.9888858891571557</v>
      </c>
      <c r="Q4" s="119">
        <f t="shared" si="4"/>
        <v>0.99309767768294444</v>
      </c>
      <c r="R4" s="119">
        <f t="shared" si="5"/>
        <v>0.9883644172665994</v>
      </c>
    </row>
    <row r="5" spans="1:18">
      <c r="A5" s="119">
        <f>UKData!A5</f>
        <v>1983</v>
      </c>
      <c r="B5" s="119">
        <f>UKData!B5</f>
        <v>3</v>
      </c>
      <c r="C5" s="119">
        <f>UKData!C5</f>
        <v>1.0439302403933943</v>
      </c>
      <c r="D5" s="119">
        <f>UKData!E5</f>
        <v>0.92337164750957856</v>
      </c>
      <c r="E5" s="119">
        <f>UKData!D5</f>
        <v>1.0662694571380202</v>
      </c>
      <c r="F5" s="119">
        <f>UKData!F5</f>
        <v>0.95305835941978778</v>
      </c>
      <c r="G5" s="119">
        <f>UKData!G5</f>
        <v>0.95085070416400896</v>
      </c>
      <c r="H5" s="119">
        <f>UKData!H5</f>
        <v>0.97062232618992117</v>
      </c>
      <c r="I5" s="119"/>
      <c r="J5" s="119" t="s">
        <v>151</v>
      </c>
      <c r="K5" s="120">
        <v>0.03</v>
      </c>
      <c r="L5" s="119"/>
      <c r="M5" s="119">
        <f t="shared" si="0"/>
        <v>1.0428944787507632</v>
      </c>
      <c r="N5" s="119">
        <f t="shared" si="1"/>
        <v>1.0941742837052104</v>
      </c>
      <c r="O5" s="119">
        <f t="shared" si="2"/>
        <v>0.99185782182387028</v>
      </c>
      <c r="P5" s="119">
        <f t="shared" si="3"/>
        <v>1.0053050965967778</v>
      </c>
      <c r="Q5" s="119">
        <f t="shared" si="4"/>
        <v>1.0142937259777109</v>
      </c>
      <c r="R5" s="119">
        <f t="shared" si="5"/>
        <v>1.0267944867086649</v>
      </c>
    </row>
    <row r="6" spans="1:18">
      <c r="A6" s="119">
        <f>UKData!A6</f>
        <v>1984</v>
      </c>
      <c r="B6" s="119">
        <f>UKData!B6</f>
        <v>4</v>
      </c>
      <c r="C6" s="119">
        <f>UKData!C6</f>
        <v>1.0718119648887277</v>
      </c>
      <c r="D6" s="119">
        <f>UKData!E6</f>
        <v>0.9465923603854639</v>
      </c>
      <c r="E6" s="119">
        <f>UKData!D6</f>
        <v>1.098967929092642</v>
      </c>
      <c r="F6" s="119">
        <f>UKData!F6</f>
        <v>0.93676753104625188</v>
      </c>
      <c r="G6" s="119">
        <f>UKData!G6</f>
        <v>0.93302934266622917</v>
      </c>
      <c r="H6" s="119">
        <f>UKData!H6</f>
        <v>0.98331685264006208</v>
      </c>
      <c r="I6" s="119"/>
      <c r="J6" s="119" t="s">
        <v>152</v>
      </c>
      <c r="K6" s="119">
        <f>(K1-1)/K1</f>
        <v>5.9999999999999991</v>
      </c>
      <c r="L6" s="119" t="s">
        <v>153</v>
      </c>
      <c r="M6" s="119">
        <f t="shared" si="0"/>
        <v>1.0575976837366112</v>
      </c>
      <c r="N6" s="119">
        <f t="shared" si="1"/>
        <v>1.1274968515793757</v>
      </c>
      <c r="O6" s="119">
        <f t="shared" si="2"/>
        <v>1.0285583413397639</v>
      </c>
      <c r="P6" s="119">
        <f t="shared" si="3"/>
        <v>1.0355356105684994</v>
      </c>
      <c r="Q6" s="119">
        <f t="shared" si="4"/>
        <v>1.0396041180363729</v>
      </c>
      <c r="R6" s="119">
        <f t="shared" si="5"/>
        <v>1.0583309433263681</v>
      </c>
    </row>
    <row r="7" spans="1:18">
      <c r="A7" s="119">
        <f>UKData!A7</f>
        <v>1985</v>
      </c>
      <c r="B7" s="119">
        <f>UKData!B7</f>
        <v>5</v>
      </c>
      <c r="C7" s="119">
        <f>UKData!C7</f>
        <v>1.1103961291528321</v>
      </c>
      <c r="D7" s="119">
        <f>UKData!E7</f>
        <v>0.95982816672471849</v>
      </c>
      <c r="E7" s="119">
        <f>UKData!D7</f>
        <v>1.1338535752888379</v>
      </c>
      <c r="F7" s="119">
        <f>UKData!F7</f>
        <v>0.98228139765483968</v>
      </c>
      <c r="G7" s="119">
        <f>UKData!G7</f>
        <v>0.97886064596821976</v>
      </c>
      <c r="H7" s="119">
        <f>UKData!H7</f>
        <v>1.018212807142733</v>
      </c>
      <c r="I7" s="119"/>
      <c r="J7" s="119" t="s">
        <v>154</v>
      </c>
      <c r="K7" s="119">
        <f>1/K6</f>
        <v>0.16666666666666669</v>
      </c>
      <c r="L7" s="119" t="s">
        <v>155</v>
      </c>
      <c r="M7" s="119">
        <f t="shared" si="0"/>
        <v>1.0725081812542165</v>
      </c>
      <c r="N7" s="119">
        <f t="shared" si="1"/>
        <v>1.1618342427282831</v>
      </c>
      <c r="O7" s="119">
        <f t="shared" si="2"/>
        <v>1.0586766546200896</v>
      </c>
      <c r="P7" s="119">
        <f t="shared" si="3"/>
        <v>1.0815161663385771</v>
      </c>
      <c r="Q7" s="119">
        <f t="shared" si="4"/>
        <v>1.0962359604837524</v>
      </c>
      <c r="R7" s="119">
        <f t="shared" si="5"/>
        <v>1.1202813667730869</v>
      </c>
    </row>
    <row r="8" spans="1:18">
      <c r="A8" s="119">
        <f>UKData!A8</f>
        <v>1986</v>
      </c>
      <c r="B8" s="119">
        <f>UKData!B8</f>
        <v>6</v>
      </c>
      <c r="C8" s="119">
        <f>UKData!C8</f>
        <v>1.1549496212053019</v>
      </c>
      <c r="D8" s="119">
        <f>UKData!E8</f>
        <v>0.96296296296296313</v>
      </c>
      <c r="E8" s="119">
        <f>UKData!D8</f>
        <v>1.1687497635780608</v>
      </c>
      <c r="F8" s="119">
        <f>UKData!F8</f>
        <v>1.0054482305830585</v>
      </c>
      <c r="G8" s="119">
        <f>UKData!G8</f>
        <v>1.002410144538725</v>
      </c>
      <c r="H8" s="119">
        <f>UKData!H8</f>
        <v>1.0541935054884495</v>
      </c>
      <c r="I8" s="119"/>
      <c r="J8" s="119" t="s">
        <v>156</v>
      </c>
      <c r="K8" s="119">
        <f>1/K1</f>
        <v>-5</v>
      </c>
      <c r="L8" s="119" t="s">
        <v>157</v>
      </c>
      <c r="M8" s="119">
        <f t="shared" si="0"/>
        <v>1.0876288938088261</v>
      </c>
      <c r="N8" s="119">
        <f t="shared" si="1"/>
        <v>1.1972173631218102</v>
      </c>
      <c r="O8" s="119">
        <f t="shared" si="2"/>
        <v>1.0811933674195449</v>
      </c>
      <c r="P8" s="119">
        <f t="shared" si="3"/>
        <v>1.1171794055220461</v>
      </c>
      <c r="Q8" s="119">
        <f t="shared" si="4"/>
        <v>1.1399664520006469</v>
      </c>
      <c r="R8" s="119">
        <f t="shared" si="5"/>
        <v>1.1754638406974722</v>
      </c>
    </row>
    <row r="9" spans="1:18">
      <c r="A9" s="119">
        <f>UKData!A9</f>
        <v>1987</v>
      </c>
      <c r="B9" s="119">
        <f>UKData!B9</f>
        <v>7</v>
      </c>
      <c r="C9" s="119">
        <f>UKData!C9</f>
        <v>1.2076422484039357</v>
      </c>
      <c r="D9" s="119">
        <f>UKData!E9</f>
        <v>0.98479043306629521</v>
      </c>
      <c r="E9" s="119">
        <f>UKData!D9</f>
        <v>1.2120318768088216</v>
      </c>
      <c r="F9" s="119">
        <f>UKData!F9</f>
        <v>1.0172469801112227</v>
      </c>
      <c r="G9" s="119">
        <f>UKData!G9</f>
        <v>1.0144580098975082</v>
      </c>
      <c r="H9" s="119">
        <f>UKData!H9</f>
        <v>1.1319386860693348</v>
      </c>
      <c r="I9" s="119"/>
      <c r="J9" s="119" t="s">
        <v>158</v>
      </c>
      <c r="K9" s="119">
        <f>1-K3</f>
        <v>0.29000000000000004</v>
      </c>
      <c r="L9" s="119"/>
      <c r="M9" s="119">
        <f t="shared" si="0"/>
        <v>1.1029627851085078</v>
      </c>
      <c r="N9" s="119">
        <f t="shared" si="1"/>
        <v>1.2336780599567432</v>
      </c>
      <c r="O9" s="119">
        <f t="shared" si="2"/>
        <v>1.1212730788140743</v>
      </c>
      <c r="P9" s="119">
        <f t="shared" si="3"/>
        <v>1.1609099137537817</v>
      </c>
      <c r="Q9" s="119">
        <f t="shared" si="4"/>
        <v>1.1859736486093142</v>
      </c>
      <c r="R9" s="119">
        <f t="shared" si="5"/>
        <v>1.2543221910497842</v>
      </c>
    </row>
    <row r="10" spans="1:18">
      <c r="A10" s="119">
        <f>UKData!A10</f>
        <v>1988</v>
      </c>
      <c r="B10" s="119">
        <f>UKData!B10</f>
        <v>8</v>
      </c>
      <c r="C10" s="119">
        <f>UKData!C10</f>
        <v>1.2684097138100394</v>
      </c>
      <c r="D10" s="119">
        <f>UKData!E10</f>
        <v>1.0213630558458144</v>
      </c>
      <c r="E10" s="119">
        <f>UKData!D10</f>
        <v>1.2708548955309587</v>
      </c>
      <c r="F10" s="119">
        <f>UKData!F10</f>
        <v>1.0193142262160644</v>
      </c>
      <c r="G10" s="119">
        <f>UKData!G10</f>
        <v>1.0160457119504458</v>
      </c>
      <c r="H10" s="119">
        <f>UKData!H10</f>
        <v>1.1100923725742964</v>
      </c>
      <c r="I10" s="119"/>
      <c r="J10" s="119"/>
      <c r="K10" s="119"/>
      <c r="L10" s="119"/>
      <c r="M10" s="119">
        <f t="shared" si="0"/>
        <v>1.1185128606450452</v>
      </c>
      <c r="N10" s="119">
        <f t="shared" si="1"/>
        <v>1.2712491503214047</v>
      </c>
      <c r="O10" s="119">
        <f t="shared" si="2"/>
        <v>1.1782591748038536</v>
      </c>
      <c r="P10" s="119">
        <f t="shared" si="3"/>
        <v>1.2120036013080717</v>
      </c>
      <c r="Q10" s="119">
        <f t="shared" si="4"/>
        <v>1.2335652572718809</v>
      </c>
      <c r="R10" s="119">
        <f t="shared" si="5"/>
        <v>1.2883708680034558</v>
      </c>
    </row>
    <row r="11" spans="1:18">
      <c r="A11" s="119">
        <f>UKData!A11</f>
        <v>1989</v>
      </c>
      <c r="B11" s="119">
        <f>UKData!B11</f>
        <v>9</v>
      </c>
      <c r="C11" s="119">
        <f>UKData!C11</f>
        <v>1.2973501945625365</v>
      </c>
      <c r="D11" s="119">
        <f>UKData!E11</f>
        <v>1.0502728433762918</v>
      </c>
      <c r="E11" s="119">
        <f>UKData!D11</f>
        <v>1.3343226364162342</v>
      </c>
      <c r="F11" s="119">
        <f>UKData!F11</f>
        <v>1.0440380238615194</v>
      </c>
      <c r="G11" s="119">
        <f>UKData!G11</f>
        <v>1.0403786777201263</v>
      </c>
      <c r="H11" s="119">
        <f>UKData!H11</f>
        <v>1.12006457862903</v>
      </c>
      <c r="I11" s="119"/>
      <c r="J11" s="119"/>
      <c r="K11" s="119"/>
      <c r="L11" s="119"/>
      <c r="M11" s="119">
        <f t="shared" si="0"/>
        <v>1.1342821682830251</v>
      </c>
      <c r="N11" s="119">
        <f t="shared" si="1"/>
        <v>1.3099644507332473</v>
      </c>
      <c r="O11" s="119">
        <f t="shared" si="2"/>
        <v>1.2311249948574692</v>
      </c>
      <c r="P11" s="119">
        <f t="shared" si="3"/>
        <v>1.271054787753686</v>
      </c>
      <c r="Q11" s="119">
        <f t="shared" si="4"/>
        <v>1.2961944195203103</v>
      </c>
      <c r="R11" s="119">
        <f t="shared" si="5"/>
        <v>1.3479678719464387</v>
      </c>
    </row>
    <row r="12" spans="1:18">
      <c r="A12" s="119">
        <f>UKData!A12</f>
        <v>1990</v>
      </c>
      <c r="B12" s="119">
        <f>UKData!B12</f>
        <v>10</v>
      </c>
      <c r="C12" s="119">
        <f>UKData!C12</f>
        <v>1.3074619597878372</v>
      </c>
      <c r="D12" s="119">
        <f>UKData!E12</f>
        <v>1.0474863578311855</v>
      </c>
      <c r="E12" s="119">
        <f>UKData!D12</f>
        <v>1.3899793064915109</v>
      </c>
      <c r="F12" s="119">
        <f>UKData!F12</f>
        <v>1.0481640904354508</v>
      </c>
      <c r="G12" s="119">
        <f>UKData!G12</f>
        <v>1.0440488644639865</v>
      </c>
      <c r="H12" s="119">
        <f>UKData!H12</f>
        <v>1.1523981136495243</v>
      </c>
      <c r="I12" s="119"/>
      <c r="J12" s="119"/>
      <c r="K12" s="119"/>
      <c r="L12" s="119"/>
      <c r="M12" s="119">
        <f t="shared" si="0"/>
        <v>1.1502737988572274</v>
      </c>
      <c r="N12" s="119">
        <f t="shared" si="1"/>
        <v>1.3498588075760032</v>
      </c>
      <c r="O12" s="119">
        <f t="shared" si="2"/>
        <v>1.2558756359820333</v>
      </c>
      <c r="P12" s="119">
        <f t="shared" si="3"/>
        <v>1.3035875578928156</v>
      </c>
      <c r="Q12" s="119">
        <f t="shared" si="4"/>
        <v>1.3329909959894843</v>
      </c>
      <c r="R12" s="119">
        <f t="shared" si="5"/>
        <v>1.4041427170851828</v>
      </c>
    </row>
    <row r="13" spans="1:18">
      <c r="A13" s="119">
        <f>UKData!A13</f>
        <v>1991</v>
      </c>
      <c r="B13" s="119">
        <f>UKData!B13</f>
        <v>11</v>
      </c>
      <c r="C13" s="119">
        <f>UKData!C13</f>
        <v>1.2892539240421685</v>
      </c>
      <c r="D13" s="119">
        <f>UKData!E13</f>
        <v>1.0051085568326947</v>
      </c>
      <c r="E13" s="119">
        <f>UKData!D13</f>
        <v>1.4296355598440513</v>
      </c>
      <c r="F13" s="119">
        <f>UKData!F13</f>
        <v>1.0724734812619312</v>
      </c>
      <c r="G13" s="119">
        <f>UKData!G13</f>
        <v>1.0674099260964187</v>
      </c>
      <c r="H13" s="119">
        <f>UKData!H13</f>
        <v>1.1319348278412238</v>
      </c>
      <c r="I13" s="119"/>
      <c r="J13" s="119"/>
      <c r="K13" s="119"/>
      <c r="L13" s="119"/>
      <c r="M13" s="119">
        <f t="shared" si="0"/>
        <v>1.1664908867784396</v>
      </c>
      <c r="N13" s="119">
        <f t="shared" si="1"/>
        <v>1.3909681284637803</v>
      </c>
      <c r="O13" s="119">
        <f t="shared" si="2"/>
        <v>1.2418590791082993</v>
      </c>
      <c r="P13" s="119">
        <f t="shared" si="3"/>
        <v>1.3258774839466629</v>
      </c>
      <c r="Q13" s="119">
        <f t="shared" si="4"/>
        <v>1.3730235642223136</v>
      </c>
      <c r="R13" s="119">
        <f t="shared" si="5"/>
        <v>1.4354454213638348</v>
      </c>
    </row>
    <row r="14" spans="1:18">
      <c r="A14" s="119">
        <f>UKData!A14</f>
        <v>1992</v>
      </c>
      <c r="B14" s="119">
        <f>UKData!B14</f>
        <v>12</v>
      </c>
      <c r="C14" s="119">
        <f>UKData!C14</f>
        <v>1.2911442540397766</v>
      </c>
      <c r="D14" s="119">
        <f>UKData!E14</f>
        <v>0.97735980494601193</v>
      </c>
      <c r="E14" s="119">
        <f>UKData!D14</f>
        <v>1.4652783763688442</v>
      </c>
      <c r="F14" s="119">
        <f>UKData!F14</f>
        <v>1.0476000466360176</v>
      </c>
      <c r="G14" s="119">
        <f>UKData!G14</f>
        <v>1.0410613783933622</v>
      </c>
      <c r="H14" s="119">
        <f>UKData!H14</f>
        <v>1.1595421686549383</v>
      </c>
      <c r="I14" s="119"/>
      <c r="J14" s="119"/>
      <c r="K14" s="119"/>
      <c r="L14" s="119"/>
      <c r="M14" s="119">
        <f t="shared" si="0"/>
        <v>1.1829366106478107</v>
      </c>
      <c r="N14" s="119">
        <f t="shared" si="1"/>
        <v>1.4333294145603401</v>
      </c>
      <c r="O14" s="119">
        <f t="shared" si="2"/>
        <v>1.2383920725712281</v>
      </c>
      <c r="P14" s="119">
        <f t="shared" si="3"/>
        <v>1.3282821995067864</v>
      </c>
      <c r="Q14" s="119">
        <f t="shared" si="4"/>
        <v>1.377210512159508</v>
      </c>
      <c r="R14" s="119">
        <f t="shared" si="5"/>
        <v>1.4737114280636243</v>
      </c>
    </row>
    <row r="15" spans="1:18">
      <c r="A15" s="119">
        <f>UKData!A15</f>
        <v>1993</v>
      </c>
      <c r="B15" s="119">
        <f>UKData!B15</f>
        <v>13</v>
      </c>
      <c r="C15" s="119">
        <f>UKData!C15</f>
        <v>1.3198395491327199</v>
      </c>
      <c r="D15" s="119">
        <f>UKData!E15</f>
        <v>0.96632996632996637</v>
      </c>
      <c r="E15" s="119">
        <f>UKData!D15</f>
        <v>1.4980934314698839</v>
      </c>
      <c r="F15" s="119">
        <f>UKData!F15</f>
        <v>1.0599063021883939</v>
      </c>
      <c r="G15" s="119">
        <f>UKData!G15</f>
        <v>1.0510370509884248</v>
      </c>
      <c r="H15" s="119">
        <f>UKData!H15</f>
        <v>1.1571358927926463</v>
      </c>
      <c r="I15" s="119"/>
      <c r="J15" s="119"/>
      <c r="K15" s="119"/>
      <c r="L15" s="119"/>
      <c r="M15" s="119">
        <f t="shared" si="0"/>
        <v>1.1996141938798683</v>
      </c>
      <c r="N15" s="119">
        <f t="shared" si="1"/>
        <v>1.4769807938826427</v>
      </c>
      <c r="O15" s="119">
        <f t="shared" si="2"/>
        <v>1.2487194650723561</v>
      </c>
      <c r="P15" s="119">
        <f t="shared" si="3"/>
        <v>1.363071865909993</v>
      </c>
      <c r="Q15" s="119">
        <f t="shared" si="4"/>
        <v>1.421000403953705</v>
      </c>
      <c r="R15" s="119">
        <f t="shared" si="5"/>
        <v>1.5180481929517617</v>
      </c>
    </row>
    <row r="16" spans="1:18">
      <c r="A16" s="119">
        <f>UKData!A16</f>
        <v>1994</v>
      </c>
      <c r="B16" s="119">
        <f>UKData!B16</f>
        <v>14</v>
      </c>
      <c r="C16" s="119">
        <f>UKData!C16</f>
        <v>1.3763325540544364</v>
      </c>
      <c r="D16" s="119">
        <f>UKData!E16</f>
        <v>0.97979797979797989</v>
      </c>
      <c r="E16" s="119">
        <f>UKData!D16</f>
        <v>1.5348289049307851</v>
      </c>
      <c r="F16" s="119">
        <f>UKData!F16</f>
        <v>1.0660772212229515</v>
      </c>
      <c r="G16" s="119">
        <f>UKData!G16</f>
        <v>1.0564517979944985</v>
      </c>
      <c r="H16" s="119">
        <f>UKData!H16</f>
        <v>1.2902193949174243</v>
      </c>
      <c r="I16" s="119"/>
      <c r="J16" s="119"/>
      <c r="K16" s="119"/>
      <c r="L16" s="119"/>
      <c r="M16" s="119">
        <f t="shared" si="0"/>
        <v>1.2165269053343162</v>
      </c>
      <c r="N16" s="119">
        <f t="shared" si="1"/>
        <v>1.5219615556186337</v>
      </c>
      <c r="O16" s="119">
        <f t="shared" si="2"/>
        <v>1.2826281122824086</v>
      </c>
      <c r="P16" s="119">
        <f t="shared" si="3"/>
        <v>1.4071372842311884</v>
      </c>
      <c r="Q16" s="119">
        <f t="shared" si="4"/>
        <v>1.4689397110047029</v>
      </c>
      <c r="R16" s="119">
        <f t="shared" si="5"/>
        <v>1.66617266948961</v>
      </c>
    </row>
    <row r="17" spans="1:18">
      <c r="A17" s="119">
        <f>UKData!A17</f>
        <v>1995</v>
      </c>
      <c r="B17" s="119">
        <f>UKData!B17</f>
        <v>15</v>
      </c>
      <c r="C17" s="119">
        <f>UKData!C17</f>
        <v>1.4183407446271334</v>
      </c>
      <c r="D17" s="119">
        <f>UKData!E17</f>
        <v>0.99314988970161389</v>
      </c>
      <c r="E17" s="119">
        <f>UKData!D17</f>
        <v>1.5731512734538315</v>
      </c>
      <c r="F17" s="119">
        <f>UKData!F17</f>
        <v>1.0625778772016488</v>
      </c>
      <c r="G17" s="119">
        <f>UKData!G17</f>
        <v>1.0520439909511465</v>
      </c>
      <c r="H17" s="119">
        <f>UKData!H17</f>
        <v>1.2567917999239804</v>
      </c>
      <c r="I17" s="119"/>
      <c r="J17" s="119"/>
      <c r="K17" s="119"/>
      <c r="L17" s="119"/>
      <c r="M17" s="119">
        <f t="shared" si="0"/>
        <v>1.2336780599567432</v>
      </c>
      <c r="N17" s="119">
        <f t="shared" si="1"/>
        <v>1.5683121854901687</v>
      </c>
      <c r="O17" s="119">
        <f t="shared" si="2"/>
        <v>1.3173381080974642</v>
      </c>
      <c r="P17" s="119">
        <f t="shared" si="3"/>
        <v>1.4452250334199159</v>
      </c>
      <c r="Q17" s="119">
        <f t="shared" si="4"/>
        <v>1.5081478340500283</v>
      </c>
      <c r="R17" s="119">
        <f t="shared" si="5"/>
        <v>1.6865706738089188</v>
      </c>
    </row>
    <row r="18" spans="1:18">
      <c r="A18" s="119">
        <f>UKData!A18</f>
        <v>1996</v>
      </c>
      <c r="B18" s="119">
        <f>UKData!B18</f>
        <v>16</v>
      </c>
      <c r="C18" s="119">
        <f>UKData!C18</f>
        <v>1.4592636028746733</v>
      </c>
      <c r="D18" s="119">
        <f>UKData!E18</f>
        <v>1.0020898641588296</v>
      </c>
      <c r="E18" s="119">
        <f>UKData!D18</f>
        <v>1.6167099615957752</v>
      </c>
      <c r="F18" s="119">
        <f>UKData!F18</f>
        <v>1.1294835155207996</v>
      </c>
      <c r="G18" s="119">
        <f>UKData!G18</f>
        <v>1.1169996227571743</v>
      </c>
      <c r="H18" s="119">
        <f>UKData!H18</f>
        <v>1.3357216657990065</v>
      </c>
      <c r="I18" s="119"/>
      <c r="J18" s="119"/>
      <c r="K18" s="119"/>
      <c r="L18" s="119"/>
      <c r="M18" s="119">
        <f t="shared" si="0"/>
        <v>1.2510710194283623</v>
      </c>
      <c r="N18" s="119">
        <f t="shared" si="1"/>
        <v>1.6160744021928934</v>
      </c>
      <c r="O18" s="119">
        <f t="shared" si="2"/>
        <v>1.3496378296973555</v>
      </c>
      <c r="P18" s="119">
        <f t="shared" si="3"/>
        <v>1.542511039934052</v>
      </c>
      <c r="Q18" s="119">
        <f t="shared" si="4"/>
        <v>1.6268865089490312</v>
      </c>
      <c r="R18" s="119">
        <f t="shared" si="5"/>
        <v>1.8365563206747397</v>
      </c>
    </row>
    <row r="19" spans="1:18">
      <c r="A19" s="119">
        <f>UKData!A19</f>
        <v>1997</v>
      </c>
      <c r="B19" s="119">
        <f>UKData!B19</f>
        <v>17</v>
      </c>
      <c r="C19" s="119">
        <f>UKData!C19</f>
        <v>1.5092188950699679</v>
      </c>
      <c r="D19" s="119">
        <f>UKData!E19</f>
        <v>1.019040984558226</v>
      </c>
      <c r="E19" s="119">
        <f>UKData!D19</f>
        <v>1.6682756794533986</v>
      </c>
      <c r="F19" s="119">
        <f>UKData!F19</f>
        <v>1.09659249070803</v>
      </c>
      <c r="G19" s="119">
        <f>UKData!G19</f>
        <v>1.084013316219353</v>
      </c>
      <c r="H19" s="119">
        <f>UKData!H19</f>
        <v>1.2560257633010323</v>
      </c>
      <c r="I19" s="119"/>
      <c r="J19" s="119"/>
      <c r="K19" s="119"/>
      <c r="L19" s="119"/>
      <c r="M19" s="119">
        <f t="shared" si="0"/>
        <v>1.2687091928249108</v>
      </c>
      <c r="N19" s="119">
        <f t="shared" si="1"/>
        <v>1.6652911949458864</v>
      </c>
      <c r="O19" s="119">
        <f t="shared" si="2"/>
        <v>1.3920691890611541</v>
      </c>
      <c r="P19" s="119">
        <f t="shared" si="3"/>
        <v>1.5603353784345351</v>
      </c>
      <c r="Q19" s="119">
        <f t="shared" si="4"/>
        <v>1.6374162909158885</v>
      </c>
      <c r="R19" s="119">
        <f t="shared" si="5"/>
        <v>1.8064081036740356</v>
      </c>
    </row>
    <row r="20" spans="1:18">
      <c r="A20" s="119">
        <f>UKData!A20</f>
        <v>1998</v>
      </c>
      <c r="B20" s="119">
        <f>UKData!B20</f>
        <v>18</v>
      </c>
      <c r="C20" s="119">
        <f>UKData!C20</f>
        <v>1.5671581524660447</v>
      </c>
      <c r="D20" s="119">
        <f>UKData!E20</f>
        <v>1.0272843376291652</v>
      </c>
      <c r="E20" s="119">
        <f>UKData!D20</f>
        <v>1.7385418300949471</v>
      </c>
      <c r="F20" s="119">
        <f>UKData!F20</f>
        <v>1.1005978751598966</v>
      </c>
      <c r="G20" s="119">
        <f>UKData!G20</f>
        <v>1.0874075589796481</v>
      </c>
      <c r="H20" s="119">
        <f>UKData!H20</f>
        <v>1.2787591033041017</v>
      </c>
      <c r="I20" s="119"/>
      <c r="J20" s="119"/>
      <c r="K20" s="119"/>
      <c r="L20" s="119"/>
      <c r="M20" s="119">
        <f t="shared" si="0"/>
        <v>1.2865960372848406</v>
      </c>
      <c r="N20" s="119">
        <f t="shared" si="1"/>
        <v>1.7160068621848585</v>
      </c>
      <c r="O20" s="119">
        <f t="shared" si="2"/>
        <v>1.4310606300145228</v>
      </c>
      <c r="P20" s="119">
        <f t="shared" si="3"/>
        <v>1.6100491883518031</v>
      </c>
      <c r="Q20" s="119">
        <f t="shared" si="4"/>
        <v>1.6908734736645668</v>
      </c>
      <c r="R20" s="119">
        <f t="shared" si="5"/>
        <v>1.8828640207522689</v>
      </c>
    </row>
    <row r="21" spans="1:18">
      <c r="A21" s="119">
        <f>UKData!A21</f>
        <v>1999</v>
      </c>
      <c r="B21" s="119">
        <f>UKData!B21</f>
        <v>19</v>
      </c>
      <c r="C21" s="119">
        <f>UKData!C21</f>
        <v>1.6244484394275687</v>
      </c>
      <c r="D21" s="119">
        <f>UKData!E21</f>
        <v>1.03645651921514</v>
      </c>
      <c r="E21" s="119">
        <f>UKData!D21</f>
        <v>1.8091242435273098</v>
      </c>
      <c r="F21" s="119">
        <f>UKData!F21</f>
        <v>1.102559064570571</v>
      </c>
      <c r="G21" s="119">
        <f>UKData!G21</f>
        <v>1.088758584604814</v>
      </c>
      <c r="H21" s="119">
        <f>UKData!H21</f>
        <v>1.2320487289679003</v>
      </c>
      <c r="I21" s="119"/>
      <c r="J21" s="119"/>
      <c r="K21" s="119"/>
      <c r="L21" s="119"/>
      <c r="M21" s="119">
        <f t="shared" si="0"/>
        <v>1.304735058686928</v>
      </c>
      <c r="N21" s="119">
        <f t="shared" si="1"/>
        <v>1.7682670514337351</v>
      </c>
      <c r="O21" s="119">
        <f t="shared" si="2"/>
        <v>1.4713905489081049</v>
      </c>
      <c r="P21" s="119">
        <f t="shared" si="3"/>
        <v>1.6595752001956334</v>
      </c>
      <c r="Q21" s="119">
        <f t="shared" si="4"/>
        <v>1.7436007929537956</v>
      </c>
      <c r="R21" s="119">
        <f t="shared" si="5"/>
        <v>1.8997944707411389</v>
      </c>
    </row>
    <row r="22" spans="1:18">
      <c r="A22" s="119">
        <f>UKData!A22</f>
        <v>2000</v>
      </c>
      <c r="B22" s="119">
        <f>UKData!B22</f>
        <v>20</v>
      </c>
      <c r="C22" s="119">
        <f>UKData!C22</f>
        <v>1.6968605090774418</v>
      </c>
      <c r="D22" s="119">
        <f>UKData!E22</f>
        <v>1.038894694067108</v>
      </c>
      <c r="E22" s="119">
        <f>UKData!D22</f>
        <v>1.8797072770827921</v>
      </c>
      <c r="F22" s="119">
        <f>UKData!F22</f>
        <v>1.0952001937425191</v>
      </c>
      <c r="G22" s="119">
        <f>UKData!G22</f>
        <v>1.0817024904680097</v>
      </c>
      <c r="H22" s="119">
        <f>UKData!H22</f>
        <v>1.2647644031858429</v>
      </c>
      <c r="I22" s="119"/>
      <c r="J22" s="119"/>
      <c r="K22" s="119"/>
      <c r="L22" s="119"/>
      <c r="M22" s="119">
        <f t="shared" si="0"/>
        <v>1.3231298123374369</v>
      </c>
      <c r="N22" s="119">
        <f t="shared" si="1"/>
        <v>1.8221188003905089</v>
      </c>
      <c r="O22" s="119">
        <f t="shared" si="2"/>
        <v>1.5051843447627642</v>
      </c>
      <c r="P22" s="119">
        <f t="shared" si="3"/>
        <v>1.6983297166442604</v>
      </c>
      <c r="Q22" s="119">
        <f t="shared" si="4"/>
        <v>1.7846393716549762</v>
      </c>
      <c r="R22" s="119">
        <f t="shared" si="5"/>
        <v>1.9813747251845153</v>
      </c>
    </row>
    <row r="23" spans="1:18">
      <c r="A23" s="119">
        <f>UKData!A23</f>
        <v>2001</v>
      </c>
      <c r="B23" s="119">
        <f>UKData!B23</f>
        <v>21</v>
      </c>
      <c r="C23" s="119">
        <f>UKData!C23</f>
        <v>1.7503229849553736</v>
      </c>
      <c r="D23" s="119">
        <f>UKData!E23</f>
        <v>1.0488796006037386</v>
      </c>
      <c r="E23" s="119">
        <f>UKData!D23</f>
        <v>1.9505854892430343</v>
      </c>
      <c r="F23" s="119">
        <f>UKData!F23</f>
        <v>1.1173185475588581</v>
      </c>
      <c r="G23" s="119">
        <f>UKData!G23</f>
        <v>1.1036004563805186</v>
      </c>
      <c r="H23" s="119" t="str">
        <f>UKData!H23</f>
        <v>NA</v>
      </c>
      <c r="I23" s="119"/>
      <c r="J23" s="119"/>
      <c r="K23" s="119"/>
      <c r="L23" s="119"/>
      <c r="M23" s="119">
        <f t="shared" si="0"/>
        <v>1.3417839036669714</v>
      </c>
      <c r="N23" s="119">
        <f t="shared" si="1"/>
        <v>1.8776105792643432</v>
      </c>
      <c r="O23" s="119">
        <f t="shared" si="2"/>
        <v>1.5470974869950189</v>
      </c>
      <c r="P23" s="119">
        <f t="shared" ref="P23:P33" si="6">((1-gamma_E)^1 * O23^phi + gamma_E^1 * ($N23*F23)^phi)^invPhi</f>
        <v>1.7712609962045827</v>
      </c>
      <c r="Q23" s="119">
        <f t="shared" ref="Q23:Q33" si="7">((1-gamma_E)^1 * P23^phi + gamma_E^1 * ($N23*G23)^phi)^invPhi</f>
        <v>1.8678578829229766</v>
      </c>
      <c r="R23" s="119"/>
    </row>
    <row r="24" spans="1:18">
      <c r="A24" s="119">
        <f>UKData!A24</f>
        <v>2002</v>
      </c>
      <c r="B24" s="119">
        <f>UKData!B24</f>
        <v>22</v>
      </c>
      <c r="C24" s="119">
        <f>UKData!C24</f>
        <v>1.7968379622842729</v>
      </c>
      <c r="D24" s="119">
        <f>UKData!E24</f>
        <v>1.0459770114942528</v>
      </c>
      <c r="E24" s="119">
        <f>UKData!D24</f>
        <v>2.0238604772591549</v>
      </c>
      <c r="F24" s="119">
        <f>UKData!F24</f>
        <v>1.1048019410710099</v>
      </c>
      <c r="G24" s="119">
        <f>UKData!G24</f>
        <v>1.0908245533515921</v>
      </c>
      <c r="H24" s="119" t="str">
        <f>UKData!H24</f>
        <v>NA</v>
      </c>
      <c r="I24" s="119"/>
      <c r="J24" s="119"/>
      <c r="K24" s="119"/>
      <c r="L24" s="119"/>
      <c r="M24" s="119">
        <f t="shared" si="0"/>
        <v>1.3607009889371502</v>
      </c>
      <c r="N24" s="119">
        <f t="shared" si="1"/>
        <v>1.9347923344020315</v>
      </c>
      <c r="O24" s="119">
        <f t="shared" si="2"/>
        <v>1.576248192677399</v>
      </c>
      <c r="P24" s="119">
        <f t="shared" si="6"/>
        <v>1.8047161990960734</v>
      </c>
      <c r="Q24" s="119">
        <f t="shared" si="7"/>
        <v>1.9028349337375621</v>
      </c>
      <c r="R24" s="119"/>
    </row>
    <row r="25" spans="1:18">
      <c r="A25" s="119">
        <f>UKData!A25</f>
        <v>2003</v>
      </c>
      <c r="B25" s="119">
        <f>UKData!B25</f>
        <v>23</v>
      </c>
      <c r="C25" s="119">
        <f>UKData!C25</f>
        <v>1.8601695896054997</v>
      </c>
      <c r="D25" s="119">
        <f>UKData!E25</f>
        <v>1.0499245326831534</v>
      </c>
      <c r="E25" s="119">
        <f>UKData!D25</f>
        <v>2.0943529728392276</v>
      </c>
      <c r="F25" s="119">
        <f>UKData!F25</f>
        <v>1.1118939817019198</v>
      </c>
      <c r="G25" s="119">
        <f>UKData!G25</f>
        <v>1.098718184900183</v>
      </c>
      <c r="H25" s="119" t="str">
        <f>UKData!H25</f>
        <v>NA</v>
      </c>
      <c r="I25" s="119"/>
      <c r="J25" s="119"/>
      <c r="K25" s="119"/>
      <c r="L25" s="119"/>
      <c r="M25" s="119">
        <f t="shared" si="0"/>
        <v>1.3798847759572466</v>
      </c>
      <c r="N25" s="119">
        <f t="shared" si="1"/>
        <v>1.9937155332430823</v>
      </c>
      <c r="O25" s="119">
        <f t="shared" si="2"/>
        <v>1.6121858620418656</v>
      </c>
      <c r="P25" s="119">
        <f t="shared" si="6"/>
        <v>1.8631252237761411</v>
      </c>
      <c r="Q25" s="119">
        <f t="shared" si="7"/>
        <v>1.9691704961550909</v>
      </c>
      <c r="R25" s="119"/>
    </row>
    <row r="26" spans="1:18">
      <c r="A26" s="119">
        <f>UKData!A26</f>
        <v>2004</v>
      </c>
      <c r="B26" s="119">
        <f>UKData!B26</f>
        <v>24</v>
      </c>
      <c r="C26" s="119">
        <f>UKData!C26</f>
        <v>1.9151434721890022</v>
      </c>
      <c r="D26" s="119">
        <f>UKData!E26</f>
        <v>1.0593289213978869</v>
      </c>
      <c r="E26" s="119">
        <f>UKData!D26</f>
        <v>2.1706895086950562</v>
      </c>
      <c r="F26" s="119">
        <f>UKData!F26</f>
        <v>1.1139539542890351</v>
      </c>
      <c r="G26" s="119">
        <f>UKData!G26</f>
        <v>1.1012883636910467</v>
      </c>
      <c r="H26" s="119" t="str">
        <f>UKData!H26</f>
        <v>NA</v>
      </c>
      <c r="I26" s="119"/>
      <c r="J26" s="119"/>
      <c r="K26" s="119"/>
      <c r="L26" s="119"/>
      <c r="M26" s="119">
        <f t="shared" si="0"/>
        <v>1.3993390248109305</v>
      </c>
      <c r="N26" s="119">
        <f t="shared" si="1"/>
        <v>2.0544332106438876</v>
      </c>
      <c r="O26" s="119">
        <f t="shared" si="2"/>
        <v>1.6557338039810936</v>
      </c>
      <c r="P26" s="119">
        <f t="shared" si="6"/>
        <v>1.9202694893248649</v>
      </c>
      <c r="Q26" s="119">
        <f t="shared" si="7"/>
        <v>2.0315376922863102</v>
      </c>
      <c r="R26" s="119"/>
    </row>
    <row r="27" spans="1:18">
      <c r="A27" s="119">
        <f>UKData!A27</f>
        <v>2005</v>
      </c>
      <c r="B27" s="119">
        <f>UKData!B27</f>
        <v>25</v>
      </c>
      <c r="C27" s="119">
        <f>UKData!C27</f>
        <v>1.9550890169683908</v>
      </c>
      <c r="D27" s="119">
        <f>UKData!E27</f>
        <v>1.0719842099152443</v>
      </c>
      <c r="E27" s="119">
        <f>UKData!D27</f>
        <v>2.247073794031067</v>
      </c>
      <c r="F27" s="119">
        <f>UKData!F27</f>
        <v>1.1145766764989686</v>
      </c>
      <c r="G27" s="119">
        <f>UKData!G27</f>
        <v>1.1020422944351596</v>
      </c>
      <c r="H27" s="119" t="str">
        <f>UKData!H27</f>
        <v>NA</v>
      </c>
      <c r="I27" s="119"/>
      <c r="J27" s="119"/>
      <c r="K27" s="119"/>
      <c r="L27" s="119"/>
      <c r="M27" s="119">
        <f t="shared" si="0"/>
        <v>1.4190675485932573</v>
      </c>
      <c r="N27" s="119">
        <f t="shared" si="1"/>
        <v>2.1170000166126748</v>
      </c>
      <c r="O27" s="119">
        <f t="shared" si="2"/>
        <v>1.7034326280795979</v>
      </c>
      <c r="P27" s="119">
        <f t="shared" si="6"/>
        <v>1.97852874370601</v>
      </c>
      <c r="Q27" s="119">
        <f t="shared" si="7"/>
        <v>2.0939372422928026</v>
      </c>
      <c r="R27" s="119"/>
    </row>
    <row r="28" spans="1:18">
      <c r="A28" s="119">
        <f>UKData!A28</f>
        <v>2006</v>
      </c>
      <c r="B28" s="119">
        <f>UKData!B28</f>
        <v>26</v>
      </c>
      <c r="C28" s="119">
        <f>UKData!C28</f>
        <v>2.0060610580875688</v>
      </c>
      <c r="D28" s="119">
        <f>UKData!E28</f>
        <v>1.0777893881342158</v>
      </c>
      <c r="E28" s="119">
        <f>UKData!D28</f>
        <v>2.3326861315045488</v>
      </c>
      <c r="F28" s="119">
        <f>UKData!F28</f>
        <v>1.1033728123636091</v>
      </c>
      <c r="G28" s="119">
        <f>UKData!G28</f>
        <v>1.0919093499653156</v>
      </c>
      <c r="H28" s="119" t="str">
        <f>UKData!H28</f>
        <v>NA</v>
      </c>
      <c r="I28" s="119"/>
      <c r="J28" s="119"/>
      <c r="K28" s="119"/>
      <c r="L28" s="119"/>
      <c r="M28" s="119">
        <f t="shared" si="0"/>
        <v>1.4390742141580464</v>
      </c>
      <c r="N28" s="119">
        <f t="shared" si="1"/>
        <v>2.1814722654982011</v>
      </c>
      <c r="O28" s="119">
        <f t="shared" si="2"/>
        <v>1.7458883472703948</v>
      </c>
      <c r="P28" s="119">
        <f t="shared" si="6"/>
        <v>2.0212703562253886</v>
      </c>
      <c r="Q28" s="119">
        <f t="shared" si="7"/>
        <v>2.1385736181940294</v>
      </c>
      <c r="R28" s="119"/>
    </row>
    <row r="29" spans="1:18">
      <c r="A29" s="119">
        <f>UKData!A29</f>
        <v>2007</v>
      </c>
      <c r="B29" s="119">
        <f>UKData!B29</f>
        <v>27</v>
      </c>
      <c r="C29" s="119">
        <f>UKData!C29</f>
        <v>2.0755943394689758</v>
      </c>
      <c r="D29" s="119">
        <f>UKData!E29</f>
        <v>1.0868454661558111</v>
      </c>
      <c r="E29" s="119">
        <f>UKData!D29</f>
        <v>2.4319703233880055</v>
      </c>
      <c r="F29" s="119">
        <f>UKData!F29</f>
        <v>1.0652553992216485</v>
      </c>
      <c r="G29" s="119">
        <f>UKData!G29</f>
        <v>1.0544776738485291</v>
      </c>
      <c r="H29" s="119" t="str">
        <f>UKData!H29</f>
        <v>NA</v>
      </c>
      <c r="I29" s="119"/>
      <c r="J29" s="119"/>
      <c r="K29" s="119"/>
      <c r="L29" s="119"/>
      <c r="M29" s="119">
        <f t="shared" si="0"/>
        <v>1.4593629428757966</v>
      </c>
      <c r="N29" s="119">
        <f t="shared" si="1"/>
        <v>2.2479079866764713</v>
      </c>
      <c r="O29" s="119">
        <f t="shared" si="2"/>
        <v>1.7954073066123766</v>
      </c>
      <c r="P29" s="119">
        <f t="shared" si="6"/>
        <v>2.0334866815313846</v>
      </c>
      <c r="Q29" s="119">
        <f t="shared" si="7"/>
        <v>2.1409610735868871</v>
      </c>
      <c r="R29" s="119"/>
    </row>
    <row r="30" spans="1:18">
      <c r="A30" s="119">
        <f>UKData!A30</f>
        <v>2008</v>
      </c>
      <c r="B30" s="119">
        <f>UKData!B30</f>
        <v>28</v>
      </c>
      <c r="C30" s="119">
        <f>UKData!C30</f>
        <v>2.0527029147088247</v>
      </c>
      <c r="D30" s="119">
        <f>UKData!E30</f>
        <v>1.0913735051666087</v>
      </c>
      <c r="E30" s="119">
        <f>UKData!D30</f>
        <v>2.511672267411972</v>
      </c>
      <c r="F30" s="119">
        <f>UKData!F30</f>
        <v>1.0510480240503277</v>
      </c>
      <c r="G30" s="119">
        <f>UKData!G30</f>
        <v>1.0402508608852528</v>
      </c>
      <c r="H30" s="119" t="str">
        <f>UKData!H30</f>
        <v>NA</v>
      </c>
      <c r="I30" s="119"/>
      <c r="J30" s="119"/>
      <c r="K30" s="119"/>
      <c r="L30" s="119"/>
      <c r="M30" s="119">
        <f t="shared" si="0"/>
        <v>1.4799377114022885</v>
      </c>
      <c r="N30" s="119">
        <f t="shared" si="1"/>
        <v>2.3163669767810915</v>
      </c>
      <c r="O30" s="119">
        <f t="shared" si="2"/>
        <v>1.8357909313118101</v>
      </c>
      <c r="P30" s="119">
        <f t="shared" si="6"/>
        <v>2.0717401282938739</v>
      </c>
      <c r="Q30" s="119">
        <f t="shared" si="7"/>
        <v>2.1791041982853621</v>
      </c>
      <c r="R30" s="119"/>
    </row>
    <row r="31" spans="1:18">
      <c r="A31" s="119">
        <f>UKData!A31</f>
        <v>2009</v>
      </c>
      <c r="B31" s="119">
        <f>UKData!B31</f>
        <v>29</v>
      </c>
      <c r="C31" s="119">
        <f>UKData!C31</f>
        <v>1.9629315289040459</v>
      </c>
      <c r="D31" s="119">
        <f>UKData!E31</f>
        <v>1.0596772320910253</v>
      </c>
      <c r="E31" s="119">
        <f>UKData!D31</f>
        <v>2.5523349805870459</v>
      </c>
      <c r="F31" s="119">
        <f>UKData!F31</f>
        <v>1.0000490290514688</v>
      </c>
      <c r="G31" s="119">
        <f>UKData!G31</f>
        <v>0.98795919681463684</v>
      </c>
      <c r="H31" s="119" t="str">
        <f>UKData!H31</f>
        <v>NA</v>
      </c>
      <c r="I31" s="119"/>
      <c r="J31" s="119"/>
      <c r="K31" s="119"/>
      <c r="L31" s="119"/>
      <c r="M31" s="119">
        <f t="shared" si="0"/>
        <v>1.50080255245802</v>
      </c>
      <c r="N31" s="119">
        <f t="shared" si="1"/>
        <v>2.3869108535242765</v>
      </c>
      <c r="O31" s="119">
        <f t="shared" si="2"/>
        <v>1.8242103303833659</v>
      </c>
      <c r="P31" s="119">
        <f t="shared" si="6"/>
        <v>2.0415520700977114</v>
      </c>
      <c r="Q31" s="119">
        <f t="shared" si="7"/>
        <v>2.1409384278238637</v>
      </c>
      <c r="R31" s="119"/>
    </row>
    <row r="32" spans="1:18">
      <c r="A32" s="119">
        <f>UKData!A32</f>
        <v>2010</v>
      </c>
      <c r="B32" s="119">
        <f>UKData!B32</f>
        <v>30</v>
      </c>
      <c r="C32" s="119">
        <f>UKData!C32</f>
        <v>2.0039992695867763</v>
      </c>
      <c r="D32" s="119">
        <f>UKData!E32</f>
        <v>1.0649018924880995</v>
      </c>
      <c r="E32" s="119">
        <f>UKData!D32</f>
        <v>2.596944157292989</v>
      </c>
      <c r="F32" s="119">
        <f>UKData!F32</f>
        <v>1.0202009657621005</v>
      </c>
      <c r="G32" s="119">
        <f>UKData!G32</f>
        <v>1.0081877862816804</v>
      </c>
      <c r="H32" s="119" t="str">
        <f>UKData!H32</f>
        <v>NA</v>
      </c>
      <c r="I32" s="119"/>
      <c r="J32" s="119"/>
      <c r="K32" s="119"/>
      <c r="L32" s="119"/>
      <c r="M32" s="119">
        <f t="shared" si="0"/>
        <v>1.5219615556186337</v>
      </c>
      <c r="N32" s="119">
        <f t="shared" si="1"/>
        <v>2.4596031111569494</v>
      </c>
      <c r="O32" s="119">
        <f t="shared" si="2"/>
        <v>1.8581920037447974</v>
      </c>
      <c r="P32" s="119">
        <f t="shared" si="6"/>
        <v>2.1216065294358737</v>
      </c>
      <c r="Q32" s="119">
        <f t="shared" si="7"/>
        <v>2.2364050867984586</v>
      </c>
      <c r="R32" s="119"/>
    </row>
    <row r="33" spans="1:18">
      <c r="A33" s="119">
        <f>UKData!A33</f>
        <v>2011</v>
      </c>
      <c r="B33" s="119">
        <f>UKData!B33</f>
        <v>31</v>
      </c>
      <c r="C33" s="119">
        <f>UKData!C33</f>
        <v>2.0171192742504478</v>
      </c>
      <c r="D33" s="119">
        <f>UKData!E33</f>
        <v>1.0633925461511669</v>
      </c>
      <c r="E33" s="119">
        <f>UKData!D33</f>
        <v>2.6357626243114307</v>
      </c>
      <c r="F33" s="119">
        <f>UKData!F33</f>
        <v>0.97910574214097912</v>
      </c>
      <c r="G33" s="119">
        <f>UKData!G33</f>
        <v>0.96719384853164803</v>
      </c>
      <c r="H33" s="119" t="str">
        <f>UKData!H33</f>
        <v>NA</v>
      </c>
      <c r="I33" s="119"/>
      <c r="J33" s="119"/>
      <c r="K33" s="119"/>
      <c r="L33" s="119"/>
      <c r="M33" s="119">
        <f t="shared" si="0"/>
        <v>1.5434188681164871</v>
      </c>
      <c r="N33" s="119">
        <f t="shared" si="1"/>
        <v>2.5345091776178545</v>
      </c>
      <c r="O33" s="119">
        <f t="shared" si="2"/>
        <v>1.8829500164335919</v>
      </c>
      <c r="P33" s="119">
        <f t="shared" si="6"/>
        <v>2.1166167176895669</v>
      </c>
      <c r="Q33" s="119">
        <f t="shared" si="7"/>
        <v>2.2221902330126388</v>
      </c>
      <c r="R33" s="119"/>
    </row>
    <row r="34" spans="1:18">
      <c r="A34" s="119"/>
      <c r="B34" s="119"/>
      <c r="C34" s="119"/>
      <c r="D34" s="119"/>
      <c r="E34" s="119"/>
      <c r="F34" s="119"/>
      <c r="G34" s="119"/>
      <c r="H34" s="119"/>
      <c r="I34" s="119"/>
      <c r="J34" s="119"/>
      <c r="K34" s="119"/>
      <c r="L34" s="119"/>
      <c r="M34" s="119"/>
      <c r="N34" s="119"/>
      <c r="O34" s="119"/>
      <c r="P34" s="119"/>
      <c r="Q34" s="119"/>
      <c r="R34" s="119"/>
    </row>
    <row r="35" spans="1:18">
      <c r="A35" s="119"/>
      <c r="B35" s="119"/>
      <c r="C35" s="119"/>
      <c r="D35" s="119"/>
      <c r="E35" s="119"/>
      <c r="F35" s="119"/>
      <c r="G35" s="119"/>
      <c r="H35" s="119"/>
      <c r="I35" s="119"/>
      <c r="J35" s="119"/>
      <c r="K35" s="119"/>
      <c r="L35" s="119"/>
      <c r="M35" s="119"/>
      <c r="N35" s="119"/>
      <c r="O35" s="119"/>
      <c r="P35" s="119"/>
      <c r="Q35" s="119"/>
      <c r="R35" s="119"/>
    </row>
    <row r="36" spans="1:18">
      <c r="A36" s="119"/>
      <c r="B36" s="119"/>
      <c r="C36" s="119"/>
      <c r="D36" s="119"/>
      <c r="E36" s="119"/>
      <c r="F36" s="119"/>
      <c r="G36" s="119"/>
      <c r="H36" s="119"/>
      <c r="I36" s="119"/>
      <c r="J36" s="119"/>
      <c r="K36" s="119"/>
      <c r="L36" s="119"/>
      <c r="M36" s="119"/>
      <c r="N36" s="119"/>
      <c r="O36" s="119"/>
      <c r="P36" s="119"/>
      <c r="Q36" s="119"/>
      <c r="R36" s="119"/>
    </row>
    <row r="37" spans="1:18">
      <c r="A37" s="119"/>
      <c r="B37" s="119"/>
      <c r="C37" s="119"/>
      <c r="D37" s="119"/>
      <c r="E37" s="119"/>
      <c r="F37" s="119"/>
      <c r="G37" s="119"/>
      <c r="H37" s="119"/>
      <c r="I37" s="119"/>
      <c r="J37" s="119"/>
      <c r="K37" s="119"/>
      <c r="L37" s="119"/>
      <c r="M37" s="119"/>
      <c r="N37" s="119"/>
      <c r="O37" s="119"/>
      <c r="P37" s="119"/>
      <c r="Q37" s="119"/>
      <c r="R37" s="119"/>
    </row>
    <row r="38" spans="1:18">
      <c r="A38" s="119"/>
      <c r="B38" s="119"/>
      <c r="C38" s="119"/>
      <c r="D38" s="119"/>
      <c r="E38" s="119"/>
      <c r="F38" s="119"/>
      <c r="G38" s="119"/>
      <c r="H38" s="119"/>
      <c r="I38" s="119"/>
      <c r="J38" s="119"/>
      <c r="K38" s="119"/>
      <c r="L38" s="119"/>
      <c r="M38" s="119"/>
      <c r="N38" s="119"/>
      <c r="O38" s="119"/>
      <c r="P38" s="119"/>
      <c r="Q38" s="119"/>
      <c r="R38" s="119"/>
    </row>
    <row r="39" spans="1:18">
      <c r="A39" s="119"/>
      <c r="B39" s="119"/>
      <c r="C39" s="119"/>
      <c r="D39" s="119"/>
      <c r="E39" s="119"/>
      <c r="F39" s="119"/>
      <c r="G39" s="119"/>
      <c r="H39" s="119"/>
      <c r="I39" s="119"/>
      <c r="J39" s="119"/>
      <c r="K39" s="119"/>
      <c r="L39" s="119"/>
      <c r="M39" s="119"/>
      <c r="N39" s="119"/>
      <c r="O39" s="119"/>
      <c r="P39" s="119"/>
      <c r="Q39" s="119"/>
      <c r="R39" s="119"/>
    </row>
    <row r="40" spans="1:18">
      <c r="A40" s="119"/>
      <c r="B40" s="119"/>
      <c r="C40" s="119"/>
      <c r="D40" s="119"/>
      <c r="E40" s="119"/>
      <c r="F40" s="119"/>
      <c r="G40" s="119"/>
      <c r="H40" s="119"/>
      <c r="I40" s="119"/>
      <c r="J40" s="119"/>
      <c r="K40" s="119"/>
      <c r="L40" s="119"/>
      <c r="M40" s="119"/>
      <c r="N40" s="119"/>
      <c r="O40" s="119"/>
      <c r="P40" s="119"/>
      <c r="Q40" s="119"/>
      <c r="R40" s="119"/>
    </row>
    <row r="41" spans="1:18">
      <c r="A41" s="119"/>
      <c r="B41" s="119"/>
      <c r="C41" s="119"/>
      <c r="D41" s="119"/>
      <c r="E41" s="119"/>
      <c r="F41" s="119"/>
      <c r="G41" s="119"/>
      <c r="H41" s="119"/>
      <c r="I41" s="119"/>
      <c r="J41" s="119"/>
      <c r="K41" s="119"/>
      <c r="L41" s="119"/>
      <c r="M41" s="119"/>
      <c r="N41" s="119"/>
      <c r="O41" s="119"/>
      <c r="P41" s="119"/>
      <c r="Q41" s="119"/>
      <c r="R41" s="119"/>
    </row>
    <row r="42" spans="1:18">
      <c r="A42" s="119"/>
      <c r="B42" s="119"/>
      <c r="C42" s="119"/>
      <c r="D42" s="119"/>
      <c r="E42" s="119"/>
      <c r="F42" s="119"/>
      <c r="G42" s="119"/>
      <c r="H42" s="119"/>
      <c r="I42" s="119"/>
      <c r="J42" s="119"/>
      <c r="K42" s="119"/>
      <c r="L42" s="119"/>
      <c r="M42" s="119"/>
      <c r="N42" s="119"/>
      <c r="O42" s="119"/>
      <c r="P42" s="119"/>
      <c r="Q42" s="119"/>
      <c r="R42" s="119"/>
    </row>
    <row r="43" spans="1:18">
      <c r="A43" s="119"/>
      <c r="B43" s="119"/>
      <c r="C43" s="119"/>
      <c r="D43" s="119"/>
      <c r="E43" s="119"/>
      <c r="F43" s="119"/>
      <c r="G43" s="119"/>
      <c r="H43" s="119"/>
      <c r="I43" s="119"/>
      <c r="J43" s="119"/>
      <c r="K43" s="119"/>
      <c r="L43" s="119"/>
      <c r="M43" s="119"/>
      <c r="N43" s="119"/>
      <c r="O43" s="119"/>
      <c r="P43" s="119"/>
      <c r="Q43" s="119"/>
      <c r="R43" s="119"/>
    </row>
    <row r="44" spans="1:18">
      <c r="A44" s="119"/>
      <c r="B44" s="119"/>
      <c r="C44" s="119"/>
      <c r="D44" s="119"/>
      <c r="E44" s="119"/>
      <c r="F44" s="119"/>
      <c r="G44" s="119"/>
      <c r="H44" s="119"/>
      <c r="I44" s="119"/>
      <c r="J44" s="119"/>
      <c r="K44" s="119"/>
      <c r="L44" s="119"/>
      <c r="M44" s="119"/>
      <c r="N44" s="119"/>
      <c r="O44" s="119"/>
      <c r="P44" s="119"/>
      <c r="Q44" s="119"/>
      <c r="R44" s="11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UK Workbook</vt:lpstr>
      <vt:lpstr>UKData</vt:lpstr>
      <vt:lpstr>Labor calculations</vt:lpstr>
      <vt:lpstr>Exergy calcs</vt:lpstr>
      <vt:lpstr>Useful work calcs</vt:lpstr>
      <vt:lpstr>Capital Stock Comparison</vt:lpstr>
      <vt:lpstr>GDP Comparison</vt:lpstr>
      <vt:lpstr>CES Models</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2012-07-10T20:32:16Z</dcterms:created>
  <dcterms:modified xsi:type="dcterms:W3CDTF">2014-07-10T15:44:03Z</dcterms:modified>
</cp:coreProperties>
</file>