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360" yWindow="280" windowWidth="24620" windowHeight="13300" activeTab="1"/>
  </bookViews>
  <sheets>
    <sheet name="China Workbook" sheetId="1" r:id="rId1"/>
    <sheet name="CNData" sheetId="11" r:id="rId2"/>
    <sheet name="China Indices Comparison" sheetId="9" r:id="rId3"/>
    <sheet name="Employment calcs" sheetId="2" r:id="rId4"/>
    <sheet name="Exergy calcs" sheetId="10"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32" i="1" l="1"/>
  <c r="D22" i="11"/>
  <c r="A2" i="11"/>
  <c r="A3" i="11"/>
  <c r="A4" i="11"/>
  <c r="A5" i="11"/>
  <c r="A6" i="11"/>
  <c r="A7" i="11"/>
  <c r="A8" i="11"/>
  <c r="A9" i="11"/>
  <c r="A10" i="11"/>
  <c r="A11" i="11"/>
  <c r="A12" i="11"/>
  <c r="A13" i="11"/>
  <c r="A14" i="11"/>
  <c r="A15" i="11"/>
  <c r="A16" i="11"/>
  <c r="A17" i="11"/>
  <c r="A18" i="11"/>
  <c r="A19" i="11"/>
  <c r="A20" i="11"/>
  <c r="A21" i="11"/>
  <c r="A22" i="11"/>
  <c r="A1" i="11"/>
  <c r="G13" i="1"/>
  <c r="B3" i="11"/>
  <c r="H13" i="1"/>
  <c r="C3" i="11"/>
  <c r="I13" i="1"/>
  <c r="D3" i="11"/>
  <c r="J13" i="1"/>
  <c r="E3" i="11"/>
  <c r="K13" i="1"/>
  <c r="F3" i="11"/>
  <c r="L13" i="1"/>
  <c r="G3" i="11"/>
  <c r="G14" i="1"/>
  <c r="B4" i="11"/>
  <c r="H14" i="1"/>
  <c r="C4" i="11"/>
  <c r="I14" i="1"/>
  <c r="D4" i="11"/>
  <c r="J14" i="1"/>
  <c r="E4" i="11"/>
  <c r="K14" i="1"/>
  <c r="F4" i="11"/>
  <c r="L14" i="1"/>
  <c r="G4" i="11"/>
  <c r="G15" i="1"/>
  <c r="B5" i="11"/>
  <c r="H15" i="1"/>
  <c r="C5" i="11"/>
  <c r="I15" i="1"/>
  <c r="D5" i="11"/>
  <c r="J15" i="1"/>
  <c r="E5" i="11"/>
  <c r="K15" i="1"/>
  <c r="F5" i="11"/>
  <c r="L15" i="1"/>
  <c r="G5" i="11"/>
  <c r="G16" i="1"/>
  <c r="B6" i="11"/>
  <c r="H16" i="1"/>
  <c r="C6" i="11"/>
  <c r="I16" i="1"/>
  <c r="D6" i="11"/>
  <c r="J16" i="1"/>
  <c r="E6" i="11"/>
  <c r="K16" i="1"/>
  <c r="F6" i="11"/>
  <c r="L16" i="1"/>
  <c r="G6" i="11"/>
  <c r="G17" i="1"/>
  <c r="B7" i="11"/>
  <c r="H17" i="1"/>
  <c r="C7" i="11"/>
  <c r="I17" i="1"/>
  <c r="D7" i="11"/>
  <c r="J17" i="1"/>
  <c r="E7" i="11"/>
  <c r="K17" i="1"/>
  <c r="F7" i="11"/>
  <c r="L17" i="1"/>
  <c r="G7" i="11"/>
  <c r="G18" i="1"/>
  <c r="B8" i="11"/>
  <c r="H18" i="1"/>
  <c r="C8" i="11"/>
  <c r="I18" i="1"/>
  <c r="D8" i="11"/>
  <c r="J18" i="1"/>
  <c r="E8" i="11"/>
  <c r="K18" i="1"/>
  <c r="F8" i="11"/>
  <c r="L18" i="1"/>
  <c r="G8" i="11"/>
  <c r="G19" i="1"/>
  <c r="B9" i="11"/>
  <c r="H19" i="1"/>
  <c r="C9" i="11"/>
  <c r="I19" i="1"/>
  <c r="D9" i="11"/>
  <c r="J19" i="1"/>
  <c r="E9" i="11"/>
  <c r="K19" i="1"/>
  <c r="F9" i="11"/>
  <c r="L19" i="1"/>
  <c r="G9" i="11"/>
  <c r="G20" i="1"/>
  <c r="B10" i="11"/>
  <c r="H20" i="1"/>
  <c r="C10" i="11"/>
  <c r="I20" i="1"/>
  <c r="D10" i="11"/>
  <c r="J20" i="1"/>
  <c r="E10" i="11"/>
  <c r="K20" i="1"/>
  <c r="F10" i="11"/>
  <c r="L20" i="1"/>
  <c r="G10" i="11"/>
  <c r="G21" i="1"/>
  <c r="B11" i="11"/>
  <c r="H21" i="1"/>
  <c r="C11" i="11"/>
  <c r="I21" i="1"/>
  <c r="D11" i="11"/>
  <c r="J21" i="1"/>
  <c r="E11" i="11"/>
  <c r="K21" i="1"/>
  <c r="F11" i="11"/>
  <c r="L21" i="1"/>
  <c r="G11" i="11"/>
  <c r="G22" i="1"/>
  <c r="B12" i="11"/>
  <c r="H22" i="1"/>
  <c r="C12" i="11"/>
  <c r="I22" i="1"/>
  <c r="D12" i="11"/>
  <c r="J22" i="1"/>
  <c r="E12" i="11"/>
  <c r="K22" i="1"/>
  <c r="F12" i="11"/>
  <c r="L22" i="1"/>
  <c r="G12" i="11"/>
  <c r="G23" i="1"/>
  <c r="B13" i="11"/>
  <c r="H23" i="1"/>
  <c r="C13" i="11"/>
  <c r="I23" i="1"/>
  <c r="D13" i="11"/>
  <c r="J23" i="1"/>
  <c r="E13" i="11"/>
  <c r="K23" i="1"/>
  <c r="F13" i="11"/>
  <c r="L23" i="1"/>
  <c r="G13" i="11"/>
  <c r="G24" i="1"/>
  <c r="B14" i="11"/>
  <c r="H24" i="1"/>
  <c r="C14" i="11"/>
  <c r="I24" i="1"/>
  <c r="D14" i="11"/>
  <c r="J24" i="1"/>
  <c r="E14" i="11"/>
  <c r="K24" i="1"/>
  <c r="F14" i="11"/>
  <c r="L24" i="1"/>
  <c r="G14" i="11"/>
  <c r="G25" i="1"/>
  <c r="B15" i="11"/>
  <c r="H25" i="1"/>
  <c r="C15" i="11"/>
  <c r="I25" i="1"/>
  <c r="D15" i="11"/>
  <c r="J25" i="1"/>
  <c r="E15" i="11"/>
  <c r="K25" i="1"/>
  <c r="F15" i="11"/>
  <c r="L25" i="1"/>
  <c r="G15" i="11"/>
  <c r="G26" i="1"/>
  <c r="B16" i="11"/>
  <c r="H26" i="1"/>
  <c r="C16" i="11"/>
  <c r="I26" i="1"/>
  <c r="D16" i="11"/>
  <c r="J26" i="1"/>
  <c r="E16" i="11"/>
  <c r="K26" i="1"/>
  <c r="F16" i="11"/>
  <c r="L26" i="1"/>
  <c r="G16" i="11"/>
  <c r="G27" i="1"/>
  <c r="B17" i="11"/>
  <c r="H27" i="1"/>
  <c r="C17" i="11"/>
  <c r="I27" i="1"/>
  <c r="D17" i="11"/>
  <c r="J27" i="1"/>
  <c r="E17" i="11"/>
  <c r="K27" i="1"/>
  <c r="F17" i="11"/>
  <c r="L27" i="1"/>
  <c r="G17" i="11"/>
  <c r="G28" i="1"/>
  <c r="B18" i="11"/>
  <c r="H28" i="1"/>
  <c r="C18" i="11"/>
  <c r="I28" i="1"/>
  <c r="D18" i="11"/>
  <c r="J28" i="1"/>
  <c r="E18" i="11"/>
  <c r="K28" i="1"/>
  <c r="F18" i="11"/>
  <c r="L28" i="1"/>
  <c r="G18" i="11"/>
  <c r="G29" i="1"/>
  <c r="B19" i="11"/>
  <c r="H29" i="1"/>
  <c r="C19" i="11"/>
  <c r="I29" i="1"/>
  <c r="D19" i="11"/>
  <c r="J29" i="1"/>
  <c r="E19" i="11"/>
  <c r="K29" i="1"/>
  <c r="F19" i="11"/>
  <c r="L29" i="1"/>
  <c r="G19" i="11"/>
  <c r="G30" i="1"/>
  <c r="B20" i="11"/>
  <c r="H30" i="1"/>
  <c r="C20" i="11"/>
  <c r="I30" i="1"/>
  <c r="D20" i="11"/>
  <c r="J30" i="1"/>
  <c r="E20" i="11"/>
  <c r="K30" i="1"/>
  <c r="F20" i="11"/>
  <c r="L30" i="1"/>
  <c r="G20" i="11"/>
  <c r="G31" i="1"/>
  <c r="B21" i="11"/>
  <c r="H31" i="1"/>
  <c r="C21" i="11"/>
  <c r="I31" i="1"/>
  <c r="D21" i="11"/>
  <c r="J31" i="1"/>
  <c r="E21" i="11"/>
  <c r="K31" i="1"/>
  <c r="F21" i="11"/>
  <c r="L31" i="1"/>
  <c r="G21" i="11"/>
  <c r="G32" i="1"/>
  <c r="B22" i="11"/>
  <c r="H32" i="1"/>
  <c r="C22" i="11"/>
  <c r="J32" i="1"/>
  <c r="E22" i="11"/>
  <c r="K32" i="1"/>
  <c r="F22" i="11"/>
  <c r="L32" i="1"/>
  <c r="G22" i="11"/>
  <c r="H12" i="1"/>
  <c r="C2" i="11"/>
  <c r="I12" i="1"/>
  <c r="D2" i="11"/>
  <c r="J12" i="1"/>
  <c r="E2" i="11"/>
  <c r="K12" i="1"/>
  <c r="F2" i="11"/>
  <c r="L12" i="1"/>
  <c r="G2" i="11"/>
  <c r="G12" i="1"/>
  <c r="B2" i="11"/>
  <c r="C1" i="11"/>
  <c r="D1" i="11"/>
  <c r="E1" i="11"/>
  <c r="F1" i="11"/>
  <c r="G1" i="11"/>
  <c r="B1" i="11"/>
  <c r="E9" i="2"/>
  <c r="G9" i="2"/>
  <c r="E10" i="2"/>
  <c r="G10" i="2"/>
  <c r="E11" i="2"/>
  <c r="G11" i="2"/>
  <c r="E12" i="2"/>
  <c r="G12" i="2"/>
  <c r="E13" i="2"/>
  <c r="G13" i="2"/>
  <c r="E14" i="2"/>
  <c r="G14" i="2"/>
  <c r="E15" i="2"/>
  <c r="G15" i="2"/>
  <c r="E16" i="2"/>
  <c r="G16" i="2"/>
  <c r="E17" i="2"/>
  <c r="G17" i="2"/>
  <c r="E18" i="2"/>
  <c r="G18" i="2"/>
  <c r="E19" i="2"/>
  <c r="G19" i="2"/>
  <c r="E20" i="2"/>
  <c r="G20" i="2"/>
  <c r="E21" i="2"/>
  <c r="G21" i="2"/>
  <c r="E22" i="2"/>
  <c r="G22" i="2"/>
  <c r="E23" i="2"/>
  <c r="G23" i="2"/>
  <c r="E24" i="2"/>
  <c r="G24" i="2"/>
  <c r="E25" i="2"/>
  <c r="G25" i="2"/>
  <c r="E26" i="2"/>
  <c r="G26" i="2"/>
  <c r="E27" i="2"/>
  <c r="G27" i="2"/>
  <c r="E28" i="2"/>
  <c r="G28" i="2"/>
  <c r="C22" i="10"/>
  <c r="Y50" i="10"/>
  <c r="Z50" i="10"/>
  <c r="AA50" i="10"/>
  <c r="AB50" i="10"/>
  <c r="AC50" i="10"/>
  <c r="C24" i="10"/>
  <c r="AD50" i="10"/>
  <c r="F18" i="10"/>
  <c r="AE50" i="10"/>
  <c r="K50" i="10"/>
  <c r="AF50" i="10"/>
  <c r="AG50" i="10"/>
  <c r="Y49" i="10"/>
  <c r="Z49" i="10"/>
  <c r="AA49" i="10"/>
  <c r="AB49" i="10"/>
  <c r="AC49" i="10"/>
  <c r="AD49" i="10"/>
  <c r="AE49" i="10"/>
  <c r="AF49" i="10"/>
  <c r="AG49" i="10"/>
  <c r="Y48" i="10"/>
  <c r="Z48" i="10"/>
  <c r="AA48" i="10"/>
  <c r="AB48" i="10"/>
  <c r="AC48" i="10"/>
  <c r="AD48" i="10"/>
  <c r="AE48" i="10"/>
  <c r="AF48" i="10"/>
  <c r="AG48" i="10"/>
  <c r="Y47" i="10"/>
  <c r="Z47" i="10"/>
  <c r="AA47" i="10"/>
  <c r="AB47" i="10"/>
  <c r="AC47" i="10"/>
  <c r="AD47" i="10"/>
  <c r="AE47" i="10"/>
  <c r="AF47" i="10"/>
  <c r="AG47" i="10"/>
  <c r="Y46" i="10"/>
  <c r="Z46" i="10"/>
  <c r="AA46" i="10"/>
  <c r="AB46" i="10"/>
  <c r="AC46" i="10"/>
  <c r="AD46" i="10"/>
  <c r="AE46" i="10"/>
  <c r="AF46" i="10"/>
  <c r="AG46" i="10"/>
  <c r="Y45" i="10"/>
  <c r="Z45" i="10"/>
  <c r="AA45" i="10"/>
  <c r="AB45" i="10"/>
  <c r="AC45" i="10"/>
  <c r="AD45" i="10"/>
  <c r="AE45" i="10"/>
  <c r="AF45" i="10"/>
  <c r="AG45" i="10"/>
  <c r="Y44" i="10"/>
  <c r="Z44" i="10"/>
  <c r="AA44" i="10"/>
  <c r="AB44" i="10"/>
  <c r="AC44" i="10"/>
  <c r="AD44" i="10"/>
  <c r="AE44" i="10"/>
  <c r="AF44" i="10"/>
  <c r="AG44" i="10"/>
  <c r="Y43" i="10"/>
  <c r="Z43" i="10"/>
  <c r="AA43" i="10"/>
  <c r="AB43" i="10"/>
  <c r="AC43" i="10"/>
  <c r="AD43" i="10"/>
  <c r="AE43" i="10"/>
  <c r="AF43" i="10"/>
  <c r="AG43" i="10"/>
  <c r="Y42" i="10"/>
  <c r="Z42" i="10"/>
  <c r="AA42" i="10"/>
  <c r="AB42" i="10"/>
  <c r="AC42" i="10"/>
  <c r="AD42" i="10"/>
  <c r="AE42" i="10"/>
  <c r="AF42" i="10"/>
  <c r="AG42" i="10"/>
  <c r="Y41" i="10"/>
  <c r="Z41" i="10"/>
  <c r="AA41" i="10"/>
  <c r="AB41" i="10"/>
  <c r="AC41" i="10"/>
  <c r="AD41" i="10"/>
  <c r="AE41" i="10"/>
  <c r="AF41" i="10"/>
  <c r="AG41" i="10"/>
  <c r="Y40" i="10"/>
  <c r="Z40" i="10"/>
  <c r="AA40" i="10"/>
  <c r="AB40" i="10"/>
  <c r="AC40" i="10"/>
  <c r="AD40" i="10"/>
  <c r="AE40" i="10"/>
  <c r="AF40" i="10"/>
  <c r="AG40" i="10"/>
  <c r="Y39" i="10"/>
  <c r="Z39" i="10"/>
  <c r="AA39" i="10"/>
  <c r="AB39" i="10"/>
  <c r="AC39" i="10"/>
  <c r="AD39" i="10"/>
  <c r="AE39" i="10"/>
  <c r="AF39" i="10"/>
  <c r="AG39" i="10"/>
  <c r="Y38" i="10"/>
  <c r="Z38" i="10"/>
  <c r="AA38" i="10"/>
  <c r="AB38" i="10"/>
  <c r="AC38" i="10"/>
  <c r="AD38" i="10"/>
  <c r="AE38" i="10"/>
  <c r="AF38" i="10"/>
  <c r="AG38" i="10"/>
  <c r="Y37" i="10"/>
  <c r="Z37" i="10"/>
  <c r="AA37" i="10"/>
  <c r="AB37" i="10"/>
  <c r="AC37" i="10"/>
  <c r="AD37" i="10"/>
  <c r="AE37" i="10"/>
  <c r="AF37" i="10"/>
  <c r="AG37" i="10"/>
  <c r="Y36" i="10"/>
  <c r="Z36" i="10"/>
  <c r="AA36" i="10"/>
  <c r="AB36" i="10"/>
  <c r="AC36" i="10"/>
  <c r="AD36" i="10"/>
  <c r="AE36" i="10"/>
  <c r="AF36" i="10"/>
  <c r="AG36" i="10"/>
  <c r="Y35" i="10"/>
  <c r="Z35" i="10"/>
  <c r="AA35" i="10"/>
  <c r="AB35" i="10"/>
  <c r="AC35" i="10"/>
  <c r="AD35" i="10"/>
  <c r="AE35" i="10"/>
  <c r="AF35" i="10"/>
  <c r="AG35" i="10"/>
  <c r="Y34" i="10"/>
  <c r="Z34" i="10"/>
  <c r="AA34" i="10"/>
  <c r="AB34" i="10"/>
  <c r="AC34" i="10"/>
  <c r="AD34" i="10"/>
  <c r="AE34" i="10"/>
  <c r="AF34" i="10"/>
  <c r="AG34" i="10"/>
  <c r="Y33" i="10"/>
  <c r="Z33" i="10"/>
  <c r="AA33" i="10"/>
  <c r="AB33" i="10"/>
  <c r="AC33" i="10"/>
  <c r="AD33" i="10"/>
  <c r="AE33" i="10"/>
  <c r="AF33" i="10"/>
  <c r="AG33" i="10"/>
  <c r="Y32" i="10"/>
  <c r="Z32" i="10"/>
  <c r="AA32" i="10"/>
  <c r="AB32" i="10"/>
  <c r="AC32" i="10"/>
  <c r="AD32" i="10"/>
  <c r="AE32" i="10"/>
  <c r="AF32" i="10"/>
  <c r="AG32" i="10"/>
  <c r="Y31" i="10"/>
  <c r="Z31" i="10"/>
  <c r="AA31" i="10"/>
  <c r="AB31" i="10"/>
  <c r="AC31" i="10"/>
  <c r="AD31" i="10"/>
  <c r="AE31" i="10"/>
  <c r="AF31" i="10"/>
  <c r="AG31" i="10"/>
  <c r="Y30" i="10"/>
  <c r="Z30" i="10"/>
  <c r="AA30" i="10"/>
  <c r="AB30" i="10"/>
  <c r="AC30" i="10"/>
  <c r="AD30" i="10"/>
  <c r="AE30" i="10"/>
  <c r="AF30" i="10"/>
  <c r="AG30" i="10"/>
  <c r="F23" i="10"/>
  <c r="W50" i="10"/>
  <c r="W49" i="10"/>
  <c r="W48" i="10"/>
  <c r="W47" i="10"/>
  <c r="W46" i="10"/>
  <c r="W45" i="10"/>
  <c r="W44" i="10"/>
  <c r="W43" i="10"/>
  <c r="W42" i="10"/>
  <c r="W41" i="10"/>
  <c r="W40" i="10"/>
  <c r="W39" i="10"/>
  <c r="W38" i="10"/>
  <c r="W37" i="10"/>
  <c r="W36" i="10"/>
  <c r="W35" i="10"/>
  <c r="W34" i="10"/>
  <c r="W33" i="10"/>
  <c r="W32" i="10"/>
  <c r="W31" i="10"/>
  <c r="W30" i="10"/>
  <c r="V31" i="10"/>
  <c r="P31" i="10"/>
  <c r="Q31" i="10"/>
  <c r="R31" i="10"/>
  <c r="S31" i="10"/>
  <c r="T31" i="10"/>
  <c r="U31" i="10"/>
  <c r="X31" i="10"/>
  <c r="V32" i="10"/>
  <c r="P32" i="10"/>
  <c r="Q32" i="10"/>
  <c r="R32" i="10"/>
  <c r="S32" i="10"/>
  <c r="T32" i="10"/>
  <c r="U32" i="10"/>
  <c r="X32" i="10"/>
  <c r="V33" i="10"/>
  <c r="P33" i="10"/>
  <c r="Q33" i="10"/>
  <c r="R33" i="10"/>
  <c r="S33" i="10"/>
  <c r="T33" i="10"/>
  <c r="U33" i="10"/>
  <c r="X33" i="10"/>
  <c r="V34" i="10"/>
  <c r="P34" i="10"/>
  <c r="Q34" i="10"/>
  <c r="R34" i="10"/>
  <c r="S34" i="10"/>
  <c r="T34" i="10"/>
  <c r="U34" i="10"/>
  <c r="X34" i="10"/>
  <c r="V35" i="10"/>
  <c r="P35" i="10"/>
  <c r="Q35" i="10"/>
  <c r="R35" i="10"/>
  <c r="S35" i="10"/>
  <c r="T35" i="10"/>
  <c r="U35" i="10"/>
  <c r="X35" i="10"/>
  <c r="V36" i="10"/>
  <c r="P36" i="10"/>
  <c r="Q36" i="10"/>
  <c r="R36" i="10"/>
  <c r="S36" i="10"/>
  <c r="T36" i="10"/>
  <c r="U36" i="10"/>
  <c r="X36" i="10"/>
  <c r="V37" i="10"/>
  <c r="P37" i="10"/>
  <c r="Q37" i="10"/>
  <c r="R37" i="10"/>
  <c r="S37" i="10"/>
  <c r="T37" i="10"/>
  <c r="U37" i="10"/>
  <c r="X37" i="10"/>
  <c r="V38" i="10"/>
  <c r="P38" i="10"/>
  <c r="Q38" i="10"/>
  <c r="R38" i="10"/>
  <c r="S38" i="10"/>
  <c r="T38" i="10"/>
  <c r="U38" i="10"/>
  <c r="X38" i="10"/>
  <c r="V39" i="10"/>
  <c r="P39" i="10"/>
  <c r="Q39" i="10"/>
  <c r="R39" i="10"/>
  <c r="S39" i="10"/>
  <c r="T39" i="10"/>
  <c r="U39" i="10"/>
  <c r="X39" i="10"/>
  <c r="V40" i="10"/>
  <c r="P40" i="10"/>
  <c r="Q40" i="10"/>
  <c r="R40" i="10"/>
  <c r="S40" i="10"/>
  <c r="T40" i="10"/>
  <c r="U40" i="10"/>
  <c r="X40" i="10"/>
  <c r="V41" i="10"/>
  <c r="P41" i="10"/>
  <c r="Q41" i="10"/>
  <c r="R41" i="10"/>
  <c r="S41" i="10"/>
  <c r="T41" i="10"/>
  <c r="U41" i="10"/>
  <c r="X41" i="10"/>
  <c r="V42" i="10"/>
  <c r="P42" i="10"/>
  <c r="Q42" i="10"/>
  <c r="R42" i="10"/>
  <c r="S42" i="10"/>
  <c r="T42" i="10"/>
  <c r="U42" i="10"/>
  <c r="X42" i="10"/>
  <c r="V43" i="10"/>
  <c r="P43" i="10"/>
  <c r="Q43" i="10"/>
  <c r="R43" i="10"/>
  <c r="S43" i="10"/>
  <c r="T43" i="10"/>
  <c r="U43" i="10"/>
  <c r="X43" i="10"/>
  <c r="V44" i="10"/>
  <c r="P44" i="10"/>
  <c r="Q44" i="10"/>
  <c r="R44" i="10"/>
  <c r="S44" i="10"/>
  <c r="T44" i="10"/>
  <c r="U44" i="10"/>
  <c r="X44" i="10"/>
  <c r="V45" i="10"/>
  <c r="P45" i="10"/>
  <c r="Q45" i="10"/>
  <c r="R45" i="10"/>
  <c r="S45" i="10"/>
  <c r="T45" i="10"/>
  <c r="U45" i="10"/>
  <c r="X45" i="10"/>
  <c r="V46" i="10"/>
  <c r="P46" i="10"/>
  <c r="Q46" i="10"/>
  <c r="R46" i="10"/>
  <c r="S46" i="10"/>
  <c r="T46" i="10"/>
  <c r="U46" i="10"/>
  <c r="X46" i="10"/>
  <c r="V47" i="10"/>
  <c r="P47" i="10"/>
  <c r="Q47" i="10"/>
  <c r="R47" i="10"/>
  <c r="S47" i="10"/>
  <c r="T47" i="10"/>
  <c r="U47" i="10"/>
  <c r="X47" i="10"/>
  <c r="V48" i="10"/>
  <c r="P48" i="10"/>
  <c r="Q48" i="10"/>
  <c r="R48" i="10"/>
  <c r="S48" i="10"/>
  <c r="T48" i="10"/>
  <c r="U48" i="10"/>
  <c r="X48" i="10"/>
  <c r="V49" i="10"/>
  <c r="P49" i="10"/>
  <c r="Q49" i="10"/>
  <c r="R49" i="10"/>
  <c r="S49" i="10"/>
  <c r="T49" i="10"/>
  <c r="U49" i="10"/>
  <c r="X49" i="10"/>
  <c r="V50" i="10"/>
  <c r="P50" i="10"/>
  <c r="Q50" i="10"/>
  <c r="R50" i="10"/>
  <c r="S50" i="10"/>
  <c r="T50" i="10"/>
  <c r="U50" i="10"/>
  <c r="X50" i="10"/>
  <c r="V30" i="10"/>
  <c r="P30" i="10"/>
  <c r="Q30" i="10"/>
  <c r="R30" i="10"/>
  <c r="S30" i="10"/>
  <c r="T30" i="10"/>
  <c r="U30" i="10"/>
  <c r="X30" i="10"/>
  <c r="C23" i="10"/>
  <c r="K14" i="2"/>
  <c r="K15" i="2"/>
  <c r="K16" i="2"/>
  <c r="K17" i="2"/>
  <c r="K13" i="2"/>
  <c r="I10" i="2"/>
  <c r="I11" i="2"/>
  <c r="I12" i="2"/>
  <c r="I13" i="2"/>
  <c r="I9" i="2"/>
  <c r="F16" i="2"/>
  <c r="F25" i="2"/>
  <c r="F21" i="2"/>
  <c r="F17" i="2"/>
  <c r="F13" i="2"/>
  <c r="F9" i="2"/>
  <c r="F24" i="2"/>
  <c r="F28" i="2"/>
  <c r="F12" i="2"/>
  <c r="F27" i="2"/>
  <c r="F23" i="2"/>
  <c r="F19" i="2"/>
  <c r="F15" i="2"/>
  <c r="F11" i="2"/>
  <c r="F20" i="2"/>
  <c r="F26" i="2"/>
  <c r="F22" i="2"/>
  <c r="F18" i="2"/>
  <c r="F14" i="2"/>
  <c r="F10" i="2"/>
</calcChain>
</file>

<file path=xl/sharedStrings.xml><?xml version="1.0" encoding="utf-8"?>
<sst xmlns="http://schemas.openxmlformats.org/spreadsheetml/2006/main" count="162" uniqueCount="117">
  <si>
    <t>Exergy [TJ]</t>
  </si>
  <si>
    <t>Year</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</si>
  <si>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</si>
  <si>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Notes</t>
  </si>
  <si>
    <t>Employment to Population Ratio, 15+, total (%)</t>
  </si>
  <si>
    <t>Population ages 0-14 (% total)</t>
  </si>
  <si>
    <t>Population, Total</t>
  </si>
  <si>
    <t>Population, 15+</t>
  </si>
  <si>
    <t>Employment, 15+</t>
  </si>
  <si>
    <t>Data for China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</si>
  <si>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</si>
  <si>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</si>
  <si>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</si>
  <si>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</si>
  <si>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</si>
  <si>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</si>
  <si>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</si>
  <si>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</si>
  <si>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</si>
  <si>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</si>
  <si>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</si>
  <si>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</si>
  <si>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</si>
  <si>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</si>
  <si>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</si>
  <si>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</si>
  <si>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</si>
  <si>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</si>
  <si>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</si>
  <si>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</si>
  <si>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</si>
  <si>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</si>
  <si>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</si>
  <si>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NBS of China Employment - 2000</t>
  </si>
  <si>
    <t>Population (in 100s of millions)</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</si>
  <si>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</si>
  <si>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</si>
  <si>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</si>
  <si>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</si>
  <si>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</si>
  <si>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</si>
  <si>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</si>
  <si>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 xml:space="preserve"> - Data for population from the National Bureau of Statistics of China (employment search 1996 and 2000). </t>
  </si>
  <si>
    <t xml:space="preserve">NBS of China Employment - 1996 </t>
  </si>
  <si>
    <t>NBS of China Employment - 1996 (100s of millions)</t>
  </si>
  <si>
    <t>NBS of China Employment - 2000 (100s of millions)</t>
  </si>
  <si>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</si>
  <si>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</si>
  <si>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</si>
  <si>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</si>
  <si>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</si>
  <si>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</si>
  <si>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</si>
  <si>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</si>
  <si>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</si>
  <si>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</si>
  <si>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</si>
  <si>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</si>
  <si>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</si>
  <si>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</si>
  <si>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</si>
  <si>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</si>
  <si>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</si>
  <si>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</si>
  <si>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</si>
  <si>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</si>
  <si>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 xml:space="preserve"> - Exergy values for 2011 taken from BP's Statistical Review of World Energy for renewables and nuclear.</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</si>
  <si>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</si>
  <si>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</si>
  <si>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</si>
  <si>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</si>
  <si>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</si>
  <si>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</si>
  <si>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</si>
  <si>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</si>
  <si>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</si>
  <si>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</si>
  <si>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</si>
  <si>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</si>
  <si>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</si>
  <si>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</si>
  <si>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</si>
  <si>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</si>
  <si>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</si>
  <si>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</si>
  <si>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</si>
  <si>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</si>
  <si>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</si>
  <si>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</si>
  <si>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</si>
  <si>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</si>
  <si>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</si>
  <si>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</si>
  <si>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</si>
  <si>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</si>
  <si>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</si>
  <si>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</si>
  <si>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</si>
  <si>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Thermal Energy [TJ]</t>
  </si>
  <si>
    <t xml:space="preserve"> - See Exergy tab for detailed notes on exergy sources.</t>
  </si>
  <si>
    <t>Indexed Thermal Energy [Indexed to 1991]</t>
  </si>
  <si>
    <t>GDP [millions of real 2005 US dollars]</t>
  </si>
  <si>
    <t>Capital Stock [millions of real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</si>
  <si>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</si>
  <si>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</si>
  <si>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Employment[persons ages 15+]</t>
  </si>
  <si>
    <t xml:space="preserve"> - The 'CNData' tab has the indexed data from this page formatted for direct exporting into R (a statistical analysis program).</t>
  </si>
  <si>
    <t>NA</t>
  </si>
  <si>
    <t>iYear</t>
  </si>
  <si>
    <t>iGDP</t>
  </si>
  <si>
    <t>iLabor</t>
  </si>
  <si>
    <t>iCapStk</t>
  </si>
  <si>
    <t>iQ</t>
  </si>
  <si>
    <t>iX</t>
  </si>
  <si>
    <t>iU</t>
  </si>
  <si>
    <t>Country</t>
  </si>
  <si>
    <t>CN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</si>
</sst>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s>
  <cellStyleXfs count="473">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02">
    <xf numFmtId="0" fontId="0" fillId="0" borderId="0" xfId="0"/>
    <xf numFmtId="0" fontId="16" fillId="0" borderId="0" xfId="0" applyFont="1" applyAlignment="1">
      <alignment horizontal="center"/>
    </xf>
    <xf numFmtId="3" fontId="0" fillId="0" borderId="0" xfId="0" applyNumberFormat="1" applyFill="1"/>
    <xf numFmtId="0" fontId="16" fillId="0" borderId="0" xfId="0" applyFont="1"/>
    <xf numFmtId="0" fontId="0" fillId="0" borderId="0" xfId="0"/>
    <xf numFmtId="3" fontId="0" fillId="0" borderId="0" xfId="0" applyNumberFormat="1"/>
    <xf numFmtId="0" fontId="0" fillId="0" borderId="0" xfId="0" applyFont="1"/>
    <xf numFmtId="166" fontId="0" fillId="0" borderId="0" xfId="1" applyNumberFormat="1" applyFont="1"/>
    <xf numFmtId="0" fontId="16" fillId="0" borderId="0" xfId="0" applyFont="1" applyAlignment="1">
      <alignment horizontal="center" vertical="center"/>
    </xf>
    <xf numFmtId="0" fontId="0" fillId="0" borderId="0" xfId="0"/>
    <xf numFmtId="166" fontId="0" fillId="0" borderId="0" xfId="1" applyNumberFormat="1" applyFont="1" applyAlignment="1">
      <alignment horizontal="center"/>
    </xf>
    <xf numFmtId="2" fontId="0" fillId="0" borderId="0" xfId="0" applyNumberFormat="1" applyAlignment="1">
      <alignment horizontal="center"/>
    </xf>
    <xf numFmtId="0" fontId="0" fillId="0" borderId="0" xfId="0" applyAlignment="1">
      <alignment horizontal="center"/>
    </xf>
    <xf numFmtId="0" fontId="0" fillId="0" borderId="0" xfId="0"/>
    <xf numFmtId="0" fontId="0" fillId="0" borderId="0" xfId="0" applyFont="1" applyBorder="1" applyAlignment="1">
      <alignment horizontal="center"/>
    </xf>
    <xf numFmtId="2" fontId="0" fillId="0" borderId="0" xfId="0" applyNumberFormat="1" applyAlignment="1">
      <alignment horizontal="center"/>
    </xf>
    <xf numFmtId="0" fontId="23" fillId="0" borderId="17" xfId="0" applyFont="1" applyBorder="1" applyAlignment="1">
      <alignment horizontal="right"/>
    </xf>
    <xf numFmtId="0" fontId="0" fillId="0" borderId="18" xfId="0" applyBorder="1" applyAlignment="1">
      <alignment horizontal="center"/>
    </xf>
    <xf numFmtId="167" fontId="32" fillId="0" borderId="0" xfId="0" applyNumberFormat="1" applyFont="1" applyAlignment="1">
      <alignment horizontal="center"/>
    </xf>
    <xf numFmtId="2" fontId="32" fillId="0" borderId="0" xfId="0" applyNumberFormat="1" applyFont="1" applyAlignment="1">
      <alignment horizontal="center"/>
    </xf>
    <xf numFmtId="167" fontId="24" fillId="0" borderId="0" xfId="0" applyNumberFormat="1" applyFont="1" applyFill="1" applyBorder="1" applyAlignment="1" applyProtection="1">
      <alignment horizontal="center"/>
    </xf>
    <xf numFmtId="2" fontId="24" fillId="0" borderId="0" xfId="0" applyNumberFormat="1" applyFont="1" applyFill="1" applyBorder="1" applyAlignment="1" applyProtection="1">
      <alignment horizontal="center"/>
    </xf>
    <xf numFmtId="43" fontId="0" fillId="0" borderId="0" xfId="1" applyFont="1"/>
    <xf numFmtId="166" fontId="0" fillId="0" borderId="0" xfId="0" applyNumberFormat="1"/>
    <xf numFmtId="43" fontId="0" fillId="0" borderId="0" xfId="0" applyNumberFormat="1"/>
    <xf numFmtId="43" fontId="0" fillId="0" borderId="0" xfId="1" applyNumberFormat="1" applyFont="1"/>
    <xf numFmtId="0" fontId="0" fillId="0" borderId="0" xfId="0" applyAlignment="1">
      <alignment horizontal="center"/>
    </xf>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67" fontId="0" fillId="0" borderId="0" xfId="0" applyNumberFormat="1" applyBorder="1" applyAlignment="1">
      <alignment horizontal="center"/>
    </xf>
    <xf numFmtId="0" fontId="0" fillId="0" borderId="0" xfId="0" applyNumberFormat="1" applyBorder="1" applyAlignment="1">
      <alignment horizontal="center"/>
    </xf>
    <xf numFmtId="0" fontId="32" fillId="0" borderId="0" xfId="0" applyFont="1" applyBorder="1" applyAlignment="1">
      <alignment horizontal="center"/>
    </xf>
    <xf numFmtId="0" fontId="33" fillId="0" borderId="0" xfId="0" applyFont="1"/>
    <xf numFmtId="0" fontId="2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2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2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462"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0" fontId="20" fillId="0" borderId="0" xfId="0" applyFont="1" applyAlignment="1">
      <alignment horizontal="right"/>
    </xf>
    <xf numFmtId="2" fontId="0" fillId="0" borderId="0" xfId="1" applyNumberFormat="1" applyFont="1" applyBorder="1" applyAlignment="1">
      <alignment horizontal="center"/>
    </xf>
    <xf numFmtId="2" fontId="32" fillId="0" borderId="23" xfId="1" applyNumberFormat="1" applyFont="1" applyBorder="1" applyAlignment="1">
      <alignment horizontal="center"/>
    </xf>
    <xf numFmtId="2" fontId="32" fillId="0" borderId="24" xfId="1" applyNumberFormat="1" applyFont="1" applyBorder="1" applyAlignment="1">
      <alignment horizontal="center"/>
    </xf>
    <xf numFmtId="2" fontId="0" fillId="0" borderId="25" xfId="1" applyNumberFormat="1" applyFont="1" applyBorder="1" applyAlignment="1">
      <alignment horizontal="center"/>
    </xf>
    <xf numFmtId="43" fontId="32" fillId="0" borderId="25" xfId="1" applyFont="1" applyBorder="1" applyAlignment="1">
      <alignment horizontal="center"/>
    </xf>
    <xf numFmtId="167" fontId="32" fillId="0" borderId="25" xfId="0" applyNumberFormat="1" applyFont="1" applyBorder="1" applyAlignment="1">
      <alignment horizontal="center"/>
    </xf>
    <xf numFmtId="0" fontId="0" fillId="0" borderId="25" xfId="0" applyBorder="1"/>
    <xf numFmtId="166" fontId="0" fillId="0" borderId="25" xfId="1" applyNumberFormat="1" applyFont="1"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0" xfId="0" applyBorder="1"/>
    <xf numFmtId="0" fontId="0" fillId="0" borderId="28" xfId="0" applyBorder="1" applyAlignment="1">
      <alignment horizontal="center"/>
    </xf>
    <xf numFmtId="0" fontId="16" fillId="0" borderId="0" xfId="0" applyFont="1" applyAlignment="1">
      <alignment horizontal="center" wrapText="1"/>
    </xf>
    <xf numFmtId="0" fontId="16" fillId="0" borderId="0" xfId="0" applyFont="1" applyAlignment="1">
      <alignment horizontal="center" vertical="center" wrapText="1"/>
    </xf>
    <xf numFmtId="1" fontId="0" fillId="0" borderId="0" xfId="1" applyNumberFormat="1" applyFont="1" applyAlignment="1">
      <alignment horizontal="center"/>
    </xf>
    <xf numFmtId="3" fontId="0" fillId="0" borderId="0" xfId="1" applyNumberFormat="1" applyFont="1" applyAlignment="1">
      <alignment horizontal="center"/>
    </xf>
    <xf numFmtId="3" fontId="0" fillId="0" borderId="0" xfId="0" applyNumberFormat="1" applyAlignment="1">
      <alignment horizontal="center"/>
    </xf>
    <xf numFmtId="1" fontId="0" fillId="0" borderId="0" xfId="0" applyNumberFormat="1" applyAlignment="1">
      <alignment horizontal="center"/>
    </xf>
    <xf numFmtId="168" fontId="0" fillId="0" borderId="0" xfId="0" applyNumberFormat="1" applyAlignment="1">
      <alignment horizontal="center"/>
    </xf>
    <xf numFmtId="0" fontId="16" fillId="0" borderId="0" xfId="0" applyFont="1" applyAlignment="1">
      <alignment horizontal="center" wrapText="1"/>
    </xf>
    <xf numFmtId="0" fontId="16" fillId="0" borderId="0" xfId="0" applyFont="1" applyAlignment="1">
      <alignment horizontal="center" vertical="center" wrapText="1"/>
    </xf>
    <xf numFmtId="0" fontId="0" fillId="0" borderId="0" xfId="0" applyAlignment="1">
      <alignment horizontal="center" vertic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xf numFmtId="166" fontId="40" fillId="0" borderId="0" xfId="0" applyNumberFormat="1" applyFont="1" applyAlignment="1"/>
  </cellXfs>
  <cellStyles count="473">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1" xfId="362"/>
    <cellStyle name="Heading 3 2" xfId="363"/>
    <cellStyle name="Heading 3 3" xfId="364"/>
    <cellStyle name="Heading 3 4" xfId="365"/>
    <cellStyle name="Heading 3 5" xfId="366"/>
    <cellStyle name="Heading 3 6" xfId="367"/>
    <cellStyle name="Heading 3 7" xfId="368"/>
    <cellStyle name="Heading 3 8" xfId="369"/>
    <cellStyle name="Heading 3 9" xfId="370"/>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63" builtinId="8" hidden="1"/>
    <cellStyle name="Hyperlink" xfId="465" builtinId="8" hidden="1"/>
    <cellStyle name="Hyperlink" xfId="467" builtinId="8" hidden="1"/>
    <cellStyle name="Hyperlink" xfId="469" builtinId="8" hidden="1"/>
    <cellStyle name="Hyperlink" xfId="471"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790572444611089"/>
          <c:y val="0.062731295876745"/>
          <c:w val="0.882476316908775"/>
          <c:h val="0.805808650515457"/>
        </c:manualLayout>
      </c:layout>
      <c:scatterChart>
        <c:scatterStyle val="lineMarker"/>
        <c:varyColors val="0"/>
        <c:ser>
          <c:idx val="0"/>
          <c:order val="0"/>
          <c:tx>
            <c:v>gdp</c:v>
          </c:tx>
          <c:spPr>
            <a:ln w="28575">
              <a:noFill/>
            </a:ln>
          </c:spPr>
          <c:marker>
            <c:symbol val="diamond"/>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Workbook'!$H$12:$H$32</c:f>
              <c:numCache>
                <c:formatCode>0.00</c:formatCode>
                <c:ptCount val="21"/>
                <c:pt idx="0">
                  <c:v>1.0</c:v>
                </c:pt>
                <c:pt idx="1">
                  <c:v>1.142001062634463</c:v>
                </c:pt>
                <c:pt idx="2">
                  <c:v>1.301880514593804</c:v>
                </c:pt>
                <c:pt idx="3">
                  <c:v>1.472426377723001</c:v>
                </c:pt>
                <c:pt idx="4">
                  <c:v>1.632920764051599</c:v>
                </c:pt>
                <c:pt idx="5">
                  <c:v>1.796214582480468</c:v>
                </c:pt>
                <c:pt idx="6">
                  <c:v>1.963262462002108</c:v>
                </c:pt>
                <c:pt idx="7">
                  <c:v>2.116396798160423</c:v>
                </c:pt>
                <c:pt idx="8">
                  <c:v>2.277241331254519</c:v>
                </c:pt>
                <c:pt idx="9">
                  <c:v>2.468531212709805</c:v>
                </c:pt>
                <c:pt idx="10">
                  <c:v>2.673419331237098</c:v>
                </c:pt>
                <c:pt idx="11">
                  <c:v>2.916699910285779</c:v>
                </c:pt>
                <c:pt idx="12">
                  <c:v>3.208370423921469</c:v>
                </c:pt>
                <c:pt idx="13">
                  <c:v>3.532414706164151</c:v>
                </c:pt>
                <c:pt idx="14">
                  <c:v>3.931578534783859</c:v>
                </c:pt>
                <c:pt idx="15">
                  <c:v>4.430887822383263</c:v>
                </c:pt>
                <c:pt idx="16">
                  <c:v>5.060073687602888</c:v>
                </c:pt>
                <c:pt idx="17">
                  <c:v>5.54584222491268</c:v>
                </c:pt>
                <c:pt idx="18">
                  <c:v>6.056058322953774</c:v>
                </c:pt>
                <c:pt idx="19">
                  <c:v>6.684460277504376</c:v>
                </c:pt>
                <c:pt idx="20">
                  <c:v>7.301288226532763</c:v>
                </c:pt>
              </c:numCache>
            </c:numRef>
          </c:yVal>
          <c:smooth val="0"/>
        </c:ser>
        <c:ser>
          <c:idx val="1"/>
          <c:order val="1"/>
          <c:tx>
            <c:v>k</c:v>
          </c:tx>
          <c:spPr>
            <a:ln w="28575">
              <a:noFill/>
            </a:ln>
          </c:spPr>
          <c:marker>
            <c:symbol val="square"/>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Workbook'!$J$12:$J$32</c:f>
              <c:numCache>
                <c:formatCode>0.00</c:formatCode>
                <c:ptCount val="21"/>
                <c:pt idx="0">
                  <c:v>1.0</c:v>
                </c:pt>
                <c:pt idx="1">
                  <c:v>1.098510713289951</c:v>
                </c:pt>
                <c:pt idx="2">
                  <c:v>1.240379607661594</c:v>
                </c:pt>
                <c:pt idx="3">
                  <c:v>1.401515589901679</c:v>
                </c:pt>
                <c:pt idx="4">
                  <c:v>1.576308189235682</c:v>
                </c:pt>
                <c:pt idx="5">
                  <c:v>1.766408369324867</c:v>
                </c:pt>
                <c:pt idx="6">
                  <c:v>1.967454184224047</c:v>
                </c:pt>
                <c:pt idx="7">
                  <c:v>2.190596433637924</c:v>
                </c:pt>
                <c:pt idx="8">
                  <c:v>2.422423120154733</c:v>
                </c:pt>
                <c:pt idx="9">
                  <c:v>2.676675031081605</c:v>
                </c:pt>
                <c:pt idx="10">
                  <c:v>2.951721368537525</c:v>
                </c:pt>
                <c:pt idx="11">
                  <c:v>3.26853103688935</c:v>
                </c:pt>
                <c:pt idx="12">
                  <c:v>3.648863789798921</c:v>
                </c:pt>
                <c:pt idx="13">
                  <c:v>4.073491994185241</c:v>
                </c:pt>
                <c:pt idx="14">
                  <c:v>4.547123044576896</c:v>
                </c:pt>
                <c:pt idx="15">
                  <c:v>5.081999323131202</c:v>
                </c:pt>
                <c:pt idx="16">
                  <c:v>5.69101465438483</c:v>
                </c:pt>
                <c:pt idx="17">
                  <c:v>6.351165143711871</c:v>
                </c:pt>
                <c:pt idx="18">
                  <c:v>7.203329808705655</c:v>
                </c:pt>
                <c:pt idx="19">
                  <c:v>8.144159025589498</c:v>
                </c:pt>
                <c:pt idx="20">
                  <c:v>9.189646888420106</c:v>
                </c:pt>
              </c:numCache>
            </c:numRef>
          </c:yVal>
          <c:smooth val="0"/>
        </c:ser>
        <c:ser>
          <c:idx val="2"/>
          <c:order val="2"/>
          <c:tx>
            <c:v>l</c:v>
          </c:tx>
          <c:spPr>
            <a:ln w="28575">
              <a:noFill/>
            </a:ln>
          </c:spPr>
          <c:marker>
            <c:symbol val="triangle"/>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Workbook'!$I$12:$I$31</c:f>
              <c:numCache>
                <c:formatCode>0.00</c:formatCode>
                <c:ptCount val="20"/>
                <c:pt idx="0">
                  <c:v>1.0</c:v>
                </c:pt>
                <c:pt idx="1">
                  <c:v>1.025828510517504</c:v>
                </c:pt>
                <c:pt idx="2">
                  <c:v>1.037689682939687</c:v>
                </c:pt>
                <c:pt idx="3">
                  <c:v>1.050060189449604</c:v>
                </c:pt>
                <c:pt idx="4">
                  <c:v>1.061531394487346</c:v>
                </c:pt>
                <c:pt idx="5">
                  <c:v>1.072716259117005</c:v>
                </c:pt>
                <c:pt idx="6">
                  <c:v>1.083751347717136</c:v>
                </c:pt>
                <c:pt idx="7">
                  <c:v>1.09440039380697</c:v>
                </c:pt>
                <c:pt idx="8">
                  <c:v>1.103917417043384</c:v>
                </c:pt>
                <c:pt idx="9">
                  <c:v>1.127685980137144</c:v>
                </c:pt>
                <c:pt idx="10">
                  <c:v>1.120556999020954</c:v>
                </c:pt>
                <c:pt idx="11">
                  <c:v>1.143131132314121</c:v>
                </c:pt>
                <c:pt idx="12">
                  <c:v>1.165408647146251</c:v>
                </c:pt>
                <c:pt idx="13">
                  <c:v>1.15629138497367</c:v>
                </c:pt>
                <c:pt idx="14">
                  <c:v>1.17821720919724</c:v>
                </c:pt>
                <c:pt idx="15">
                  <c:v>1.200004402810847</c:v>
                </c:pt>
                <c:pt idx="16">
                  <c:v>1.206288082865535</c:v>
                </c:pt>
                <c:pt idx="17">
                  <c:v>1.210779484188824</c:v>
                </c:pt>
                <c:pt idx="18">
                  <c:v>1.216816677641509</c:v>
                </c:pt>
                <c:pt idx="19">
                  <c:v>1.237991471806884</c:v>
                </c:pt>
              </c:numCache>
            </c:numRef>
          </c:yVal>
          <c:smooth val="0"/>
        </c:ser>
        <c:ser>
          <c:idx val="3"/>
          <c:order val="3"/>
          <c:tx>
            <c:v>x</c:v>
          </c:tx>
          <c:spPr>
            <a:ln w="28575">
              <a:noFill/>
            </a:ln>
          </c:spPr>
          <c:marker>
            <c:symbol val="circle"/>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Workbook'!$L$12:$L$32</c:f>
              <c:numCache>
                <c:formatCode>0.00</c:formatCode>
                <c:ptCount val="21"/>
                <c:pt idx="0">
                  <c:v>1.0</c:v>
                </c:pt>
                <c:pt idx="1">
                  <c:v>1.036621324880214</c:v>
                </c:pt>
                <c:pt idx="2">
                  <c:v>1.110878102415069</c:v>
                </c:pt>
                <c:pt idx="3">
                  <c:v>1.202463218905053</c:v>
                </c:pt>
                <c:pt idx="4">
                  <c:v>1.22756385528306</c:v>
                </c:pt>
                <c:pt idx="5">
                  <c:v>1.256495542514733</c:v>
                </c:pt>
                <c:pt idx="6">
                  <c:v>1.329778050327707</c:v>
                </c:pt>
                <c:pt idx="7">
                  <c:v>1.307297116437424</c:v>
                </c:pt>
                <c:pt idx="8">
                  <c:v>1.287264361213499</c:v>
                </c:pt>
                <c:pt idx="9">
                  <c:v>1.282174738597035</c:v>
                </c:pt>
                <c:pt idx="10">
                  <c:v>1.352118233242121</c:v>
                </c:pt>
                <c:pt idx="11">
                  <c:v>1.534887289651686</c:v>
                </c:pt>
                <c:pt idx="12">
                  <c:v>1.781526591500412</c:v>
                </c:pt>
                <c:pt idx="13">
                  <c:v>2.182969319144731</c:v>
                </c:pt>
                <c:pt idx="14">
                  <c:v>2.364481803864535</c:v>
                </c:pt>
                <c:pt idx="15">
                  <c:v>2.52141039339527</c:v>
                </c:pt>
                <c:pt idx="16">
                  <c:v>2.676438262940559</c:v>
                </c:pt>
                <c:pt idx="17">
                  <c:v>2.922032584593797</c:v>
                </c:pt>
                <c:pt idx="18">
                  <c:v>3.138706560241769</c:v>
                </c:pt>
                <c:pt idx="19">
                  <c:v>3.627413675960139</c:v>
                </c:pt>
                <c:pt idx="20">
                  <c:v>3.977638557235311</c:v>
                </c:pt>
              </c:numCache>
            </c:numRef>
          </c:yVal>
          <c:smooth val="0"/>
        </c:ser>
        <c:ser>
          <c:idx val="4"/>
          <c:order val="4"/>
          <c:tx>
            <c:v>q</c:v>
          </c:tx>
          <c:spPr>
            <a:ln w="28575">
              <a:noFill/>
            </a:ln>
          </c:spPr>
          <c:marker>
            <c:symbol val="star"/>
            <c:size val="7"/>
            <c:spPr>
              <a:ln>
                <a:solidFill>
                  <a:schemeClr val="accent6"/>
                </a:solidFill>
              </a:ln>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Workbook'!$K$12:$K$32</c:f>
              <c:numCache>
                <c:formatCode>0.00</c:formatCode>
                <c:ptCount val="21"/>
                <c:pt idx="0">
                  <c:v>1.0</c:v>
                </c:pt>
                <c:pt idx="1">
                  <c:v>1.035636918027218</c:v>
                </c:pt>
                <c:pt idx="2">
                  <c:v>1.103926536655936</c:v>
                </c:pt>
                <c:pt idx="3">
                  <c:v>1.187778920768723</c:v>
                </c:pt>
                <c:pt idx="4">
                  <c:v>1.212255658038555</c:v>
                </c:pt>
                <c:pt idx="5">
                  <c:v>1.239646743271157</c:v>
                </c:pt>
                <c:pt idx="6">
                  <c:v>1.305824354276335</c:v>
                </c:pt>
                <c:pt idx="7">
                  <c:v>1.287670431773418</c:v>
                </c:pt>
                <c:pt idx="8">
                  <c:v>1.271574961227788</c:v>
                </c:pt>
                <c:pt idx="9">
                  <c:v>1.270267683298008</c:v>
                </c:pt>
                <c:pt idx="10">
                  <c:v>1.33362534618024</c:v>
                </c:pt>
                <c:pt idx="11">
                  <c:v>1.499251974824205</c:v>
                </c:pt>
                <c:pt idx="12">
                  <c:v>1.722046582004267</c:v>
                </c:pt>
                <c:pt idx="13">
                  <c:v>2.081455846660368</c:v>
                </c:pt>
                <c:pt idx="14">
                  <c:v>2.247094842642955</c:v>
                </c:pt>
                <c:pt idx="15">
                  <c:v>2.391085140721621</c:v>
                </c:pt>
                <c:pt idx="16">
                  <c:v>2.530949833010057</c:v>
                </c:pt>
                <c:pt idx="17">
                  <c:v>2.753317689867548</c:v>
                </c:pt>
                <c:pt idx="18">
                  <c:v>2.948888306108487</c:v>
                </c:pt>
                <c:pt idx="19">
                  <c:v>3.392640706915462</c:v>
                </c:pt>
                <c:pt idx="20">
                  <c:v>3.711052285554785</c:v>
                </c:pt>
              </c:numCache>
            </c:numRef>
          </c:yVal>
          <c:smooth val="0"/>
        </c:ser>
        <c:dLbls>
          <c:showLegendKey val="0"/>
          <c:showVal val="0"/>
          <c:showCatName val="0"/>
          <c:showSerName val="0"/>
          <c:showPercent val="0"/>
          <c:showBubbleSize val="0"/>
        </c:dLbls>
        <c:axId val="-2121800360"/>
        <c:axId val="-2121792664"/>
      </c:scatterChart>
      <c:valAx>
        <c:axId val="-2121800360"/>
        <c:scaling>
          <c:orientation val="minMax"/>
        </c:scaling>
        <c:delete val="0"/>
        <c:axPos val="b"/>
        <c:title>
          <c:tx>
            <c:rich>
              <a:bodyPr/>
              <a:lstStyle/>
              <a:p>
                <a:pPr>
                  <a:defRPr sz="1000"/>
                </a:pPr>
                <a:r>
                  <a:rPr lang="en-US" sz="1000"/>
                  <a:t>Year [-]</a:t>
                </a:r>
              </a:p>
            </c:rich>
          </c:tx>
          <c:layout/>
          <c:overlay val="0"/>
        </c:title>
        <c:numFmt formatCode="General" sourceLinked="1"/>
        <c:majorTickMark val="in"/>
        <c:minorTickMark val="none"/>
        <c:tickLblPos val="nextTo"/>
        <c:txPr>
          <a:bodyPr/>
          <a:lstStyle/>
          <a:p>
            <a:pPr>
              <a:defRPr sz="1000"/>
            </a:pPr>
            <a:endParaRPr lang="en-US"/>
          </a:p>
        </c:txPr>
        <c:crossAx val="-2121792664"/>
        <c:crosses val="autoZero"/>
        <c:crossBetween val="midCat"/>
      </c:valAx>
      <c:valAx>
        <c:axId val="-2121792664"/>
        <c:scaling>
          <c:orientation val="minMax"/>
        </c:scaling>
        <c:delete val="0"/>
        <c:axPos val="l"/>
        <c:title>
          <c:tx>
            <c:rich>
              <a:bodyPr/>
              <a:lstStyle/>
              <a:p>
                <a:pPr>
                  <a:defRPr sz="1000"/>
                </a:pPr>
                <a:r>
                  <a:rPr lang="en-US" sz="1000"/>
                  <a:t>Indexed Value [1991=1]</a:t>
                </a:r>
              </a:p>
            </c:rich>
          </c:tx>
          <c:layout/>
          <c:overlay val="0"/>
        </c:title>
        <c:numFmt formatCode="0" sourceLinked="0"/>
        <c:majorTickMark val="in"/>
        <c:minorTickMark val="none"/>
        <c:tickLblPos val="nextTo"/>
        <c:txPr>
          <a:bodyPr/>
          <a:lstStyle/>
          <a:p>
            <a:pPr>
              <a:defRPr sz="1000"/>
            </a:pPr>
            <a:endParaRPr lang="en-US"/>
          </a:p>
        </c:txPr>
        <c:crossAx val="-2121800360"/>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1" workbookViewId="0" zoomToFit="1"/>
  </sheetViews>
  <pageMargins left="0.7" right="0.7" top="0.75" bottom="0.75" header="0.3" footer="0.3"/>
  <pageSetup orientation="landscape"/>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52747" cy="62802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0.84324</cdr:x>
      <cdr:y>0.09241</cdr:y>
    </cdr:from>
    <cdr:to>
      <cdr:x>0.88189</cdr:x>
      <cdr:y>0.16001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313593" y="581435"/>
          <a:ext cx="335221" cy="425339"/>
        </a:xfrm>
        <a:prstGeom xmlns:a="http://schemas.openxmlformats.org/drawingml/2006/main" prst="rect">
          <a:avLst/>
        </a:prstGeom>
      </cdr:spPr>
    </cdr:pic>
  </cdr:relSizeAnchor>
  <cdr:relSizeAnchor xmlns:cdr="http://schemas.openxmlformats.org/drawingml/2006/chartDrawing">
    <cdr:from>
      <cdr:x>0.84113</cdr:x>
      <cdr:y>0.2363</cdr:y>
    </cdr:from>
    <cdr:to>
      <cdr:x>0.87977</cdr:x>
      <cdr:y>0.30388</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95310" y="1486769"/>
          <a:ext cx="335134" cy="425213"/>
        </a:xfrm>
        <a:prstGeom xmlns:a="http://schemas.openxmlformats.org/drawingml/2006/main" prst="rect">
          <a:avLst/>
        </a:prstGeom>
      </cdr:spPr>
    </cdr:pic>
  </cdr:relSizeAnchor>
  <cdr:relSizeAnchor xmlns:cdr="http://schemas.openxmlformats.org/drawingml/2006/chartDrawing">
    <cdr:from>
      <cdr:x>0.83163</cdr:x>
      <cdr:y>0.74063</cdr:y>
    </cdr:from>
    <cdr:to>
      <cdr:x>0.86535</cdr:x>
      <cdr:y>0.80823</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12888" y="4660070"/>
          <a:ext cx="292462" cy="425339"/>
        </a:xfrm>
        <a:prstGeom xmlns:a="http://schemas.openxmlformats.org/drawingml/2006/main" prst="rect">
          <a:avLst/>
        </a:prstGeom>
      </cdr:spPr>
    </cdr:pic>
  </cdr:relSizeAnchor>
  <cdr:relSizeAnchor xmlns:cdr="http://schemas.openxmlformats.org/drawingml/2006/chartDrawing">
    <cdr:from>
      <cdr:x>0.11932</cdr:x>
      <cdr:y>0.06547</cdr:y>
    </cdr:from>
    <cdr:to>
      <cdr:x>0.34732</cdr:x>
      <cdr:y>0.3152</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1034883" y="412186"/>
          <a:ext cx="1977495" cy="1572272"/>
        </a:xfrm>
        <a:prstGeom xmlns:a="http://schemas.openxmlformats.org/drawingml/2006/main" prst="rect">
          <a:avLst/>
        </a:prstGeom>
      </cdr:spPr>
    </cdr:pic>
  </cdr:relSizeAnchor>
  <cdr:relSizeAnchor xmlns:cdr="http://schemas.openxmlformats.org/drawingml/2006/chartDrawing">
    <cdr:from>
      <cdr:x>0.00106</cdr:x>
      <cdr:y>0.00225</cdr:y>
    </cdr:from>
    <cdr:to>
      <cdr:x>1</cdr:x>
      <cdr:y>0.05611</cdr:y>
    </cdr:to>
    <cdr:sp macro="" textlink="">
      <cdr:nvSpPr>
        <cdr:cNvPr id="7" name="TextBox 1"/>
        <cdr:cNvSpPr txBox="1"/>
      </cdr:nvSpPr>
      <cdr:spPr>
        <a:xfrm xmlns:a="http://schemas.openxmlformats.org/drawingml/2006/main">
          <a:off x="9159" y="14165"/>
          <a:ext cx="8664086" cy="3388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Indexed</a:t>
          </a:r>
          <a:r>
            <a:rPr lang="en-US" sz="1400" b="1" baseline="0"/>
            <a:t> f</a:t>
          </a:r>
          <a:r>
            <a:rPr lang="en-US" sz="1400" b="1"/>
            <a:t>actors</a:t>
          </a:r>
          <a:r>
            <a:rPr lang="en-US" sz="1400" b="1" baseline="0"/>
            <a:t> of production for China</a:t>
          </a:r>
          <a:endParaRPr lang="en-US" sz="1400" b="1"/>
        </a:p>
      </cdr:txBody>
    </cdr:sp>
  </cdr:relSizeAnchor>
  <cdr:relSizeAnchor xmlns:cdr="http://schemas.openxmlformats.org/drawingml/2006/chartDrawing">
    <cdr:from>
      <cdr:x>0.84336</cdr:x>
      <cdr:y>0.5013</cdr:y>
    </cdr:from>
    <cdr:to>
      <cdr:x>0.87359</cdr:x>
      <cdr:y>0.55692</cdr:y>
    </cdr:to>
    <cdr:sp macro="" textlink="">
      <cdr:nvSpPr>
        <cdr:cNvPr id="8" name="TextBox 1"/>
        <cdr:cNvSpPr txBox="1"/>
      </cdr:nvSpPr>
      <cdr:spPr>
        <a:xfrm xmlns:a="http://schemas.openxmlformats.org/drawingml/2006/main">
          <a:off x="7314581" y="3156105"/>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0.84157</cdr:x>
      <cdr:y>0.54435</cdr:y>
    </cdr:from>
    <cdr:to>
      <cdr:x>0.8718</cdr:x>
      <cdr:y>0.59997</cdr:y>
    </cdr:to>
    <cdr:sp macro="" textlink="">
      <cdr:nvSpPr>
        <cdr:cNvPr id="9" name="TextBox 1"/>
        <cdr:cNvSpPr txBox="1"/>
      </cdr:nvSpPr>
      <cdr:spPr>
        <a:xfrm xmlns:a="http://schemas.openxmlformats.org/drawingml/2006/main">
          <a:off x="7299093" y="3427141"/>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2"/>
  <sheetViews>
    <sheetView topLeftCell="A4" workbookViewId="0">
      <selection activeCell="C12" sqref="C12"/>
    </sheetView>
  </sheetViews>
  <sheetFormatPr baseColWidth="10" defaultColWidth="8.83203125" defaultRowHeight="14" x14ac:dyDescent="0"/>
  <cols>
    <col min="2" max="2" width="24.5" customWidth="1"/>
    <col min="3" max="3" width="25.83203125" customWidth="1"/>
    <col min="4" max="4" width="29.83203125" customWidth="1"/>
    <col min="5" max="5" width="20.5" style="13" customWidth="1"/>
    <col min="6" max="6" width="15.33203125" bestFit="1" customWidth="1"/>
    <col min="7" max="7" width="15.33203125" style="13" customWidth="1"/>
    <col min="8" max="8" width="16.83203125" customWidth="1"/>
    <col min="9" max="9" width="16.5" customWidth="1"/>
    <col min="10" max="10" width="19.6640625" customWidth="1"/>
    <col min="11" max="11" width="23.5" style="13" customWidth="1"/>
    <col min="12" max="12" width="16.5" customWidth="1"/>
    <col min="13" max="13" width="24.33203125" customWidth="1"/>
  </cols>
  <sheetData>
    <row r="1" spans="1:55" s="9" customFormat="1">
      <c r="A1" s="90" t="s">
        <v>9</v>
      </c>
      <c r="B1" s="90"/>
      <c r="C1" s="90"/>
      <c r="D1" s="90"/>
      <c r="E1" s="83"/>
      <c r="G1" s="13"/>
      <c r="K1" s="13"/>
    </row>
    <row r="2" spans="1:55">
      <c r="A2" s="3" t="s">
        <v>3</v>
      </c>
      <c r="B2" s="6" t="s">
        <v>35</v>
      </c>
      <c r="C2" s="13"/>
      <c r="D2" s="13"/>
      <c r="F2" s="13"/>
      <c r="H2" s="13"/>
      <c r="I2" s="13"/>
      <c r="J2" s="13"/>
      <c r="L2" s="13"/>
    </row>
    <row r="3" spans="1:55">
      <c r="A3" s="13"/>
      <c r="B3" s="6" t="s">
        <v>36</v>
      </c>
      <c r="C3" s="13"/>
      <c r="D3" s="13"/>
      <c r="F3" s="13"/>
      <c r="H3" s="13"/>
      <c r="I3" s="13"/>
      <c r="J3" s="13"/>
      <c r="L3" s="13"/>
    </row>
    <row r="4" spans="1:55">
      <c r="A4" s="13"/>
      <c r="B4" s="6" t="s">
        <v>2</v>
      </c>
      <c r="C4" s="13"/>
      <c r="D4" s="13"/>
      <c r="F4" s="13"/>
      <c r="H4" s="13"/>
      <c r="I4" s="13"/>
      <c r="J4" s="13"/>
      <c r="L4" s="13"/>
    </row>
    <row r="5" spans="1:55">
      <c r="A5" s="13"/>
      <c r="B5" s="6" t="s">
        <v>37</v>
      </c>
      <c r="C5" s="13"/>
      <c r="D5" s="13"/>
      <c r="F5" s="13"/>
      <c r="H5" s="13"/>
      <c r="I5" s="13"/>
      <c r="J5" s="13"/>
      <c r="L5" s="13"/>
    </row>
    <row r="6" spans="1:55">
      <c r="A6" s="13"/>
      <c r="B6" s="5" t="s">
        <v>99</v>
      </c>
      <c r="C6" s="2"/>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row>
    <row r="7" spans="1:55" s="13" customFormat="1">
      <c r="B7" s="6" t="s">
        <v>106</v>
      </c>
      <c r="C7" s="2"/>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row>
    <row r="8" spans="1:55" s="13" customFormat="1">
      <c r="B8" s="5"/>
      <c r="C8" s="2"/>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row>
    <row r="9" spans="1:55">
      <c r="A9" s="13"/>
      <c r="B9" s="5"/>
      <c r="C9" s="5"/>
      <c r="D9" s="5"/>
      <c r="E9" s="5"/>
      <c r="F9" s="5"/>
      <c r="G9" s="5" t="s">
        <v>108</v>
      </c>
      <c r="H9" s="6" t="s">
        <v>109</v>
      </c>
      <c r="I9" s="6" t="s">
        <v>110</v>
      </c>
      <c r="J9" s="6" t="s">
        <v>111</v>
      </c>
      <c r="K9" s="6" t="s">
        <v>112</v>
      </c>
      <c r="L9" s="6" t="s">
        <v>113</v>
      </c>
      <c r="M9" s="5"/>
      <c r="N9" s="5"/>
      <c r="O9" s="5"/>
      <c r="P9" s="5"/>
      <c r="Q9" s="5"/>
      <c r="R9" s="5"/>
      <c r="S9" s="5"/>
      <c r="T9" s="5"/>
      <c r="U9" s="5"/>
      <c r="V9" s="5"/>
      <c r="W9" s="5"/>
      <c r="X9" s="5"/>
      <c r="Y9" s="5"/>
    </row>
    <row r="10" spans="1:55" ht="15" customHeight="1">
      <c r="A10" s="6"/>
      <c r="B10" s="91" t="s">
        <v>101</v>
      </c>
      <c r="C10" s="91" t="s">
        <v>105</v>
      </c>
      <c r="D10" s="91" t="s">
        <v>102</v>
      </c>
      <c r="E10" s="91" t="s">
        <v>98</v>
      </c>
      <c r="F10" s="91" t="s">
        <v>0</v>
      </c>
      <c r="G10" s="84"/>
      <c r="H10" s="91" t="s">
        <v>38</v>
      </c>
      <c r="I10" s="91" t="s">
        <v>39</v>
      </c>
      <c r="J10" s="91" t="s">
        <v>40</v>
      </c>
      <c r="K10" s="91" t="s">
        <v>100</v>
      </c>
      <c r="L10" s="91" t="s">
        <v>41</v>
      </c>
    </row>
    <row r="11" spans="1:55">
      <c r="A11" s="1" t="s">
        <v>1</v>
      </c>
      <c r="B11" s="92"/>
      <c r="C11" s="91"/>
      <c r="D11" s="91"/>
      <c r="E11" s="91"/>
      <c r="F11" s="91"/>
      <c r="G11" s="84"/>
      <c r="H11" s="91"/>
      <c r="I11" s="91"/>
      <c r="J11" s="91"/>
      <c r="K11" s="91"/>
      <c r="L11" s="91"/>
    </row>
    <row r="12" spans="1:55">
      <c r="A12" s="12">
        <v>1991</v>
      </c>
      <c r="B12" s="87">
        <v>574045</v>
      </c>
      <c r="C12" s="101">
        <v>621421200</v>
      </c>
      <c r="D12" s="87">
        <v>1140546</v>
      </c>
      <c r="E12" s="87">
        <v>34884918.343168758</v>
      </c>
      <c r="F12" s="86">
        <v>33799385.68615675</v>
      </c>
      <c r="G12" s="85">
        <f>A12-$A$12</f>
        <v>0</v>
      </c>
      <c r="H12" s="11">
        <f>B12/$B$12</f>
        <v>1</v>
      </c>
      <c r="I12" s="11">
        <f>C12/$C$12</f>
        <v>1</v>
      </c>
      <c r="J12" s="11">
        <f>D12/$D$12</f>
        <v>1</v>
      </c>
      <c r="K12" s="15">
        <f t="shared" ref="K12:K32" si="0">E12/$E$12</f>
        <v>1</v>
      </c>
      <c r="L12" s="15">
        <f>F12/$F$12</f>
        <v>1</v>
      </c>
    </row>
    <row r="13" spans="1:55">
      <c r="A13" s="12">
        <v>1992</v>
      </c>
      <c r="B13" s="87">
        <v>655560</v>
      </c>
      <c r="C13" s="101">
        <v>637471584</v>
      </c>
      <c r="D13" s="87">
        <v>1252902</v>
      </c>
      <c r="E13" s="87">
        <v>36128109.318550475</v>
      </c>
      <c r="F13" s="86">
        <v>35037163.97012116</v>
      </c>
      <c r="G13" s="85">
        <f t="shared" ref="G13:G32" si="1">A13-$A$12</f>
        <v>1</v>
      </c>
      <c r="H13" s="15">
        <f t="shared" ref="H13:H32" si="2">B13/$B$12</f>
        <v>1.1420010626344625</v>
      </c>
      <c r="I13" s="15">
        <f t="shared" ref="I13:I32" si="3">C13/$C$12</f>
        <v>1.025828510517504</v>
      </c>
      <c r="J13" s="15">
        <f t="shared" ref="J13:J31" si="4">D13/$D$12</f>
        <v>1.0985107132899505</v>
      </c>
      <c r="K13" s="15">
        <f t="shared" si="0"/>
        <v>1.0356369180272185</v>
      </c>
      <c r="L13" s="15">
        <f t="shared" ref="L13:L31" si="5">F13/$F$12</f>
        <v>1.0366213248802143</v>
      </c>
    </row>
    <row r="14" spans="1:55">
      <c r="A14" s="12">
        <v>1993</v>
      </c>
      <c r="B14" s="87">
        <v>747338</v>
      </c>
      <c r="C14" s="101">
        <v>644842368</v>
      </c>
      <c r="D14" s="87">
        <v>1414710</v>
      </c>
      <c r="E14" s="87">
        <v>38510387.08809942</v>
      </c>
      <c r="F14" s="86">
        <v>37546997.433832847</v>
      </c>
      <c r="G14" s="85">
        <f t="shared" si="1"/>
        <v>2</v>
      </c>
      <c r="H14" s="15">
        <f t="shared" si="2"/>
        <v>1.3018805145938037</v>
      </c>
      <c r="I14" s="15">
        <f t="shared" si="3"/>
        <v>1.0376896829396873</v>
      </c>
      <c r="J14" s="15">
        <f t="shared" si="4"/>
        <v>1.2403796076615936</v>
      </c>
      <c r="K14" s="15">
        <f t="shared" si="0"/>
        <v>1.1039265366559361</v>
      </c>
      <c r="L14" s="15">
        <f t="shared" si="5"/>
        <v>1.1108781024150687</v>
      </c>
    </row>
    <row r="15" spans="1:55">
      <c r="A15" s="12">
        <v>1994</v>
      </c>
      <c r="B15" s="87">
        <v>845239</v>
      </c>
      <c r="C15" s="101">
        <v>652529663</v>
      </c>
      <c r="D15" s="87">
        <v>1598493</v>
      </c>
      <c r="E15" s="87">
        <v>41435570.660754025</v>
      </c>
      <c r="F15" s="86">
        <v>40642518.109189436</v>
      </c>
      <c r="G15" s="85">
        <f t="shared" si="1"/>
        <v>3</v>
      </c>
      <c r="H15" s="15">
        <f t="shared" si="2"/>
        <v>1.4724263777230009</v>
      </c>
      <c r="I15" s="15">
        <f t="shared" si="3"/>
        <v>1.0500601894496036</v>
      </c>
      <c r="J15" s="15">
        <f t="shared" si="4"/>
        <v>1.4015155899016787</v>
      </c>
      <c r="K15" s="15">
        <f t="shared" si="0"/>
        <v>1.1877789207687233</v>
      </c>
      <c r="L15" s="15">
        <f t="shared" si="5"/>
        <v>1.2024632189050535</v>
      </c>
    </row>
    <row r="16" spans="1:55">
      <c r="A16" s="12">
        <v>1995</v>
      </c>
      <c r="B16" s="87">
        <v>937370</v>
      </c>
      <c r="C16" s="101">
        <v>659658113</v>
      </c>
      <c r="D16" s="87">
        <v>1797852</v>
      </c>
      <c r="E16" s="87">
        <v>42289439.641719319</v>
      </c>
      <c r="F16" s="86">
        <v>41490904.199097656</v>
      </c>
      <c r="G16" s="85">
        <f t="shared" si="1"/>
        <v>4</v>
      </c>
      <c r="H16" s="15">
        <f t="shared" si="2"/>
        <v>1.6329207640515988</v>
      </c>
      <c r="I16" s="15">
        <f t="shared" si="3"/>
        <v>1.0615313944873461</v>
      </c>
      <c r="J16" s="15">
        <f t="shared" si="4"/>
        <v>1.5763081892356818</v>
      </c>
      <c r="K16" s="15">
        <f t="shared" si="0"/>
        <v>1.2122556580385555</v>
      </c>
      <c r="L16" s="15">
        <f t="shared" si="5"/>
        <v>1.2275638552830601</v>
      </c>
    </row>
    <row r="17" spans="1:12">
      <c r="A17" s="12">
        <v>1996</v>
      </c>
      <c r="B17" s="87">
        <v>1031108</v>
      </c>
      <c r="C17" s="101">
        <v>666608625</v>
      </c>
      <c r="D17" s="87">
        <v>2014670</v>
      </c>
      <c r="E17" s="87">
        <v>43244975.413389392</v>
      </c>
      <c r="F17" s="86">
        <v>42468777.454392247</v>
      </c>
      <c r="G17" s="85">
        <f t="shared" si="1"/>
        <v>5</v>
      </c>
      <c r="H17" s="15">
        <f t="shared" si="2"/>
        <v>1.7962145824804676</v>
      </c>
      <c r="I17" s="15">
        <f t="shared" si="3"/>
        <v>1.0727162591170047</v>
      </c>
      <c r="J17" s="15">
        <f t="shared" si="4"/>
        <v>1.7664083693248671</v>
      </c>
      <c r="K17" s="15">
        <f t="shared" si="0"/>
        <v>1.2396467432711569</v>
      </c>
      <c r="L17" s="15">
        <f t="shared" si="5"/>
        <v>1.2564955425147335</v>
      </c>
    </row>
    <row r="18" spans="1:12">
      <c r="A18" s="12">
        <v>1997</v>
      </c>
      <c r="B18" s="87">
        <v>1127001</v>
      </c>
      <c r="C18" s="101">
        <v>673466063</v>
      </c>
      <c r="D18" s="87">
        <v>2243972</v>
      </c>
      <c r="E18" s="87">
        <v>45553575.969451003</v>
      </c>
      <c r="F18" s="86">
        <v>44945681.20001173</v>
      </c>
      <c r="G18" s="85">
        <f t="shared" si="1"/>
        <v>6</v>
      </c>
      <c r="H18" s="15">
        <f t="shared" si="2"/>
        <v>1.9632624620021077</v>
      </c>
      <c r="I18" s="15">
        <f t="shared" si="3"/>
        <v>1.0837513477171361</v>
      </c>
      <c r="J18" s="15">
        <f t="shared" si="4"/>
        <v>1.9674541842240472</v>
      </c>
      <c r="K18" s="15">
        <f t="shared" si="0"/>
        <v>1.3058243542763346</v>
      </c>
      <c r="L18" s="15">
        <f t="shared" si="5"/>
        <v>1.329778050327707</v>
      </c>
    </row>
    <row r="19" spans="1:12">
      <c r="A19" s="12">
        <v>1998</v>
      </c>
      <c r="B19" s="87">
        <v>1214907</v>
      </c>
      <c r="C19" s="101">
        <v>680083606</v>
      </c>
      <c r="D19" s="87">
        <v>2498476</v>
      </c>
      <c r="E19" s="87">
        <v>44920277.865328528</v>
      </c>
      <c r="F19" s="86">
        <v>44185839.444869049</v>
      </c>
      <c r="G19" s="85">
        <f t="shared" si="1"/>
        <v>7</v>
      </c>
      <c r="H19" s="15">
        <f t="shared" si="2"/>
        <v>2.116396798160423</v>
      </c>
      <c r="I19" s="15">
        <f t="shared" si="3"/>
        <v>1.0944003938069702</v>
      </c>
      <c r="J19" s="15">
        <f t="shared" si="4"/>
        <v>2.1905964336379244</v>
      </c>
      <c r="K19" s="15">
        <f t="shared" si="0"/>
        <v>1.2876704317734176</v>
      </c>
      <c r="L19" s="15">
        <f t="shared" si="5"/>
        <v>1.3072971164374236</v>
      </c>
    </row>
    <row r="20" spans="1:12">
      <c r="A20" s="12">
        <v>1999</v>
      </c>
      <c r="B20" s="87">
        <v>1307239</v>
      </c>
      <c r="C20" s="101">
        <v>685997686</v>
      </c>
      <c r="D20" s="87">
        <v>2762885</v>
      </c>
      <c r="E20" s="87">
        <v>44358788.689649373</v>
      </c>
      <c r="F20" s="86">
        <v>43508744.624699265</v>
      </c>
      <c r="G20" s="85">
        <f t="shared" si="1"/>
        <v>8</v>
      </c>
      <c r="H20" s="15">
        <f t="shared" si="2"/>
        <v>2.2772413312545186</v>
      </c>
      <c r="I20" s="15">
        <f t="shared" si="3"/>
        <v>1.1039174170433839</v>
      </c>
      <c r="J20" s="15">
        <f t="shared" si="4"/>
        <v>2.422423120154733</v>
      </c>
      <c r="K20" s="15">
        <f t="shared" si="0"/>
        <v>1.2715749612277882</v>
      </c>
      <c r="L20" s="15">
        <f t="shared" si="5"/>
        <v>1.2872643612134995</v>
      </c>
    </row>
    <row r="21" spans="1:12">
      <c r="A21" s="12">
        <v>2000</v>
      </c>
      <c r="B21" s="87">
        <v>1417048</v>
      </c>
      <c r="C21" s="101">
        <v>700767975</v>
      </c>
      <c r="D21" s="87">
        <v>3052871</v>
      </c>
      <c r="E21" s="87">
        <v>44313184.405817173</v>
      </c>
      <c r="F21" s="86">
        <v>43336718.506888412</v>
      </c>
      <c r="G21" s="85">
        <f t="shared" si="1"/>
        <v>9</v>
      </c>
      <c r="H21" s="15">
        <f t="shared" si="2"/>
        <v>2.4685312127098049</v>
      </c>
      <c r="I21" s="15">
        <f t="shared" si="3"/>
        <v>1.1276859801371437</v>
      </c>
      <c r="J21" s="15">
        <f t="shared" si="4"/>
        <v>2.6766750310816048</v>
      </c>
      <c r="K21" s="15">
        <f t="shared" si="0"/>
        <v>1.2702676832980084</v>
      </c>
      <c r="L21" s="15">
        <f t="shared" si="5"/>
        <v>1.2821747385970355</v>
      </c>
    </row>
    <row r="22" spans="1:12">
      <c r="A22" s="12">
        <v>2001</v>
      </c>
      <c r="B22" s="87">
        <v>1534663</v>
      </c>
      <c r="C22" s="101">
        <v>696337875</v>
      </c>
      <c r="D22" s="87">
        <v>3366574</v>
      </c>
      <c r="E22" s="87">
        <v>46523411.301877841</v>
      </c>
      <c r="F22" s="86">
        <v>45700765.658635303</v>
      </c>
      <c r="G22" s="85">
        <f t="shared" si="1"/>
        <v>10</v>
      </c>
      <c r="H22" s="15">
        <f t="shared" si="2"/>
        <v>2.6734193312370982</v>
      </c>
      <c r="I22" s="15">
        <f t="shared" si="3"/>
        <v>1.1205569990209538</v>
      </c>
      <c r="J22" s="15">
        <f t="shared" si="4"/>
        <v>2.951721368537525</v>
      </c>
      <c r="K22" s="15">
        <f t="shared" si="0"/>
        <v>1.3336253461802401</v>
      </c>
      <c r="L22" s="15">
        <f t="shared" si="5"/>
        <v>1.3521182332421211</v>
      </c>
    </row>
    <row r="23" spans="1:12">
      <c r="A23" s="12">
        <v>2002</v>
      </c>
      <c r="B23" s="87">
        <v>1674317</v>
      </c>
      <c r="C23" s="101">
        <v>710365920</v>
      </c>
      <c r="D23" s="87">
        <v>3727910</v>
      </c>
      <c r="E23" s="87">
        <v>52301282.717576884</v>
      </c>
      <c r="F23" s="86">
        <v>51878247.487717129</v>
      </c>
      <c r="G23" s="85">
        <f t="shared" si="1"/>
        <v>11</v>
      </c>
      <c r="H23" s="15">
        <f t="shared" si="2"/>
        <v>2.9166999102857791</v>
      </c>
      <c r="I23" s="15">
        <f t="shared" si="3"/>
        <v>1.1431311323141213</v>
      </c>
      <c r="J23" s="15">
        <f t="shared" si="4"/>
        <v>3.2685310368893497</v>
      </c>
      <c r="K23" s="15">
        <f t="shared" si="0"/>
        <v>1.4992519748242048</v>
      </c>
      <c r="L23" s="15">
        <f t="shared" si="5"/>
        <v>1.5348872896516861</v>
      </c>
    </row>
    <row r="24" spans="1:12">
      <c r="A24" s="12">
        <v>2003</v>
      </c>
      <c r="B24" s="87">
        <v>1841749</v>
      </c>
      <c r="C24" s="101">
        <v>724209640</v>
      </c>
      <c r="D24" s="87">
        <v>4161697</v>
      </c>
      <c r="E24" s="87">
        <v>60073454.396351732</v>
      </c>
      <c r="F24" s="86">
        <v>60214504.376266651</v>
      </c>
      <c r="G24" s="85">
        <f t="shared" si="1"/>
        <v>12</v>
      </c>
      <c r="H24" s="15">
        <f t="shared" si="2"/>
        <v>3.2083704239214694</v>
      </c>
      <c r="I24" s="15">
        <f t="shared" si="3"/>
        <v>1.1654086471462513</v>
      </c>
      <c r="J24" s="15">
        <f t="shared" si="4"/>
        <v>3.6488637897989209</v>
      </c>
      <c r="K24" s="15">
        <f t="shared" si="0"/>
        <v>1.7220465820042674</v>
      </c>
      <c r="L24" s="15">
        <f t="shared" si="5"/>
        <v>1.7815265915004121</v>
      </c>
    </row>
    <row r="25" spans="1:12">
      <c r="A25" s="12">
        <v>2004</v>
      </c>
      <c r="B25" s="87">
        <v>2027765</v>
      </c>
      <c r="C25" s="101">
        <v>718543980</v>
      </c>
      <c r="D25" s="87">
        <v>4646005</v>
      </c>
      <c r="E25" s="87">
        <v>72611417.245658115</v>
      </c>
      <c r="F25" s="86">
        <v>73783021.958819762</v>
      </c>
      <c r="G25" s="85">
        <f t="shared" si="1"/>
        <v>13</v>
      </c>
      <c r="H25" s="15">
        <f t="shared" si="2"/>
        <v>3.5324147061641509</v>
      </c>
      <c r="I25" s="15">
        <f t="shared" si="3"/>
        <v>1.15629138497367</v>
      </c>
      <c r="J25" s="15">
        <f t="shared" si="4"/>
        <v>4.0734919941852414</v>
      </c>
      <c r="K25" s="15">
        <f t="shared" si="0"/>
        <v>2.0814558466603676</v>
      </c>
      <c r="L25" s="15">
        <f t="shared" si="5"/>
        <v>2.182969319144731</v>
      </c>
    </row>
    <row r="26" spans="1:12">
      <c r="A26" s="12">
        <v>2005</v>
      </c>
      <c r="B26" s="87">
        <v>2256903</v>
      </c>
      <c r="C26" s="101">
        <v>732169152</v>
      </c>
      <c r="D26" s="87">
        <v>5186203</v>
      </c>
      <c r="E26" s="87">
        <v>78389720.094955176</v>
      </c>
      <c r="F26" s="86">
        <v>79918032.436717063</v>
      </c>
      <c r="G26" s="85">
        <f t="shared" si="1"/>
        <v>14</v>
      </c>
      <c r="H26" s="15">
        <f t="shared" si="2"/>
        <v>3.9315785347838585</v>
      </c>
      <c r="I26" s="15">
        <f t="shared" si="3"/>
        <v>1.17821720919724</v>
      </c>
      <c r="J26" s="15">
        <f t="shared" si="4"/>
        <v>4.547123044576896</v>
      </c>
      <c r="K26" s="15">
        <f t="shared" si="0"/>
        <v>2.247094842642956</v>
      </c>
      <c r="L26" s="15">
        <f t="shared" si="5"/>
        <v>2.3644818038645354</v>
      </c>
    </row>
    <row r="27" spans="1:12">
      <c r="A27" s="12">
        <v>2006</v>
      </c>
      <c r="B27" s="87">
        <v>2543529</v>
      </c>
      <c r="C27" s="101">
        <v>745708176</v>
      </c>
      <c r="D27" s="87">
        <v>5796254</v>
      </c>
      <c r="E27" s="87">
        <v>83412809.885637924</v>
      </c>
      <c r="F27" s="86">
        <v>85222122.359450951</v>
      </c>
      <c r="G27" s="85">
        <f t="shared" si="1"/>
        <v>15</v>
      </c>
      <c r="H27" s="15">
        <f t="shared" si="2"/>
        <v>4.4308878223832631</v>
      </c>
      <c r="I27" s="15">
        <f t="shared" si="3"/>
        <v>1.2000044028108472</v>
      </c>
      <c r="J27" s="15">
        <f t="shared" si="4"/>
        <v>5.0819993231312024</v>
      </c>
      <c r="K27" s="15">
        <f t="shared" si="0"/>
        <v>2.3910851407216209</v>
      </c>
      <c r="L27" s="15">
        <f t="shared" si="5"/>
        <v>2.5214103933952701</v>
      </c>
    </row>
    <row r="28" spans="1:12">
      <c r="A28" s="12">
        <v>2007</v>
      </c>
      <c r="B28" s="87">
        <v>2904710</v>
      </c>
      <c r="C28" s="101">
        <v>749612988</v>
      </c>
      <c r="D28" s="87">
        <v>6490864</v>
      </c>
      <c r="E28" s="87">
        <v>88291978.255212426</v>
      </c>
      <c r="F28" s="86">
        <v>90461969.114315361</v>
      </c>
      <c r="G28" s="85">
        <f t="shared" si="1"/>
        <v>16</v>
      </c>
      <c r="H28" s="15">
        <f t="shared" si="2"/>
        <v>5.0600736876028884</v>
      </c>
      <c r="I28" s="15">
        <f t="shared" si="3"/>
        <v>1.2062880828655347</v>
      </c>
      <c r="J28" s="15">
        <f t="shared" si="4"/>
        <v>5.6910146543848299</v>
      </c>
      <c r="K28" s="15">
        <f t="shared" si="0"/>
        <v>2.5309498330100566</v>
      </c>
      <c r="L28" s="15">
        <f t="shared" si="5"/>
        <v>2.6764382629405588</v>
      </c>
    </row>
    <row r="29" spans="1:12">
      <c r="A29" s="12">
        <v>2008</v>
      </c>
      <c r="B29" s="87">
        <v>3183563</v>
      </c>
      <c r="C29" s="101">
        <v>752404040</v>
      </c>
      <c r="D29" s="87">
        <v>7243796</v>
      </c>
      <c r="E29" s="87">
        <v>96049262.783831447</v>
      </c>
      <c r="F29" s="86">
        <v>98762906.314203188</v>
      </c>
      <c r="G29" s="85">
        <f t="shared" si="1"/>
        <v>17</v>
      </c>
      <c r="H29" s="15">
        <f t="shared" si="2"/>
        <v>5.5458422249126809</v>
      </c>
      <c r="I29" s="15">
        <f t="shared" si="3"/>
        <v>1.210779484188824</v>
      </c>
      <c r="J29" s="15">
        <f t="shared" si="4"/>
        <v>6.3511651437118717</v>
      </c>
      <c r="K29" s="15">
        <f t="shared" si="0"/>
        <v>2.753317689867548</v>
      </c>
      <c r="L29" s="15">
        <f t="shared" si="5"/>
        <v>2.9220325845937967</v>
      </c>
    </row>
    <row r="30" spans="1:12">
      <c r="A30" s="12">
        <v>2009</v>
      </c>
      <c r="B30" s="87">
        <v>3476450</v>
      </c>
      <c r="C30" s="101">
        <v>756155680</v>
      </c>
      <c r="D30" s="87">
        <v>8215729</v>
      </c>
      <c r="E30" s="87">
        <v>102871727.76171979</v>
      </c>
      <c r="F30" s="86">
        <v>106086353.58528192</v>
      </c>
      <c r="G30" s="85">
        <f t="shared" si="1"/>
        <v>18</v>
      </c>
      <c r="H30" s="15">
        <f t="shared" si="2"/>
        <v>6.056058322953775</v>
      </c>
      <c r="I30" s="15">
        <f t="shared" si="3"/>
        <v>1.2168166776415095</v>
      </c>
      <c r="J30" s="15">
        <f t="shared" si="4"/>
        <v>7.2033298087056554</v>
      </c>
      <c r="K30" s="15">
        <f t="shared" si="0"/>
        <v>2.9488883061084867</v>
      </c>
      <c r="L30" s="15">
        <f t="shared" si="5"/>
        <v>3.1387065602417685</v>
      </c>
    </row>
    <row r="31" spans="1:12">
      <c r="A31" s="12">
        <v>2010</v>
      </c>
      <c r="B31" s="87">
        <v>3837181</v>
      </c>
      <c r="C31" s="101">
        <v>769314146</v>
      </c>
      <c r="D31" s="87">
        <v>9288788</v>
      </c>
      <c r="E31" s="87">
        <v>118351994.02845623</v>
      </c>
      <c r="F31" s="86">
        <v>122604353.87701635</v>
      </c>
      <c r="G31" s="85">
        <f t="shared" si="1"/>
        <v>19</v>
      </c>
      <c r="H31" s="15">
        <f t="shared" si="2"/>
        <v>6.6844602775043764</v>
      </c>
      <c r="I31" s="15">
        <f t="shared" si="3"/>
        <v>1.2379914718068841</v>
      </c>
      <c r="J31" s="15">
        <f t="shared" si="4"/>
        <v>8.1441590255894987</v>
      </c>
      <c r="K31" s="15">
        <f t="shared" si="0"/>
        <v>3.3926407069154623</v>
      </c>
      <c r="L31" s="15">
        <f t="shared" si="5"/>
        <v>3.6274136759601388</v>
      </c>
    </row>
    <row r="32" spans="1:12">
      <c r="A32" s="12">
        <v>2011</v>
      </c>
      <c r="B32" s="87">
        <v>4191268</v>
      </c>
      <c r="C32" s="101">
        <v>773009163</v>
      </c>
      <c r="D32" s="87">
        <v>10481215</v>
      </c>
      <c r="E32" s="87">
        <v>129459755.94880845</v>
      </c>
      <c r="F32" s="86">
        <v>134441739.71612436</v>
      </c>
      <c r="G32" s="85">
        <f t="shared" si="1"/>
        <v>20</v>
      </c>
      <c r="H32" s="15">
        <f t="shared" si="2"/>
        <v>7.3012882265327628</v>
      </c>
      <c r="I32" s="15">
        <f t="shared" si="3"/>
        <v>1.2439375467074505</v>
      </c>
      <c r="J32" s="15">
        <f>D32/$D$12</f>
        <v>9.189646888420107</v>
      </c>
      <c r="K32" s="15">
        <f t="shared" si="0"/>
        <v>3.7110522855547847</v>
      </c>
      <c r="L32" s="15">
        <f>F32/$F$12</f>
        <v>3.977638557235311</v>
      </c>
    </row>
  </sheetData>
  <mergeCells count="11">
    <mergeCell ref="A1:D1"/>
    <mergeCell ref="I10:I11"/>
    <mergeCell ref="J10:J11"/>
    <mergeCell ref="L10:L11"/>
    <mergeCell ref="K10:K11"/>
    <mergeCell ref="B10:B11"/>
    <mergeCell ref="C10:C11"/>
    <mergeCell ref="D10:D11"/>
    <mergeCell ref="F10:F11"/>
    <mergeCell ref="H10:H11"/>
    <mergeCell ref="E10:E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workbookViewId="0">
      <selection sqref="A1:I22"/>
    </sheetView>
  </sheetViews>
  <sheetFormatPr baseColWidth="10" defaultColWidth="8.83203125" defaultRowHeight="14" x14ac:dyDescent="0"/>
  <cols>
    <col min="1" max="9" width="8.83203125" style="26"/>
  </cols>
  <sheetData>
    <row r="1" spans="1:9">
      <c r="A1" s="26" t="str">
        <f>'China Workbook'!A11</f>
        <v>Year</v>
      </c>
      <c r="B1" s="87" t="str">
        <f>'China Workbook'!G9</f>
        <v>iYear</v>
      </c>
      <c r="C1" s="87" t="str">
        <f>'China Workbook'!H9</f>
        <v>iGDP</v>
      </c>
      <c r="D1" s="87" t="str">
        <f>'China Workbook'!I9</f>
        <v>iLabor</v>
      </c>
      <c r="E1" s="87" t="str">
        <f>'China Workbook'!J9</f>
        <v>iCapStk</v>
      </c>
      <c r="F1" s="87" t="str">
        <f>'China Workbook'!K9</f>
        <v>iQ</v>
      </c>
      <c r="G1" s="87" t="str">
        <f>'China Workbook'!L9</f>
        <v>iX</v>
      </c>
      <c r="H1" s="26" t="s">
        <v>114</v>
      </c>
      <c r="I1" s="26" t="s">
        <v>115</v>
      </c>
    </row>
    <row r="2" spans="1:9">
      <c r="A2" s="26">
        <f>'China Workbook'!A12</f>
        <v>1991</v>
      </c>
      <c r="B2" s="88">
        <f>'China Workbook'!G12</f>
        <v>0</v>
      </c>
      <c r="C2" s="89">
        <f>'China Workbook'!H12</f>
        <v>1</v>
      </c>
      <c r="D2" s="89">
        <f>'China Workbook'!I12</f>
        <v>1</v>
      </c>
      <c r="E2" s="89">
        <f>'China Workbook'!J12</f>
        <v>1</v>
      </c>
      <c r="F2" s="89">
        <f>'China Workbook'!K12</f>
        <v>1</v>
      </c>
      <c r="G2" s="89">
        <f>'China Workbook'!L12</f>
        <v>1</v>
      </c>
      <c r="H2" s="26" t="s">
        <v>107</v>
      </c>
      <c r="I2" s="26" t="s">
        <v>116</v>
      </c>
    </row>
    <row r="3" spans="1:9">
      <c r="A3" s="26">
        <f>'China Workbook'!A13</f>
        <v>1992</v>
      </c>
      <c r="B3" s="88">
        <f>'China Workbook'!G13</f>
        <v>1</v>
      </c>
      <c r="C3" s="89">
        <f>'China Workbook'!H13</f>
        <v>1.1420010626344625</v>
      </c>
      <c r="D3" s="89">
        <f>'China Workbook'!I13</f>
        <v>1.025828510517504</v>
      </c>
      <c r="E3" s="89">
        <f>'China Workbook'!J13</f>
        <v>1.0985107132899505</v>
      </c>
      <c r="F3" s="89">
        <f>'China Workbook'!K13</f>
        <v>1.0356369180272185</v>
      </c>
      <c r="G3" s="89">
        <f>'China Workbook'!L13</f>
        <v>1.0366213248802143</v>
      </c>
      <c r="H3" s="26" t="s">
        <v>107</v>
      </c>
      <c r="I3" s="26" t="s">
        <v>116</v>
      </c>
    </row>
    <row r="4" spans="1:9">
      <c r="A4" s="26">
        <f>'China Workbook'!A14</f>
        <v>1993</v>
      </c>
      <c r="B4" s="88">
        <f>'China Workbook'!G14</f>
        <v>2</v>
      </c>
      <c r="C4" s="89">
        <f>'China Workbook'!H14</f>
        <v>1.3018805145938037</v>
      </c>
      <c r="D4" s="89">
        <f>'China Workbook'!I14</f>
        <v>1.0376896829396873</v>
      </c>
      <c r="E4" s="89">
        <f>'China Workbook'!J14</f>
        <v>1.2403796076615936</v>
      </c>
      <c r="F4" s="89">
        <f>'China Workbook'!K14</f>
        <v>1.1039265366559361</v>
      </c>
      <c r="G4" s="89">
        <f>'China Workbook'!L14</f>
        <v>1.1108781024150687</v>
      </c>
      <c r="H4" s="26" t="s">
        <v>107</v>
      </c>
      <c r="I4" s="26" t="s">
        <v>116</v>
      </c>
    </row>
    <row r="5" spans="1:9">
      <c r="A5" s="26">
        <f>'China Workbook'!A15</f>
        <v>1994</v>
      </c>
      <c r="B5" s="88">
        <f>'China Workbook'!G15</f>
        <v>3</v>
      </c>
      <c r="C5" s="89">
        <f>'China Workbook'!H15</f>
        <v>1.4724263777230009</v>
      </c>
      <c r="D5" s="89">
        <f>'China Workbook'!I15</f>
        <v>1.0500601894496036</v>
      </c>
      <c r="E5" s="89">
        <f>'China Workbook'!J15</f>
        <v>1.4015155899016787</v>
      </c>
      <c r="F5" s="89">
        <f>'China Workbook'!K15</f>
        <v>1.1877789207687233</v>
      </c>
      <c r="G5" s="89">
        <f>'China Workbook'!L15</f>
        <v>1.2024632189050535</v>
      </c>
      <c r="H5" s="26" t="s">
        <v>107</v>
      </c>
      <c r="I5" s="26" t="s">
        <v>116</v>
      </c>
    </row>
    <row r="6" spans="1:9">
      <c r="A6" s="26">
        <f>'China Workbook'!A16</f>
        <v>1995</v>
      </c>
      <c r="B6" s="88">
        <f>'China Workbook'!G16</f>
        <v>4</v>
      </c>
      <c r="C6" s="89">
        <f>'China Workbook'!H16</f>
        <v>1.6329207640515988</v>
      </c>
      <c r="D6" s="89">
        <f>'China Workbook'!I16</f>
        <v>1.0615313944873461</v>
      </c>
      <c r="E6" s="89">
        <f>'China Workbook'!J16</f>
        <v>1.5763081892356818</v>
      </c>
      <c r="F6" s="89">
        <f>'China Workbook'!K16</f>
        <v>1.2122556580385555</v>
      </c>
      <c r="G6" s="89">
        <f>'China Workbook'!L16</f>
        <v>1.2275638552830601</v>
      </c>
      <c r="H6" s="26" t="s">
        <v>107</v>
      </c>
      <c r="I6" s="26" t="s">
        <v>116</v>
      </c>
    </row>
    <row r="7" spans="1:9">
      <c r="A7" s="26">
        <f>'China Workbook'!A17</f>
        <v>1996</v>
      </c>
      <c r="B7" s="88">
        <f>'China Workbook'!G17</f>
        <v>5</v>
      </c>
      <c r="C7" s="89">
        <f>'China Workbook'!H17</f>
        <v>1.7962145824804676</v>
      </c>
      <c r="D7" s="89">
        <f>'China Workbook'!I17</f>
        <v>1.0727162591170047</v>
      </c>
      <c r="E7" s="89">
        <f>'China Workbook'!J17</f>
        <v>1.7664083693248671</v>
      </c>
      <c r="F7" s="89">
        <f>'China Workbook'!K17</f>
        <v>1.2396467432711569</v>
      </c>
      <c r="G7" s="89">
        <f>'China Workbook'!L17</f>
        <v>1.2564955425147335</v>
      </c>
      <c r="H7" s="26" t="s">
        <v>107</v>
      </c>
      <c r="I7" s="26" t="s">
        <v>116</v>
      </c>
    </row>
    <row r="8" spans="1:9">
      <c r="A8" s="26">
        <f>'China Workbook'!A18</f>
        <v>1997</v>
      </c>
      <c r="B8" s="88">
        <f>'China Workbook'!G18</f>
        <v>6</v>
      </c>
      <c r="C8" s="89">
        <f>'China Workbook'!H18</f>
        <v>1.9632624620021077</v>
      </c>
      <c r="D8" s="89">
        <f>'China Workbook'!I18</f>
        <v>1.0837513477171361</v>
      </c>
      <c r="E8" s="89">
        <f>'China Workbook'!J18</f>
        <v>1.9674541842240472</v>
      </c>
      <c r="F8" s="89">
        <f>'China Workbook'!K18</f>
        <v>1.3058243542763346</v>
      </c>
      <c r="G8" s="89">
        <f>'China Workbook'!L18</f>
        <v>1.329778050327707</v>
      </c>
      <c r="H8" s="26" t="s">
        <v>107</v>
      </c>
      <c r="I8" s="26" t="s">
        <v>116</v>
      </c>
    </row>
    <row r="9" spans="1:9">
      <c r="A9" s="26">
        <f>'China Workbook'!A19</f>
        <v>1998</v>
      </c>
      <c r="B9" s="88">
        <f>'China Workbook'!G19</f>
        <v>7</v>
      </c>
      <c r="C9" s="89">
        <f>'China Workbook'!H19</f>
        <v>2.116396798160423</v>
      </c>
      <c r="D9" s="89">
        <f>'China Workbook'!I19</f>
        <v>1.0944003938069702</v>
      </c>
      <c r="E9" s="89">
        <f>'China Workbook'!J19</f>
        <v>2.1905964336379244</v>
      </c>
      <c r="F9" s="89">
        <f>'China Workbook'!K19</f>
        <v>1.2876704317734176</v>
      </c>
      <c r="G9" s="89">
        <f>'China Workbook'!L19</f>
        <v>1.3072971164374236</v>
      </c>
      <c r="H9" s="26" t="s">
        <v>107</v>
      </c>
      <c r="I9" s="26" t="s">
        <v>116</v>
      </c>
    </row>
    <row r="10" spans="1:9">
      <c r="A10" s="26">
        <f>'China Workbook'!A20</f>
        <v>1999</v>
      </c>
      <c r="B10" s="88">
        <f>'China Workbook'!G20</f>
        <v>8</v>
      </c>
      <c r="C10" s="89">
        <f>'China Workbook'!H20</f>
        <v>2.2772413312545186</v>
      </c>
      <c r="D10" s="89">
        <f>'China Workbook'!I20</f>
        <v>1.1039174170433839</v>
      </c>
      <c r="E10" s="89">
        <f>'China Workbook'!J20</f>
        <v>2.422423120154733</v>
      </c>
      <c r="F10" s="89">
        <f>'China Workbook'!K20</f>
        <v>1.2715749612277882</v>
      </c>
      <c r="G10" s="89">
        <f>'China Workbook'!L20</f>
        <v>1.2872643612134995</v>
      </c>
      <c r="H10" s="26" t="s">
        <v>107</v>
      </c>
      <c r="I10" s="26" t="s">
        <v>116</v>
      </c>
    </row>
    <row r="11" spans="1:9">
      <c r="A11" s="26">
        <f>'China Workbook'!A21</f>
        <v>2000</v>
      </c>
      <c r="B11" s="88">
        <f>'China Workbook'!G21</f>
        <v>9</v>
      </c>
      <c r="C11" s="89">
        <f>'China Workbook'!H21</f>
        <v>2.4685312127098049</v>
      </c>
      <c r="D11" s="89">
        <f>'China Workbook'!I21</f>
        <v>1.1276859801371437</v>
      </c>
      <c r="E11" s="89">
        <f>'China Workbook'!J21</f>
        <v>2.6766750310816048</v>
      </c>
      <c r="F11" s="89">
        <f>'China Workbook'!K21</f>
        <v>1.2702676832980084</v>
      </c>
      <c r="G11" s="89">
        <f>'China Workbook'!L21</f>
        <v>1.2821747385970355</v>
      </c>
      <c r="H11" s="26" t="s">
        <v>107</v>
      </c>
      <c r="I11" s="26" t="s">
        <v>116</v>
      </c>
    </row>
    <row r="12" spans="1:9">
      <c r="A12" s="26">
        <f>'China Workbook'!A22</f>
        <v>2001</v>
      </c>
      <c r="B12" s="88">
        <f>'China Workbook'!G22</f>
        <v>10</v>
      </c>
      <c r="C12" s="89">
        <f>'China Workbook'!H22</f>
        <v>2.6734193312370982</v>
      </c>
      <c r="D12" s="89">
        <f>'China Workbook'!I22</f>
        <v>1.1205569990209538</v>
      </c>
      <c r="E12" s="89">
        <f>'China Workbook'!J22</f>
        <v>2.951721368537525</v>
      </c>
      <c r="F12" s="89">
        <f>'China Workbook'!K22</f>
        <v>1.3336253461802401</v>
      </c>
      <c r="G12" s="89">
        <f>'China Workbook'!L22</f>
        <v>1.3521182332421211</v>
      </c>
      <c r="H12" s="26" t="s">
        <v>107</v>
      </c>
      <c r="I12" s="26" t="s">
        <v>116</v>
      </c>
    </row>
    <row r="13" spans="1:9">
      <c r="A13" s="26">
        <f>'China Workbook'!A23</f>
        <v>2002</v>
      </c>
      <c r="B13" s="88">
        <f>'China Workbook'!G23</f>
        <v>11</v>
      </c>
      <c r="C13" s="89">
        <f>'China Workbook'!H23</f>
        <v>2.9166999102857791</v>
      </c>
      <c r="D13" s="89">
        <f>'China Workbook'!I23</f>
        <v>1.1431311323141213</v>
      </c>
      <c r="E13" s="89">
        <f>'China Workbook'!J23</f>
        <v>3.2685310368893497</v>
      </c>
      <c r="F13" s="89">
        <f>'China Workbook'!K23</f>
        <v>1.4992519748242048</v>
      </c>
      <c r="G13" s="89">
        <f>'China Workbook'!L23</f>
        <v>1.5348872896516861</v>
      </c>
      <c r="H13" s="26" t="s">
        <v>107</v>
      </c>
      <c r="I13" s="26" t="s">
        <v>116</v>
      </c>
    </row>
    <row r="14" spans="1:9">
      <c r="A14" s="26">
        <f>'China Workbook'!A24</f>
        <v>2003</v>
      </c>
      <c r="B14" s="88">
        <f>'China Workbook'!G24</f>
        <v>12</v>
      </c>
      <c r="C14" s="89">
        <f>'China Workbook'!H24</f>
        <v>3.2083704239214694</v>
      </c>
      <c r="D14" s="89">
        <f>'China Workbook'!I24</f>
        <v>1.1654086471462513</v>
      </c>
      <c r="E14" s="89">
        <f>'China Workbook'!J24</f>
        <v>3.6488637897989209</v>
      </c>
      <c r="F14" s="89">
        <f>'China Workbook'!K24</f>
        <v>1.7220465820042674</v>
      </c>
      <c r="G14" s="89">
        <f>'China Workbook'!L24</f>
        <v>1.7815265915004121</v>
      </c>
      <c r="H14" s="26" t="s">
        <v>107</v>
      </c>
      <c r="I14" s="26" t="s">
        <v>116</v>
      </c>
    </row>
    <row r="15" spans="1:9">
      <c r="A15" s="26">
        <f>'China Workbook'!A25</f>
        <v>2004</v>
      </c>
      <c r="B15" s="88">
        <f>'China Workbook'!G25</f>
        <v>13</v>
      </c>
      <c r="C15" s="89">
        <f>'China Workbook'!H25</f>
        <v>3.5324147061641509</v>
      </c>
      <c r="D15" s="89">
        <f>'China Workbook'!I25</f>
        <v>1.15629138497367</v>
      </c>
      <c r="E15" s="89">
        <f>'China Workbook'!J25</f>
        <v>4.0734919941852414</v>
      </c>
      <c r="F15" s="89">
        <f>'China Workbook'!K25</f>
        <v>2.0814558466603676</v>
      </c>
      <c r="G15" s="89">
        <f>'China Workbook'!L25</f>
        <v>2.182969319144731</v>
      </c>
      <c r="H15" s="26" t="s">
        <v>107</v>
      </c>
      <c r="I15" s="26" t="s">
        <v>116</v>
      </c>
    </row>
    <row r="16" spans="1:9">
      <c r="A16" s="26">
        <f>'China Workbook'!A26</f>
        <v>2005</v>
      </c>
      <c r="B16" s="88">
        <f>'China Workbook'!G26</f>
        <v>14</v>
      </c>
      <c r="C16" s="89">
        <f>'China Workbook'!H26</f>
        <v>3.9315785347838585</v>
      </c>
      <c r="D16" s="89">
        <f>'China Workbook'!I26</f>
        <v>1.17821720919724</v>
      </c>
      <c r="E16" s="89">
        <f>'China Workbook'!J26</f>
        <v>4.547123044576896</v>
      </c>
      <c r="F16" s="89">
        <f>'China Workbook'!K26</f>
        <v>2.247094842642956</v>
      </c>
      <c r="G16" s="89">
        <f>'China Workbook'!L26</f>
        <v>2.3644818038645354</v>
      </c>
      <c r="H16" s="26" t="s">
        <v>107</v>
      </c>
      <c r="I16" s="26" t="s">
        <v>116</v>
      </c>
    </row>
    <row r="17" spans="1:9">
      <c r="A17" s="26">
        <f>'China Workbook'!A27</f>
        <v>2006</v>
      </c>
      <c r="B17" s="88">
        <f>'China Workbook'!G27</f>
        <v>15</v>
      </c>
      <c r="C17" s="89">
        <f>'China Workbook'!H27</f>
        <v>4.4308878223832631</v>
      </c>
      <c r="D17" s="89">
        <f>'China Workbook'!I27</f>
        <v>1.2000044028108472</v>
      </c>
      <c r="E17" s="89">
        <f>'China Workbook'!J27</f>
        <v>5.0819993231312024</v>
      </c>
      <c r="F17" s="89">
        <f>'China Workbook'!K27</f>
        <v>2.3910851407216209</v>
      </c>
      <c r="G17" s="89">
        <f>'China Workbook'!L27</f>
        <v>2.5214103933952701</v>
      </c>
      <c r="H17" s="26" t="s">
        <v>107</v>
      </c>
      <c r="I17" s="26" t="s">
        <v>116</v>
      </c>
    </row>
    <row r="18" spans="1:9">
      <c r="A18" s="26">
        <f>'China Workbook'!A28</f>
        <v>2007</v>
      </c>
      <c r="B18" s="88">
        <f>'China Workbook'!G28</f>
        <v>16</v>
      </c>
      <c r="C18" s="89">
        <f>'China Workbook'!H28</f>
        <v>5.0600736876028884</v>
      </c>
      <c r="D18" s="89">
        <f>'China Workbook'!I28</f>
        <v>1.2062880828655347</v>
      </c>
      <c r="E18" s="89">
        <f>'China Workbook'!J28</f>
        <v>5.6910146543848299</v>
      </c>
      <c r="F18" s="89">
        <f>'China Workbook'!K28</f>
        <v>2.5309498330100566</v>
      </c>
      <c r="G18" s="89">
        <f>'China Workbook'!L28</f>
        <v>2.6764382629405588</v>
      </c>
      <c r="H18" s="26" t="s">
        <v>107</v>
      </c>
      <c r="I18" s="26" t="s">
        <v>116</v>
      </c>
    </row>
    <row r="19" spans="1:9">
      <c r="A19" s="26">
        <f>'China Workbook'!A29</f>
        <v>2008</v>
      </c>
      <c r="B19" s="88">
        <f>'China Workbook'!G29</f>
        <v>17</v>
      </c>
      <c r="C19" s="89">
        <f>'China Workbook'!H29</f>
        <v>5.5458422249126809</v>
      </c>
      <c r="D19" s="89">
        <f>'China Workbook'!I29</f>
        <v>1.210779484188824</v>
      </c>
      <c r="E19" s="89">
        <f>'China Workbook'!J29</f>
        <v>6.3511651437118717</v>
      </c>
      <c r="F19" s="89">
        <f>'China Workbook'!K29</f>
        <v>2.753317689867548</v>
      </c>
      <c r="G19" s="89">
        <f>'China Workbook'!L29</f>
        <v>2.9220325845937967</v>
      </c>
      <c r="H19" s="26" t="s">
        <v>107</v>
      </c>
      <c r="I19" s="26" t="s">
        <v>116</v>
      </c>
    </row>
    <row r="20" spans="1:9">
      <c r="A20" s="26">
        <f>'China Workbook'!A30</f>
        <v>2009</v>
      </c>
      <c r="B20" s="88">
        <f>'China Workbook'!G30</f>
        <v>18</v>
      </c>
      <c r="C20" s="89">
        <f>'China Workbook'!H30</f>
        <v>6.056058322953775</v>
      </c>
      <c r="D20" s="89">
        <f>'China Workbook'!I30</f>
        <v>1.2168166776415095</v>
      </c>
      <c r="E20" s="89">
        <f>'China Workbook'!J30</f>
        <v>7.2033298087056554</v>
      </c>
      <c r="F20" s="89">
        <f>'China Workbook'!K30</f>
        <v>2.9488883061084867</v>
      </c>
      <c r="G20" s="89">
        <f>'China Workbook'!L30</f>
        <v>3.1387065602417685</v>
      </c>
      <c r="H20" s="26" t="s">
        <v>107</v>
      </c>
      <c r="I20" s="26" t="s">
        <v>116</v>
      </c>
    </row>
    <row r="21" spans="1:9">
      <c r="A21" s="26">
        <f>'China Workbook'!A31</f>
        <v>2010</v>
      </c>
      <c r="B21" s="88">
        <f>'China Workbook'!G31</f>
        <v>19</v>
      </c>
      <c r="C21" s="89">
        <f>'China Workbook'!H31</f>
        <v>6.6844602775043764</v>
      </c>
      <c r="D21" s="89">
        <f>'China Workbook'!I31</f>
        <v>1.2379914718068841</v>
      </c>
      <c r="E21" s="89">
        <f>'China Workbook'!J31</f>
        <v>8.1441590255894987</v>
      </c>
      <c r="F21" s="89">
        <f>'China Workbook'!K31</f>
        <v>3.3926407069154623</v>
      </c>
      <c r="G21" s="89">
        <f>'China Workbook'!L31</f>
        <v>3.6274136759601388</v>
      </c>
      <c r="H21" s="26" t="s">
        <v>107</v>
      </c>
      <c r="I21" s="26" t="s">
        <v>116</v>
      </c>
    </row>
    <row r="22" spans="1:9">
      <c r="A22" s="26">
        <f>'China Workbook'!A32</f>
        <v>2011</v>
      </c>
      <c r="B22" s="88">
        <f>'China Workbook'!G32</f>
        <v>20</v>
      </c>
      <c r="C22" s="89">
        <f>'China Workbook'!H32</f>
        <v>7.3012882265327628</v>
      </c>
      <c r="D22" s="89">
        <f>'China Workbook'!I32</f>
        <v>1.2439375467074505</v>
      </c>
      <c r="E22" s="89">
        <f>'China Workbook'!J32</f>
        <v>9.189646888420107</v>
      </c>
      <c r="F22" s="89">
        <f>'China Workbook'!K32</f>
        <v>3.7110522855547847</v>
      </c>
      <c r="G22" s="89">
        <f>'China Workbook'!L32</f>
        <v>3.977638557235311</v>
      </c>
      <c r="H22" s="26" t="s">
        <v>107</v>
      </c>
      <c r="I22" s="26" t="s">
        <v>116</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
  <sheetViews>
    <sheetView workbookViewId="0">
      <selection activeCell="B28" sqref="B28"/>
    </sheetView>
  </sheetViews>
  <sheetFormatPr baseColWidth="10" defaultColWidth="8.83203125" defaultRowHeight="14" x14ac:dyDescent="0"/>
  <cols>
    <col min="2" max="2" width="28.83203125" customWidth="1"/>
    <col min="3" max="3" width="18" customWidth="1"/>
    <col min="4" max="4" width="14.33203125" customWidth="1"/>
    <col min="5" max="5" width="17.83203125" customWidth="1"/>
    <col min="6" max="6" width="16.5" style="13" customWidth="1"/>
    <col min="7" max="7" width="14.83203125" customWidth="1"/>
    <col min="8" max="8" width="17.5" customWidth="1"/>
    <col min="9" max="9" width="25.6640625" style="13" customWidth="1"/>
    <col min="10" max="10" width="20.5" customWidth="1"/>
    <col min="11" max="11" width="25.1640625" customWidth="1"/>
    <col min="12" max="12" width="12.5" bestFit="1" customWidth="1"/>
    <col min="13" max="13" width="11.5" bestFit="1" customWidth="1"/>
  </cols>
  <sheetData>
    <row r="1" spans="1:54">
      <c r="A1" s="4" t="s">
        <v>42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row>
    <row r="2" spans="1:54" s="13" customFormat="1">
      <c r="A2" s="13" t="s">
        <v>46</v>
      </c>
    </row>
    <row r="3" spans="1:54" s="13" customFormat="1">
      <c r="A3" s="13" t="s">
        <v>103</v>
      </c>
    </row>
    <row r="4" spans="1:54" s="13" customFormat="1">
      <c r="A4" s="13" t="s">
        <v>104</v>
      </c>
    </row>
    <row r="5" spans="1:54" s="13" customFormat="1">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row>
    <row r="6" spans="1:54" s="13" customFormat="1">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row>
    <row r="7" spans="1:54" ht="15" customHeight="1">
      <c r="A7" s="4"/>
      <c r="B7" s="90" t="s">
        <v>4</v>
      </c>
      <c r="C7" s="90" t="s">
        <v>5</v>
      </c>
      <c r="D7" s="90" t="s">
        <v>6</v>
      </c>
      <c r="E7" s="90" t="s">
        <v>7</v>
      </c>
      <c r="F7" s="90" t="s">
        <v>34</v>
      </c>
      <c r="G7" s="90" t="s">
        <v>8</v>
      </c>
      <c r="H7" s="90" t="s">
        <v>43</v>
      </c>
      <c r="I7" s="90" t="s">
        <v>44</v>
      </c>
      <c r="J7" s="90" t="s">
        <v>33</v>
      </c>
      <c r="K7" s="90" t="s">
        <v>45</v>
      </c>
    </row>
    <row r="8" spans="1:54">
      <c r="A8" s="8" t="s">
        <v>1</v>
      </c>
      <c r="B8" s="90"/>
      <c r="C8" s="90"/>
      <c r="D8" s="90"/>
      <c r="E8" s="90"/>
      <c r="F8" s="90"/>
      <c r="G8" s="90"/>
      <c r="H8" s="90"/>
      <c r="I8" s="90"/>
      <c r="J8" s="90"/>
      <c r="K8" s="90"/>
    </row>
    <row r="9" spans="1:54">
      <c r="A9" s="4">
        <v>1991</v>
      </c>
      <c r="B9" s="4">
        <v>75</v>
      </c>
      <c r="C9" s="4">
        <v>28</v>
      </c>
      <c r="D9" s="5">
        <v>1150780000</v>
      </c>
      <c r="E9" s="7">
        <f t="shared" ref="E9:E28" si="0">D9*(1-(C9/100))</f>
        <v>828561600</v>
      </c>
      <c r="F9" s="25">
        <f t="shared" ref="F9:F28" si="1">E9/100000000</f>
        <v>8.2856159999999992</v>
      </c>
      <c r="G9" s="7">
        <f t="shared" ref="G9:G28" si="2">E9*(B9/100)</f>
        <v>621421200</v>
      </c>
      <c r="H9" s="7">
        <v>583600000</v>
      </c>
      <c r="I9" s="25">
        <f>H9/100000000</f>
        <v>5.8360000000000003</v>
      </c>
    </row>
    <row r="10" spans="1:54">
      <c r="A10" s="4">
        <v>1992</v>
      </c>
      <c r="B10" s="4">
        <v>76</v>
      </c>
      <c r="C10" s="4">
        <v>28</v>
      </c>
      <c r="D10" s="5">
        <v>1164970000</v>
      </c>
      <c r="E10" s="7">
        <f t="shared" si="0"/>
        <v>838778400</v>
      </c>
      <c r="F10" s="25">
        <f t="shared" si="1"/>
        <v>8.3877839999999999</v>
      </c>
      <c r="G10" s="7">
        <f t="shared" si="2"/>
        <v>637471584</v>
      </c>
      <c r="H10" s="7">
        <v>594320000</v>
      </c>
      <c r="I10" s="25">
        <f t="shared" ref="I10:I13" si="3">H10/100000000</f>
        <v>5.9432</v>
      </c>
    </row>
    <row r="11" spans="1:54">
      <c r="A11" s="4">
        <v>1993</v>
      </c>
      <c r="B11" s="4">
        <v>76</v>
      </c>
      <c r="C11" s="4">
        <v>28</v>
      </c>
      <c r="D11" s="5">
        <v>1178440000</v>
      </c>
      <c r="E11" s="7">
        <f t="shared" si="0"/>
        <v>848476800</v>
      </c>
      <c r="F11" s="25">
        <f t="shared" si="1"/>
        <v>8.4847680000000008</v>
      </c>
      <c r="G11" s="7">
        <f t="shared" si="2"/>
        <v>644842368</v>
      </c>
      <c r="H11" s="7">
        <v>602200000</v>
      </c>
      <c r="I11" s="25">
        <f t="shared" si="3"/>
        <v>6.0220000000000002</v>
      </c>
    </row>
    <row r="12" spans="1:54">
      <c r="A12" s="4">
        <v>1994</v>
      </c>
      <c r="B12" s="4">
        <v>75</v>
      </c>
      <c r="C12" s="4">
        <v>27</v>
      </c>
      <c r="D12" s="5">
        <v>1191835000</v>
      </c>
      <c r="E12" s="7">
        <f t="shared" si="0"/>
        <v>870039550</v>
      </c>
      <c r="F12" s="25">
        <f t="shared" si="1"/>
        <v>8.7003955000000008</v>
      </c>
      <c r="G12" s="7">
        <f t="shared" si="2"/>
        <v>652529662.5</v>
      </c>
      <c r="H12" s="7">
        <v>614700000</v>
      </c>
      <c r="I12" s="25">
        <f t="shared" si="3"/>
        <v>6.1470000000000002</v>
      </c>
    </row>
    <row r="13" spans="1:54">
      <c r="A13" s="4">
        <v>1995</v>
      </c>
      <c r="B13" s="4">
        <v>75</v>
      </c>
      <c r="C13" s="4">
        <v>27</v>
      </c>
      <c r="D13" s="5">
        <v>1204855000</v>
      </c>
      <c r="E13" s="7">
        <f t="shared" si="0"/>
        <v>879544150</v>
      </c>
      <c r="F13" s="25">
        <f t="shared" si="1"/>
        <v>8.7954415000000008</v>
      </c>
      <c r="G13" s="7">
        <f t="shared" si="2"/>
        <v>659658112.5</v>
      </c>
      <c r="H13" s="7">
        <v>623880000</v>
      </c>
      <c r="I13" s="25">
        <f t="shared" si="3"/>
        <v>6.2388000000000003</v>
      </c>
      <c r="J13" s="7">
        <v>679470000</v>
      </c>
      <c r="K13" s="24">
        <f>J13/100000000</f>
        <v>6.7946999999999997</v>
      </c>
    </row>
    <row r="14" spans="1:54">
      <c r="A14" s="4">
        <v>1996</v>
      </c>
      <c r="B14" s="4">
        <v>75</v>
      </c>
      <c r="C14" s="4">
        <v>27</v>
      </c>
      <c r="D14" s="5">
        <v>1217550000</v>
      </c>
      <c r="E14" s="7">
        <f t="shared" si="0"/>
        <v>888811500</v>
      </c>
      <c r="F14" s="25">
        <f t="shared" si="1"/>
        <v>8.8881150000000009</v>
      </c>
      <c r="G14" s="7">
        <f t="shared" si="2"/>
        <v>666608625</v>
      </c>
      <c r="H14" s="22"/>
      <c r="I14" s="25"/>
      <c r="J14" s="7">
        <v>688500000</v>
      </c>
      <c r="K14" s="24">
        <f t="shared" ref="K14:K17" si="4">J14/100000000</f>
        <v>6.8849999999999998</v>
      </c>
    </row>
    <row r="15" spans="1:54">
      <c r="A15" s="4">
        <v>1997</v>
      </c>
      <c r="B15" s="4">
        <v>75</v>
      </c>
      <c r="C15" s="4">
        <v>27</v>
      </c>
      <c r="D15" s="5">
        <v>1230075000</v>
      </c>
      <c r="E15" s="7">
        <f t="shared" si="0"/>
        <v>897954750</v>
      </c>
      <c r="F15" s="25">
        <f t="shared" si="1"/>
        <v>8.9795475000000007</v>
      </c>
      <c r="G15" s="7">
        <f t="shared" si="2"/>
        <v>673466062.5</v>
      </c>
      <c r="H15" s="22"/>
      <c r="I15" s="25"/>
      <c r="J15" s="7">
        <v>696000000</v>
      </c>
      <c r="K15" s="24">
        <f t="shared" si="4"/>
        <v>6.96</v>
      </c>
    </row>
    <row r="16" spans="1:54">
      <c r="A16" s="4">
        <v>1998</v>
      </c>
      <c r="B16" s="4">
        <v>74</v>
      </c>
      <c r="C16" s="4">
        <v>26</v>
      </c>
      <c r="D16" s="5">
        <v>1241935000</v>
      </c>
      <c r="E16" s="7">
        <f t="shared" si="0"/>
        <v>919031900</v>
      </c>
      <c r="F16" s="25">
        <f t="shared" si="1"/>
        <v>9.1903190000000006</v>
      </c>
      <c r="G16" s="7">
        <f t="shared" si="2"/>
        <v>680083606</v>
      </c>
      <c r="H16" s="22"/>
      <c r="I16" s="25"/>
      <c r="J16" s="7">
        <v>699570000</v>
      </c>
      <c r="K16" s="24">
        <f t="shared" si="4"/>
        <v>6.9957000000000003</v>
      </c>
    </row>
    <row r="17" spans="1:13">
      <c r="A17" s="4">
        <v>1999</v>
      </c>
      <c r="B17" s="4">
        <v>74</v>
      </c>
      <c r="C17" s="4">
        <v>26</v>
      </c>
      <c r="D17" s="5">
        <v>1252735000</v>
      </c>
      <c r="E17" s="7">
        <f t="shared" si="0"/>
        <v>927023900</v>
      </c>
      <c r="F17" s="25">
        <f t="shared" si="1"/>
        <v>9.2702390000000001</v>
      </c>
      <c r="G17" s="7">
        <f t="shared" si="2"/>
        <v>685997686</v>
      </c>
      <c r="H17" s="22"/>
      <c r="I17" s="25"/>
      <c r="J17" s="7">
        <v>705860000</v>
      </c>
      <c r="K17" s="24">
        <f t="shared" si="4"/>
        <v>7.0586000000000002</v>
      </c>
    </row>
    <row r="18" spans="1:13">
      <c r="A18" s="4">
        <v>2000</v>
      </c>
      <c r="B18" s="4">
        <v>74</v>
      </c>
      <c r="C18" s="4">
        <v>25</v>
      </c>
      <c r="D18" s="5">
        <v>1262645000</v>
      </c>
      <c r="E18" s="7">
        <f t="shared" si="0"/>
        <v>946983750</v>
      </c>
      <c r="F18" s="25">
        <f t="shared" si="1"/>
        <v>9.4698375000000006</v>
      </c>
      <c r="G18" s="7">
        <f t="shared" si="2"/>
        <v>700767975</v>
      </c>
      <c r="I18" s="25"/>
      <c r="K18" s="24"/>
      <c r="L18" s="23"/>
      <c r="M18" s="13"/>
    </row>
    <row r="19" spans="1:13">
      <c r="A19" s="4">
        <v>2001</v>
      </c>
      <c r="B19" s="4">
        <v>73</v>
      </c>
      <c r="C19" s="4">
        <v>25</v>
      </c>
      <c r="D19" s="5">
        <v>1271850000</v>
      </c>
      <c r="E19" s="7">
        <f t="shared" si="0"/>
        <v>953887500</v>
      </c>
      <c r="F19" s="25">
        <f t="shared" si="1"/>
        <v>9.5388750000000009</v>
      </c>
      <c r="G19" s="7">
        <f t="shared" si="2"/>
        <v>696337875</v>
      </c>
      <c r="I19" s="25"/>
      <c r="K19" s="24"/>
      <c r="L19" s="23"/>
      <c r="M19" s="13"/>
    </row>
    <row r="20" spans="1:13">
      <c r="A20" s="4">
        <v>2002</v>
      </c>
      <c r="B20" s="4">
        <v>73</v>
      </c>
      <c r="C20" s="4">
        <v>24</v>
      </c>
      <c r="D20" s="5">
        <v>1280400000</v>
      </c>
      <c r="E20" s="7">
        <f t="shared" si="0"/>
        <v>973104000</v>
      </c>
      <c r="F20" s="25">
        <f t="shared" si="1"/>
        <v>9.7310400000000001</v>
      </c>
      <c r="G20" s="7">
        <f t="shared" si="2"/>
        <v>710365920</v>
      </c>
      <c r="I20" s="25"/>
      <c r="K20" s="24"/>
      <c r="L20" s="23"/>
      <c r="M20" s="13"/>
    </row>
    <row r="21" spans="1:13">
      <c r="A21" s="4">
        <v>2003</v>
      </c>
      <c r="B21" s="4">
        <v>73</v>
      </c>
      <c r="C21" s="4">
        <v>23</v>
      </c>
      <c r="D21" s="5">
        <v>1288400000</v>
      </c>
      <c r="E21" s="7">
        <f t="shared" si="0"/>
        <v>992068000</v>
      </c>
      <c r="F21" s="25">
        <f t="shared" si="1"/>
        <v>9.9206800000000008</v>
      </c>
      <c r="G21" s="7">
        <f t="shared" si="2"/>
        <v>724209640</v>
      </c>
      <c r="I21" s="25"/>
      <c r="K21" s="24"/>
      <c r="L21" s="23"/>
      <c r="M21" s="13"/>
    </row>
    <row r="22" spans="1:13">
      <c r="A22" s="4">
        <v>2004</v>
      </c>
      <c r="B22" s="4">
        <v>72</v>
      </c>
      <c r="C22" s="4">
        <v>23</v>
      </c>
      <c r="D22" s="5">
        <v>1296075000</v>
      </c>
      <c r="E22" s="7">
        <f t="shared" si="0"/>
        <v>997977750</v>
      </c>
      <c r="F22" s="25">
        <f t="shared" si="1"/>
        <v>9.9797775000000009</v>
      </c>
      <c r="G22" s="7">
        <f t="shared" si="2"/>
        <v>718543980</v>
      </c>
      <c r="I22" s="25"/>
      <c r="K22" s="24"/>
      <c r="L22" s="23"/>
      <c r="M22" s="13"/>
    </row>
    <row r="23" spans="1:13">
      <c r="A23" s="4">
        <v>2005</v>
      </c>
      <c r="B23" s="4">
        <v>72</v>
      </c>
      <c r="C23" s="4">
        <v>22</v>
      </c>
      <c r="D23" s="5">
        <v>1303720000</v>
      </c>
      <c r="E23" s="7">
        <f t="shared" si="0"/>
        <v>1016901600</v>
      </c>
      <c r="F23" s="25">
        <f t="shared" si="1"/>
        <v>10.169015999999999</v>
      </c>
      <c r="G23" s="7">
        <f t="shared" si="2"/>
        <v>732169152</v>
      </c>
      <c r="I23" s="25"/>
      <c r="K23" s="24"/>
      <c r="L23" s="23"/>
      <c r="M23" s="13"/>
    </row>
    <row r="24" spans="1:13">
      <c r="A24" s="4">
        <v>2006</v>
      </c>
      <c r="B24" s="4">
        <v>72</v>
      </c>
      <c r="C24" s="4">
        <v>21</v>
      </c>
      <c r="D24" s="5">
        <v>1311020000</v>
      </c>
      <c r="E24" s="7">
        <f t="shared" si="0"/>
        <v>1035705800</v>
      </c>
      <c r="F24" s="25">
        <f t="shared" si="1"/>
        <v>10.357058</v>
      </c>
      <c r="G24" s="7">
        <f t="shared" si="2"/>
        <v>745708176</v>
      </c>
      <c r="I24" s="25"/>
      <c r="K24" s="24"/>
      <c r="L24" s="23"/>
      <c r="M24" s="13"/>
    </row>
    <row r="25" spans="1:13">
      <c r="A25" s="4">
        <v>2007</v>
      </c>
      <c r="B25" s="4">
        <v>72</v>
      </c>
      <c r="C25" s="4">
        <v>21</v>
      </c>
      <c r="D25" s="5">
        <v>1317885000</v>
      </c>
      <c r="E25" s="7">
        <f t="shared" si="0"/>
        <v>1041129150</v>
      </c>
      <c r="F25" s="25">
        <f t="shared" si="1"/>
        <v>10.411291500000001</v>
      </c>
      <c r="G25" s="7">
        <f t="shared" si="2"/>
        <v>749612988</v>
      </c>
      <c r="I25" s="25"/>
      <c r="K25" s="24"/>
      <c r="L25" s="23"/>
      <c r="M25" s="13"/>
    </row>
    <row r="26" spans="1:13">
      <c r="A26" s="4">
        <v>2008</v>
      </c>
      <c r="B26" s="4">
        <v>71</v>
      </c>
      <c r="C26" s="4">
        <v>20</v>
      </c>
      <c r="D26" s="5">
        <v>1324655000</v>
      </c>
      <c r="E26" s="7">
        <f t="shared" si="0"/>
        <v>1059724000</v>
      </c>
      <c r="F26" s="25">
        <f t="shared" si="1"/>
        <v>10.597239999999999</v>
      </c>
      <c r="G26" s="7">
        <f t="shared" si="2"/>
        <v>752404040</v>
      </c>
      <c r="I26" s="25"/>
      <c r="K26" s="24"/>
      <c r="L26" s="23"/>
      <c r="M26" s="13"/>
    </row>
    <row r="27" spans="1:13">
      <c r="A27" s="4">
        <v>2009</v>
      </c>
      <c r="B27" s="4">
        <v>71</v>
      </c>
      <c r="C27" s="4">
        <v>20</v>
      </c>
      <c r="D27" s="5">
        <v>1331380000</v>
      </c>
      <c r="E27" s="7">
        <f t="shared" si="0"/>
        <v>1065104000</v>
      </c>
      <c r="F27" s="25">
        <f t="shared" si="1"/>
        <v>10.65104</v>
      </c>
      <c r="G27" s="7">
        <f t="shared" si="2"/>
        <v>756223840</v>
      </c>
      <c r="I27" s="25"/>
      <c r="K27" s="24"/>
      <c r="L27" s="23"/>
      <c r="M27" s="13"/>
    </row>
    <row r="28" spans="1:13">
      <c r="A28" s="4">
        <v>2010</v>
      </c>
      <c r="B28" s="4">
        <v>71</v>
      </c>
      <c r="C28" s="4">
        <v>19</v>
      </c>
      <c r="D28" s="5">
        <v>1337825000</v>
      </c>
      <c r="E28" s="7">
        <f t="shared" si="0"/>
        <v>1083638250</v>
      </c>
      <c r="F28" s="25">
        <f t="shared" si="1"/>
        <v>10.836382499999999</v>
      </c>
      <c r="G28" s="7">
        <f t="shared" si="2"/>
        <v>769383157.5</v>
      </c>
      <c r="I28" s="25"/>
      <c r="K28" s="24"/>
      <c r="L28" s="23"/>
      <c r="M28" s="13"/>
    </row>
    <row r="29" spans="1:13">
      <c r="C29" s="4"/>
      <c r="D29" s="5"/>
      <c r="E29" s="4"/>
      <c r="G29" s="4"/>
    </row>
    <row r="33" spans="2:5">
      <c r="B33" s="23"/>
    </row>
    <row r="34" spans="2:5">
      <c r="B34" s="23"/>
    </row>
    <row r="35" spans="2:5">
      <c r="B35" s="23"/>
    </row>
    <row r="36" spans="2:5">
      <c r="B36" s="23"/>
    </row>
    <row r="37" spans="2:5">
      <c r="B37" s="23"/>
      <c r="D37" s="23"/>
    </row>
    <row r="38" spans="2:5">
      <c r="D38" s="23"/>
      <c r="E38" s="13"/>
    </row>
    <row r="39" spans="2:5">
      <c r="B39" s="23"/>
      <c r="D39" s="23"/>
      <c r="E39" s="13"/>
    </row>
    <row r="40" spans="2:5">
      <c r="D40" s="23"/>
      <c r="E40" s="13"/>
    </row>
    <row r="41" spans="2:5">
      <c r="D41" s="23"/>
      <c r="E41" s="13"/>
    </row>
  </sheetData>
  <mergeCells count="10">
    <mergeCell ref="J7:J8"/>
    <mergeCell ref="K7:K8"/>
    <mergeCell ref="C7:C8"/>
    <mergeCell ref="B7:B8"/>
    <mergeCell ref="D7:D8"/>
    <mergeCell ref="E7:E8"/>
    <mergeCell ref="G7:G8"/>
    <mergeCell ref="F7:F8"/>
    <mergeCell ref="H7:H8"/>
    <mergeCell ref="I7:I8"/>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4"/>
  <sheetViews>
    <sheetView topLeftCell="A10" workbookViewId="0">
      <selection activeCell="B39" sqref="B39"/>
    </sheetView>
  </sheetViews>
  <sheetFormatPr baseColWidth="10" defaultColWidth="8.83203125" defaultRowHeight="14" x14ac:dyDescent="0"/>
  <cols>
    <col min="1" max="1" width="14.5" style="13" customWidth="1"/>
    <col min="2" max="2" width="42.83203125" style="13" bestFit="1" customWidth="1"/>
    <col min="3" max="3" width="42.83203125" style="13" customWidth="1"/>
    <col min="4" max="4" width="48" style="13" bestFit="1" customWidth="1"/>
    <col min="5" max="5" width="30" style="13" customWidth="1"/>
    <col min="6" max="6" width="40.5" style="13" customWidth="1"/>
    <col min="7" max="7" width="23.5" style="13" customWidth="1"/>
    <col min="8" max="8" width="20.1640625" style="13" customWidth="1"/>
    <col min="9" max="9" width="17.83203125" style="13" customWidth="1"/>
    <col min="10" max="10" width="24.5" style="13" customWidth="1"/>
    <col min="11" max="11" width="20.33203125" style="13" bestFit="1" customWidth="1"/>
    <col min="12" max="12" width="26.1640625" style="13" customWidth="1"/>
    <col min="13" max="13" width="26.6640625" style="13" customWidth="1"/>
    <col min="14" max="14" width="15.5" style="13" bestFit="1" customWidth="1"/>
    <col min="15" max="15" width="16.33203125" style="13" customWidth="1"/>
    <col min="16" max="16" width="17.83203125" style="13" customWidth="1"/>
    <col min="17" max="17" width="15.33203125" style="13" customWidth="1"/>
    <col min="18" max="18" width="21.1640625" style="13" bestFit="1" customWidth="1"/>
    <col min="19" max="19" width="21.5" style="13" bestFit="1" customWidth="1"/>
    <col min="20" max="20" width="18.1640625" style="13" bestFit="1" customWidth="1"/>
    <col min="21" max="21" width="16.5" style="13" bestFit="1" customWidth="1"/>
    <col min="22" max="22" width="18.33203125" style="13" customWidth="1"/>
    <col min="23" max="23" width="14.33203125" style="13" customWidth="1"/>
    <col min="24" max="24" width="15.5" style="13" bestFit="1" customWidth="1"/>
    <col min="25" max="25" width="14.6640625" style="13" customWidth="1"/>
    <col min="26" max="26" width="19.6640625" style="13" customWidth="1"/>
    <col min="27" max="27" width="18.83203125" style="13" customWidth="1"/>
    <col min="28" max="28" width="19.5" style="13" customWidth="1"/>
    <col min="29" max="29" width="17" style="13" customWidth="1"/>
    <col min="30" max="30" width="14.83203125" style="13" customWidth="1"/>
    <col min="31" max="31" width="20.6640625" style="13" customWidth="1"/>
    <col min="32" max="32" width="24.5" style="13" customWidth="1"/>
    <col min="33" max="33" width="15.1640625" style="13" customWidth="1"/>
    <col min="34" max="16384" width="8.83203125" style="13"/>
  </cols>
  <sheetData>
    <row r="1" spans="1:7">
      <c r="A1" s="3" t="s">
        <v>10</v>
      </c>
    </row>
    <row r="2" spans="1:7">
      <c r="A2" s="13" t="s">
        <v>47</v>
      </c>
    </row>
    <row r="3" spans="1:7">
      <c r="A3" s="13" t="s">
        <v>48</v>
      </c>
    </row>
    <row r="4" spans="1:7">
      <c r="A4" s="13" t="s">
        <v>11</v>
      </c>
    </row>
    <row r="5" spans="1:7">
      <c r="A5" s="13" t="s">
        <v>49</v>
      </c>
    </row>
    <row r="6" spans="1:7">
      <c r="A6" s="13" t="s">
        <v>66</v>
      </c>
    </row>
    <row r="7" spans="1:7">
      <c r="A7" s="13" t="s">
        <v>50</v>
      </c>
    </row>
    <row r="8" spans="1:7">
      <c r="A8" s="13" t="s">
        <v>51</v>
      </c>
    </row>
    <row r="9" spans="1:7">
      <c r="A9" s="34" t="s">
        <v>52</v>
      </c>
    </row>
    <row r="10" spans="1:7">
      <c r="A10" s="34" t="s">
        <v>77</v>
      </c>
    </row>
    <row r="11" spans="1:7">
      <c r="A11" s="34" t="s">
        <v>78</v>
      </c>
    </row>
    <row r="12" spans="1:7">
      <c r="A12" s="34" t="s">
        <v>79</v>
      </c>
    </row>
    <row r="13" spans="1:7">
      <c r="A13" s="34" t="s">
        <v>80</v>
      </c>
    </row>
    <row r="14" spans="1:7">
      <c r="A14" s="34"/>
    </row>
    <row r="15" spans="1:7" ht="15" thickBot="1">
      <c r="A15" s="3" t="s">
        <v>53</v>
      </c>
      <c r="C15" s="3" t="s">
        <v>12</v>
      </c>
      <c r="E15" s="3" t="s">
        <v>69</v>
      </c>
    </row>
    <row r="16" spans="1:7" ht="16">
      <c r="A16" s="35" t="s">
        <v>13</v>
      </c>
      <c r="B16" s="36">
        <v>1.0880000000000001</v>
      </c>
      <c r="C16" s="37">
        <v>0.90720000000000001</v>
      </c>
      <c r="D16" s="38" t="s">
        <v>14</v>
      </c>
      <c r="E16" s="35" t="s">
        <v>70</v>
      </c>
      <c r="F16" s="82">
        <v>19110</v>
      </c>
      <c r="G16" s="38" t="s">
        <v>71</v>
      </c>
    </row>
    <row r="17" spans="1:33" ht="16">
      <c r="A17" s="16" t="s">
        <v>15</v>
      </c>
      <c r="B17" s="17">
        <v>1.0880000000000001</v>
      </c>
      <c r="C17" s="39">
        <v>1000</v>
      </c>
      <c r="D17" s="40" t="s">
        <v>16</v>
      </c>
      <c r="E17" s="16" t="s">
        <v>72</v>
      </c>
      <c r="F17" s="79">
        <v>7215</v>
      </c>
      <c r="G17" s="40" t="s">
        <v>71</v>
      </c>
    </row>
    <row r="18" spans="1:33">
      <c r="A18" s="16" t="s">
        <v>17</v>
      </c>
      <c r="B18" s="17">
        <v>1.073</v>
      </c>
      <c r="C18" s="41">
        <v>9.9999999999999995E-7</v>
      </c>
      <c r="D18" s="40" t="s">
        <v>18</v>
      </c>
      <c r="E18" s="16" t="s">
        <v>73</v>
      </c>
      <c r="F18" s="79">
        <f>4.184/1000000000</f>
        <v>4.1840000000000004E-9</v>
      </c>
      <c r="G18" s="40" t="s">
        <v>73</v>
      </c>
    </row>
    <row r="19" spans="1:33" ht="16">
      <c r="A19" s="16" t="s">
        <v>20</v>
      </c>
      <c r="B19" s="17">
        <v>1.04</v>
      </c>
      <c r="C19" s="39">
        <v>49.8</v>
      </c>
      <c r="D19" s="40" t="s">
        <v>19</v>
      </c>
      <c r="E19" s="16" t="s">
        <v>81</v>
      </c>
      <c r="F19" s="79">
        <v>0.4</v>
      </c>
      <c r="G19" s="40"/>
    </row>
    <row r="20" spans="1:33" ht="18" thickBot="1">
      <c r="A20" s="42" t="s">
        <v>54</v>
      </c>
      <c r="B20" s="43">
        <v>1.1499999999999999</v>
      </c>
      <c r="C20" s="44">
        <v>2.8316000000000001E-2</v>
      </c>
      <c r="D20" s="40" t="s">
        <v>55</v>
      </c>
      <c r="E20" s="16" t="s">
        <v>82</v>
      </c>
      <c r="F20" s="79">
        <v>0.2</v>
      </c>
      <c r="G20" s="40"/>
    </row>
    <row r="21" spans="1:33" ht="17">
      <c r="A21" s="45"/>
      <c r="B21" s="46"/>
      <c r="C21" s="47">
        <v>0.8</v>
      </c>
      <c r="D21" s="40" t="s">
        <v>56</v>
      </c>
      <c r="E21" s="16" t="s">
        <v>83</v>
      </c>
      <c r="F21" s="79">
        <v>11</v>
      </c>
      <c r="G21" s="40"/>
    </row>
    <row r="22" spans="1:33" ht="16">
      <c r="A22" s="27"/>
      <c r="B22" s="27"/>
      <c r="C22" s="44">
        <f>1.05505585/1000</f>
        <v>1.0550558499999999E-3</v>
      </c>
      <c r="D22" s="40" t="s">
        <v>21</v>
      </c>
      <c r="E22" s="16" t="s">
        <v>84</v>
      </c>
      <c r="F22" s="79">
        <v>8.4</v>
      </c>
      <c r="G22" s="40"/>
    </row>
    <row r="23" spans="1:33" ht="15" thickBot="1">
      <c r="A23" s="28"/>
      <c r="B23" s="29"/>
      <c r="C23" s="39">
        <f>3600/1000</f>
        <v>3.6</v>
      </c>
      <c r="D23" s="40" t="s">
        <v>22</v>
      </c>
      <c r="E23" s="42" t="s">
        <v>85</v>
      </c>
      <c r="F23" s="80">
        <f>F22/F21</f>
        <v>0.76363636363636367</v>
      </c>
      <c r="G23" s="81"/>
    </row>
    <row r="24" spans="1:33" ht="17" thickBot="1">
      <c r="A24" s="48"/>
      <c r="C24" s="49">
        <f>1000/6</f>
        <v>166.66666666666666</v>
      </c>
      <c r="D24" s="50" t="s">
        <v>57</v>
      </c>
    </row>
    <row r="25" spans="1:33">
      <c r="A25" s="48"/>
      <c r="C25" s="51"/>
    </row>
    <row r="26" spans="1:33">
      <c r="A26" s="48"/>
      <c r="C26" s="51"/>
    </row>
    <row r="27" spans="1:33" ht="15" thickBot="1">
      <c r="E27" s="26" t="s">
        <v>58</v>
      </c>
      <c r="M27" s="26" t="s">
        <v>59</v>
      </c>
      <c r="T27" s="13" t="s">
        <v>10</v>
      </c>
      <c r="AC27" s="13" t="s">
        <v>88</v>
      </c>
    </row>
    <row r="28" spans="1:33" ht="15" customHeight="1">
      <c r="A28" s="97" t="s">
        <v>1</v>
      </c>
      <c r="B28" s="93" t="s">
        <v>23</v>
      </c>
      <c r="C28" s="99" t="s">
        <v>24</v>
      </c>
      <c r="D28" s="93" t="s">
        <v>25</v>
      </c>
      <c r="E28" s="93" t="s">
        <v>26</v>
      </c>
      <c r="F28" s="93" t="s">
        <v>60</v>
      </c>
      <c r="G28" s="93" t="s">
        <v>61</v>
      </c>
      <c r="H28" s="93" t="s">
        <v>67</v>
      </c>
      <c r="I28" s="93" t="s">
        <v>68</v>
      </c>
      <c r="J28" s="93" t="s">
        <v>75</v>
      </c>
      <c r="K28" s="93" t="s">
        <v>76</v>
      </c>
      <c r="L28" s="97" t="s">
        <v>62</v>
      </c>
      <c r="M28" s="99" t="s">
        <v>63</v>
      </c>
      <c r="N28" s="93" t="s">
        <v>64</v>
      </c>
      <c r="O28" s="93" t="s">
        <v>87</v>
      </c>
      <c r="P28" s="97" t="s">
        <v>27</v>
      </c>
      <c r="Q28" s="99" t="s">
        <v>28</v>
      </c>
      <c r="R28" s="93" t="s">
        <v>29</v>
      </c>
      <c r="S28" s="93" t="s">
        <v>30</v>
      </c>
      <c r="T28" s="93" t="s">
        <v>31</v>
      </c>
      <c r="U28" s="93" t="s">
        <v>65</v>
      </c>
      <c r="V28" s="93" t="s">
        <v>74</v>
      </c>
      <c r="W28" s="93" t="s">
        <v>86</v>
      </c>
      <c r="X28" s="95" t="s">
        <v>32</v>
      </c>
      <c r="Y28" s="97" t="s">
        <v>89</v>
      </c>
      <c r="Z28" s="99" t="s">
        <v>90</v>
      </c>
      <c r="AA28" s="93" t="s">
        <v>91</v>
      </c>
      <c r="AB28" s="93" t="s">
        <v>92</v>
      </c>
      <c r="AC28" s="93" t="s">
        <v>93</v>
      </c>
      <c r="AD28" s="93" t="s">
        <v>94</v>
      </c>
      <c r="AE28" s="93" t="s">
        <v>95</v>
      </c>
      <c r="AF28" s="93" t="s">
        <v>96</v>
      </c>
      <c r="AG28" s="95" t="s">
        <v>97</v>
      </c>
    </row>
    <row r="29" spans="1:33">
      <c r="A29" s="98"/>
      <c r="B29" s="94"/>
      <c r="C29" s="100"/>
      <c r="D29" s="94"/>
      <c r="E29" s="94"/>
      <c r="F29" s="94"/>
      <c r="G29" s="94"/>
      <c r="H29" s="94"/>
      <c r="I29" s="94"/>
      <c r="J29" s="94"/>
      <c r="K29" s="94"/>
      <c r="L29" s="98"/>
      <c r="M29" s="100"/>
      <c r="N29" s="94"/>
      <c r="O29" s="94"/>
      <c r="P29" s="98"/>
      <c r="Q29" s="100"/>
      <c r="R29" s="94"/>
      <c r="S29" s="94"/>
      <c r="T29" s="94"/>
      <c r="U29" s="94"/>
      <c r="V29" s="94"/>
      <c r="W29" s="94"/>
      <c r="X29" s="96"/>
      <c r="Y29" s="98"/>
      <c r="Z29" s="100"/>
      <c r="AA29" s="94"/>
      <c r="AB29" s="94"/>
      <c r="AC29" s="94"/>
      <c r="AD29" s="94"/>
      <c r="AE29" s="94"/>
      <c r="AF29" s="94"/>
      <c r="AG29" s="96"/>
    </row>
    <row r="30" spans="1:33">
      <c r="A30" s="52">
        <v>1991</v>
      </c>
      <c r="B30" s="53">
        <v>1161425.0108099999</v>
      </c>
      <c r="C30" s="18">
        <v>2498.799</v>
      </c>
      <c r="D30" s="18">
        <v>511.3005</v>
      </c>
      <c r="E30" s="19">
        <v>1.2926</v>
      </c>
      <c r="F30" s="54">
        <v>0</v>
      </c>
      <c r="G30" s="55">
        <v>282820490</v>
      </c>
      <c r="H30" s="13">
        <v>10175956</v>
      </c>
      <c r="I30" s="13">
        <v>5494000</v>
      </c>
      <c r="J30" s="56">
        <v>4190.6368138395392</v>
      </c>
      <c r="K30" s="10">
        <v>621421200</v>
      </c>
      <c r="L30" s="72">
        <v>18105.920979999999</v>
      </c>
      <c r="M30" s="71">
        <v>5879.0042100000001</v>
      </c>
      <c r="N30" s="58">
        <v>1151</v>
      </c>
      <c r="O30" s="59">
        <v>15320</v>
      </c>
      <c r="P30" s="61">
        <f t="shared" ref="P30:P50" si="0">B30*1000*L30*1000*$C$22*$C$18*$B$16</f>
        <v>24138825.767249301</v>
      </c>
      <c r="Q30" s="57">
        <f t="shared" ref="Q30:Q50" si="1">C30*1000*M30*1000*365*$C$22*$B$18*$C$18</f>
        <v>6070201.8251866149</v>
      </c>
      <c r="R30" s="57">
        <f t="shared" ref="R30:R50" si="2">D30*1000000000*N30*$C$22*$C$18*$B$19</f>
        <v>645743.92663195636</v>
      </c>
      <c r="S30" s="57">
        <f t="shared" ref="S30:S50" si="3">E30*1000000000000000*$C$22*$C$18</f>
        <v>1363765.1917099999</v>
      </c>
      <c r="T30" s="57">
        <f t="shared" ref="T30:T50" si="4">F30*1000000000000000*$C$22*$C$18</f>
        <v>0</v>
      </c>
      <c r="U30" s="57">
        <f t="shared" ref="U30:U50" si="5">G30*$C$24*O30*(1/1000)*$C$18*$B$20</f>
        <v>830455.23213666654</v>
      </c>
      <c r="V30" s="57">
        <f t="shared" ref="V30:V50" si="6">((H30*$F$16*365*$F$18)+(I30*$F$17*365*$F$18))*$F$19</f>
        <v>143004.31868159428</v>
      </c>
      <c r="W30" s="57">
        <f t="shared" ref="W30:W50" si="7">J30*$F$18*365*$F$23*$F$20*K30</f>
        <v>607389.4245606194</v>
      </c>
      <c r="X30" s="60">
        <f t="shared" ref="X30:X50" si="8">SUM(P30:W30)</f>
        <v>33799385.68615675</v>
      </c>
      <c r="Y30" s="61">
        <f t="shared" ref="Y30:Y50" si="9">B30*1000*L30*1000*$C$22*$C$18</f>
        <v>22186420.741957076</v>
      </c>
      <c r="Z30" s="57">
        <f t="shared" ref="Z30:Z50" si="10">C30*1000*365*M30*1000*$C$22*$C$18</f>
        <v>5657224.4409940485</v>
      </c>
      <c r="AA30" s="57">
        <f t="shared" ref="AA30:AA50" si="11">D30*1000000000*N30*$C$22*$C$18</f>
        <v>620907.62176149653</v>
      </c>
      <c r="AB30" s="57">
        <f t="shared" ref="AB30:AB50" si="12">E30*1000000000000000*$C$22*$C$18</f>
        <v>1363765.1917099999</v>
      </c>
      <c r="AC30" s="57">
        <f t="shared" ref="AC30:AC50" si="13">F30*1000000000000000*$C$22*$C$18</f>
        <v>0</v>
      </c>
      <c r="AD30" s="57">
        <f t="shared" ref="AD30:AD50" si="14">G30*$C$24*O30*(1/1000)*$C$18</f>
        <v>722134.98446666659</v>
      </c>
      <c r="AE30" s="57">
        <f t="shared" ref="AE30:AE50" si="15">((H30*$F$16*365*$F$18)+(I30*$F$17*365*$F$18))</f>
        <v>357510.79670398566</v>
      </c>
      <c r="AF30" s="57">
        <f t="shared" ref="AF30:AF50" si="16">J30*$F$18*365*K30</f>
        <v>3976954.5655754837</v>
      </c>
      <c r="AG30" s="60">
        <f>SUM(Y30:AF30)</f>
        <v>34884918.343168758</v>
      </c>
    </row>
    <row r="31" spans="1:33">
      <c r="A31" s="52">
        <v>1992</v>
      </c>
      <c r="B31" s="53">
        <v>1199480.1058700001</v>
      </c>
      <c r="C31" s="18">
        <v>2661.6011699999999</v>
      </c>
      <c r="D31" s="18">
        <v>516.77459999999996</v>
      </c>
      <c r="E31" s="19">
        <v>1.3465400000000001</v>
      </c>
      <c r="F31" s="54">
        <v>5.1700000000000001E-3</v>
      </c>
      <c r="G31" s="55">
        <v>273743251</v>
      </c>
      <c r="H31" s="13">
        <v>10096021</v>
      </c>
      <c r="I31" s="13">
        <v>5606000</v>
      </c>
      <c r="J31" s="56">
        <v>4198.0244476693979</v>
      </c>
      <c r="K31" s="10">
        <v>637471584</v>
      </c>
      <c r="L31" s="72">
        <v>18100.394779999999</v>
      </c>
      <c r="M31" s="71">
        <v>5879.0042100000001</v>
      </c>
      <c r="N31" s="58">
        <v>1151</v>
      </c>
      <c r="O31" s="59">
        <v>15320</v>
      </c>
      <c r="P31" s="61">
        <f t="shared" si="0"/>
        <v>24922146.335436296</v>
      </c>
      <c r="Q31" s="57">
        <f t="shared" si="1"/>
        <v>6465688.6288384255</v>
      </c>
      <c r="R31" s="57">
        <f t="shared" si="2"/>
        <v>652657.40868170187</v>
      </c>
      <c r="S31" s="57">
        <f t="shared" si="3"/>
        <v>1420674.904259</v>
      </c>
      <c r="T31" s="57">
        <f t="shared" si="4"/>
        <v>5454.6387445</v>
      </c>
      <c r="U31" s="57">
        <f t="shared" si="5"/>
        <v>803801.43268633308</v>
      </c>
      <c r="V31" s="57">
        <f t="shared" si="6"/>
        <v>142564.81556423186</v>
      </c>
      <c r="W31" s="57">
        <f t="shared" si="7"/>
        <v>624175.80591067637</v>
      </c>
      <c r="X31" s="60">
        <f t="shared" si="8"/>
        <v>35037163.97012116</v>
      </c>
      <c r="Y31" s="61">
        <f t="shared" si="9"/>
        <v>22906384.499481887</v>
      </c>
      <c r="Z31" s="57">
        <f t="shared" si="10"/>
        <v>6025804.8731019814</v>
      </c>
      <c r="AA31" s="57">
        <f t="shared" si="11"/>
        <v>627555.20065548259</v>
      </c>
      <c r="AB31" s="57">
        <f t="shared" si="12"/>
        <v>1420674.904259</v>
      </c>
      <c r="AC31" s="57">
        <f t="shared" si="13"/>
        <v>5454.6387445</v>
      </c>
      <c r="AD31" s="57">
        <f t="shared" si="14"/>
        <v>698957.76755333319</v>
      </c>
      <c r="AE31" s="57">
        <f t="shared" si="15"/>
        <v>356412.03891057963</v>
      </c>
      <c r="AF31" s="57">
        <f t="shared" si="16"/>
        <v>4086865.395843714</v>
      </c>
      <c r="AG31" s="60">
        <f t="shared" ref="AG31:AG50" si="17">SUM(Y31:AF31)</f>
        <v>36128109.318550475</v>
      </c>
    </row>
    <row r="32" spans="1:33">
      <c r="A32" s="52">
        <v>1993</v>
      </c>
      <c r="B32" s="53">
        <v>1282633.6753700001</v>
      </c>
      <c r="C32" s="18">
        <v>2959.4908399999999</v>
      </c>
      <c r="D32" s="18">
        <v>540.95100000000002</v>
      </c>
      <c r="E32" s="19">
        <v>1.5382899999999999</v>
      </c>
      <c r="F32" s="54">
        <v>2.521E-2</v>
      </c>
      <c r="G32" s="55">
        <v>264815687</v>
      </c>
      <c r="H32" s="13">
        <v>10019217</v>
      </c>
      <c r="I32" s="13">
        <v>5610000</v>
      </c>
      <c r="J32" s="56">
        <v>4205.4056097537969</v>
      </c>
      <c r="K32" s="10">
        <v>644842368</v>
      </c>
      <c r="L32" s="72">
        <v>17980.346300000001</v>
      </c>
      <c r="M32" s="71">
        <v>5879.0042100000001</v>
      </c>
      <c r="N32" s="58">
        <v>1151</v>
      </c>
      <c r="O32" s="59">
        <v>15320</v>
      </c>
      <c r="P32" s="61">
        <f t="shared" si="0"/>
        <v>26473114.330958001</v>
      </c>
      <c r="Q32" s="57">
        <f t="shared" si="1"/>
        <v>7189336.436660599</v>
      </c>
      <c r="R32" s="57">
        <f t="shared" si="2"/>
        <v>683190.84932536446</v>
      </c>
      <c r="S32" s="57">
        <f t="shared" si="3"/>
        <v>1622981.8634964996</v>
      </c>
      <c r="T32" s="57">
        <f t="shared" si="4"/>
        <v>26597.957978499995</v>
      </c>
      <c r="U32" s="57">
        <f t="shared" si="5"/>
        <v>777587.12892766658</v>
      </c>
      <c r="V32" s="57">
        <f t="shared" si="6"/>
        <v>141685.8650769557</v>
      </c>
      <c r="W32" s="57">
        <f t="shared" si="7"/>
        <v>632503.0014092637</v>
      </c>
      <c r="X32" s="60">
        <f t="shared" si="8"/>
        <v>37546997.433832847</v>
      </c>
      <c r="Y32" s="61">
        <f t="shared" si="9"/>
        <v>24331906.554189339</v>
      </c>
      <c r="Z32" s="57">
        <f t="shared" si="10"/>
        <v>6700220.3510350408</v>
      </c>
      <c r="AA32" s="57">
        <f t="shared" si="11"/>
        <v>656914.27819746581</v>
      </c>
      <c r="AB32" s="57">
        <f t="shared" si="12"/>
        <v>1622981.8634964996</v>
      </c>
      <c r="AC32" s="57">
        <f t="shared" si="13"/>
        <v>26597.957978499995</v>
      </c>
      <c r="AD32" s="57">
        <f t="shared" si="14"/>
        <v>676162.72080666665</v>
      </c>
      <c r="AE32" s="57">
        <f t="shared" si="15"/>
        <v>354214.66269238922</v>
      </c>
      <c r="AF32" s="57">
        <f t="shared" si="16"/>
        <v>4141388.6997035122</v>
      </c>
      <c r="AG32" s="60">
        <f t="shared" si="17"/>
        <v>38510387.08809942</v>
      </c>
    </row>
    <row r="33" spans="1:33">
      <c r="A33" s="52">
        <v>1994</v>
      </c>
      <c r="B33" s="53">
        <v>1393423.5453900001</v>
      </c>
      <c r="C33" s="18">
        <v>3160.60545</v>
      </c>
      <c r="D33" s="18">
        <v>569.93679999999995</v>
      </c>
      <c r="E33" s="19">
        <v>1.7093100000000001</v>
      </c>
      <c r="F33" s="54">
        <v>0.13714999999999999</v>
      </c>
      <c r="G33" s="55">
        <v>256898198</v>
      </c>
      <c r="H33" s="13">
        <v>9961243</v>
      </c>
      <c r="I33" s="13">
        <v>5498000</v>
      </c>
      <c r="J33" s="56">
        <v>4212.7802374177854</v>
      </c>
      <c r="K33" s="10">
        <v>652529662.5</v>
      </c>
      <c r="L33" s="72">
        <v>17980.914669999998</v>
      </c>
      <c r="M33" s="71">
        <v>5879.0042100000001</v>
      </c>
      <c r="N33" s="58">
        <v>1151</v>
      </c>
      <c r="O33" s="59">
        <v>15320</v>
      </c>
      <c r="P33" s="61">
        <f t="shared" si="0"/>
        <v>28760687.948512737</v>
      </c>
      <c r="Q33" s="57">
        <f t="shared" si="1"/>
        <v>7677893.6486227028</v>
      </c>
      <c r="R33" s="57">
        <f t="shared" si="2"/>
        <v>719798.29310562392</v>
      </c>
      <c r="S33" s="57">
        <f t="shared" si="3"/>
        <v>1803417.5149634997</v>
      </c>
      <c r="T33" s="57">
        <f t="shared" si="4"/>
        <v>144700.9098275</v>
      </c>
      <c r="U33" s="57">
        <f t="shared" si="5"/>
        <v>754338.74206066655</v>
      </c>
      <c r="V33" s="57">
        <f t="shared" si="6"/>
        <v>140515.47216940272</v>
      </c>
      <c r="W33" s="57">
        <f t="shared" si="7"/>
        <v>641165.57992730383</v>
      </c>
      <c r="X33" s="60">
        <f t="shared" si="8"/>
        <v>40642518.109189436</v>
      </c>
      <c r="Y33" s="61">
        <f t="shared" si="9"/>
        <v>26434455.835030086</v>
      </c>
      <c r="Z33" s="57">
        <f t="shared" si="10"/>
        <v>7155539.2811022401</v>
      </c>
      <c r="AA33" s="57">
        <f t="shared" si="11"/>
        <v>692113.74337079225</v>
      </c>
      <c r="AB33" s="57">
        <f t="shared" si="12"/>
        <v>1803417.5149634997</v>
      </c>
      <c r="AC33" s="57">
        <f t="shared" si="13"/>
        <v>144700.9098275</v>
      </c>
      <c r="AD33" s="57">
        <f t="shared" si="14"/>
        <v>655946.73222666665</v>
      </c>
      <c r="AE33" s="57">
        <f t="shared" si="15"/>
        <v>351288.68042350683</v>
      </c>
      <c r="AF33" s="57">
        <f t="shared" si="16"/>
        <v>4198107.9638097277</v>
      </c>
      <c r="AG33" s="60">
        <f t="shared" si="17"/>
        <v>41435570.660754025</v>
      </c>
    </row>
    <row r="34" spans="1:33">
      <c r="A34" s="52">
        <v>1995</v>
      </c>
      <c r="B34" s="53">
        <v>1489258.82238</v>
      </c>
      <c r="C34" s="18">
        <v>3363.1552799999999</v>
      </c>
      <c r="D34" s="18">
        <v>581.51980000000003</v>
      </c>
      <c r="E34" s="19">
        <v>1.93628</v>
      </c>
      <c r="F34" s="54">
        <v>0.12509999999999999</v>
      </c>
      <c r="G34" s="55">
        <v>250749074</v>
      </c>
      <c r="H34" s="13">
        <v>10039611</v>
      </c>
      <c r="I34" s="13">
        <v>5552000</v>
      </c>
      <c r="J34" s="56">
        <v>4220.1482682234127</v>
      </c>
      <c r="K34" s="10">
        <v>659658112.5</v>
      </c>
      <c r="L34" s="72">
        <v>16892.094059999999</v>
      </c>
      <c r="M34" s="71">
        <v>5879.0042100000001</v>
      </c>
      <c r="N34" s="58">
        <v>1162</v>
      </c>
      <c r="O34" s="59">
        <v>15320</v>
      </c>
      <c r="P34" s="61">
        <f t="shared" si="0"/>
        <v>28877395.293045811</v>
      </c>
      <c r="Q34" s="57">
        <f t="shared" si="1"/>
        <v>8169937.3655271977</v>
      </c>
      <c r="R34" s="57">
        <f t="shared" si="2"/>
        <v>741445.82440814539</v>
      </c>
      <c r="S34" s="57">
        <f t="shared" si="3"/>
        <v>2042883.5412379997</v>
      </c>
      <c r="T34" s="57">
        <f t="shared" si="4"/>
        <v>131987.48683499996</v>
      </c>
      <c r="U34" s="57">
        <f t="shared" si="5"/>
        <v>736282.86428866652</v>
      </c>
      <c r="V34" s="57">
        <f t="shared" si="6"/>
        <v>141668.30844242545</v>
      </c>
      <c r="W34" s="57">
        <f t="shared" si="7"/>
        <v>649303.51531240472</v>
      </c>
      <c r="X34" s="60">
        <f t="shared" si="8"/>
        <v>41490904.199097656</v>
      </c>
      <c r="Y34" s="61">
        <f t="shared" si="9"/>
        <v>26541723.614931811</v>
      </c>
      <c r="Z34" s="57">
        <f t="shared" si="10"/>
        <v>7614107.5168007435</v>
      </c>
      <c r="AA34" s="57">
        <f t="shared" si="11"/>
        <v>712928.67731552443</v>
      </c>
      <c r="AB34" s="57">
        <f t="shared" si="12"/>
        <v>2042883.5412379997</v>
      </c>
      <c r="AC34" s="57">
        <f t="shared" si="13"/>
        <v>131987.48683499996</v>
      </c>
      <c r="AD34" s="57">
        <f t="shared" si="14"/>
        <v>640245.96894666657</v>
      </c>
      <c r="AE34" s="57">
        <f t="shared" si="15"/>
        <v>354170.77110606362</v>
      </c>
      <c r="AF34" s="57">
        <f t="shared" si="16"/>
        <v>4251392.0645455075</v>
      </c>
      <c r="AG34" s="60">
        <f t="shared" si="17"/>
        <v>42289439.641719319</v>
      </c>
    </row>
    <row r="35" spans="1:33">
      <c r="A35" s="52">
        <v>1996</v>
      </c>
      <c r="B35" s="53">
        <v>1502229.9207599999</v>
      </c>
      <c r="C35" s="18">
        <v>3610.0851499999999</v>
      </c>
      <c r="D35" s="18">
        <v>646.01729999999998</v>
      </c>
      <c r="E35" s="19">
        <v>1.9279200000000001</v>
      </c>
      <c r="F35" s="54">
        <v>0.13764000000000001</v>
      </c>
      <c r="G35" s="55">
        <v>245585912</v>
      </c>
      <c r="H35" s="13">
        <v>10074190</v>
      </c>
      <c r="I35" s="13">
        <v>5389000</v>
      </c>
      <c r="J35" s="56">
        <v>4227.5096399716585</v>
      </c>
      <c r="K35" s="10">
        <v>666608625</v>
      </c>
      <c r="L35" s="72">
        <v>16919.55169</v>
      </c>
      <c r="M35" s="71">
        <v>5879.0042100000001</v>
      </c>
      <c r="N35" s="58">
        <v>1162</v>
      </c>
      <c r="O35" s="59">
        <v>15320</v>
      </c>
      <c r="P35" s="61">
        <f t="shared" si="0"/>
        <v>29176258.933444388</v>
      </c>
      <c r="Q35" s="57">
        <f t="shared" si="1"/>
        <v>8769791.194333395</v>
      </c>
      <c r="R35" s="57">
        <f t="shared" si="2"/>
        <v>823681.03301112726</v>
      </c>
      <c r="S35" s="57">
        <f t="shared" si="3"/>
        <v>2034063.2743319997</v>
      </c>
      <c r="T35" s="57">
        <f t="shared" si="4"/>
        <v>145217.88719399998</v>
      </c>
      <c r="U35" s="57">
        <f t="shared" si="5"/>
        <v>721122.09960266645</v>
      </c>
      <c r="V35" s="57">
        <f t="shared" si="6"/>
        <v>141353.56668569762</v>
      </c>
      <c r="W35" s="57">
        <f t="shared" si="7"/>
        <v>657289.46578896849</v>
      </c>
      <c r="X35" s="60">
        <f t="shared" si="8"/>
        <v>42468777.454392247</v>
      </c>
      <c r="Y35" s="61">
        <f t="shared" si="9"/>
        <v>26816414.460886385</v>
      </c>
      <c r="Z35" s="57">
        <f t="shared" si="10"/>
        <v>8173151.1596769765</v>
      </c>
      <c r="AA35" s="57">
        <f t="shared" si="11"/>
        <v>792000.99327993009</v>
      </c>
      <c r="AB35" s="57">
        <f t="shared" si="12"/>
        <v>2034063.2743319997</v>
      </c>
      <c r="AC35" s="57">
        <f t="shared" si="13"/>
        <v>145217.88719399998</v>
      </c>
      <c r="AD35" s="57">
        <f t="shared" si="14"/>
        <v>627062.69530666654</v>
      </c>
      <c r="AE35" s="57">
        <f t="shared" si="15"/>
        <v>353383.91671424406</v>
      </c>
      <c r="AF35" s="57">
        <f t="shared" si="16"/>
        <v>4303681.0259991977</v>
      </c>
      <c r="AG35" s="60">
        <f t="shared" si="17"/>
        <v>43244975.413389392</v>
      </c>
    </row>
    <row r="36" spans="1:33">
      <c r="A36" s="52">
        <v>1997</v>
      </c>
      <c r="B36" s="53">
        <v>1441979.78648</v>
      </c>
      <c r="C36" s="18">
        <v>3916.2699400000001</v>
      </c>
      <c r="D36" s="18">
        <v>697.32998999999995</v>
      </c>
      <c r="E36" s="19">
        <v>1.99491</v>
      </c>
      <c r="F36" s="54">
        <v>0.1147</v>
      </c>
      <c r="G36" s="55">
        <v>240976012</v>
      </c>
      <c r="H36" s="13">
        <v>8717126</v>
      </c>
      <c r="I36" s="13">
        <v>4780000</v>
      </c>
      <c r="J36" s="56">
        <v>4234.8642907043577</v>
      </c>
      <c r="K36" s="10">
        <v>673466062.5</v>
      </c>
      <c r="L36" s="72">
        <v>18620.51972</v>
      </c>
      <c r="M36" s="71">
        <v>5879.0042100000001</v>
      </c>
      <c r="N36" s="58">
        <v>1162</v>
      </c>
      <c r="O36" s="59">
        <v>15320</v>
      </c>
      <c r="P36" s="61">
        <f t="shared" si="0"/>
        <v>30821609.675281983</v>
      </c>
      <c r="Q36" s="57">
        <f t="shared" si="1"/>
        <v>9513589.9036743138</v>
      </c>
      <c r="R36" s="57">
        <f t="shared" si="2"/>
        <v>889105.42567952769</v>
      </c>
      <c r="S36" s="57">
        <f t="shared" si="3"/>
        <v>2104741.4657234997</v>
      </c>
      <c r="T36" s="57">
        <f t="shared" si="4"/>
        <v>121014.90599499998</v>
      </c>
      <c r="U36" s="57">
        <f t="shared" si="5"/>
        <v>707585.89656933316</v>
      </c>
      <c r="V36" s="57">
        <f t="shared" si="6"/>
        <v>122827.63268347106</v>
      </c>
      <c r="W36" s="57">
        <f t="shared" si="7"/>
        <v>665206.29440460273</v>
      </c>
      <c r="X36" s="60">
        <f t="shared" si="8"/>
        <v>44945681.20001173</v>
      </c>
      <c r="Y36" s="61">
        <f t="shared" si="9"/>
        <v>28328685.363310643</v>
      </c>
      <c r="Z36" s="57">
        <f t="shared" si="10"/>
        <v>8866346.6017467976</v>
      </c>
      <c r="AA36" s="57">
        <f t="shared" si="11"/>
        <v>854909.06315339194</v>
      </c>
      <c r="AB36" s="57">
        <f t="shared" si="12"/>
        <v>2104741.4657234997</v>
      </c>
      <c r="AC36" s="57">
        <f t="shared" si="13"/>
        <v>121014.90599499998</v>
      </c>
      <c r="AD36" s="57">
        <f t="shared" si="14"/>
        <v>615292.08397333324</v>
      </c>
      <c r="AE36" s="57">
        <f t="shared" si="15"/>
        <v>307069.08170867764</v>
      </c>
      <c r="AF36" s="57">
        <f t="shared" si="16"/>
        <v>4355517.4038396608</v>
      </c>
      <c r="AG36" s="60">
        <f t="shared" si="17"/>
        <v>45553575.969451003</v>
      </c>
    </row>
    <row r="37" spans="1:33">
      <c r="A37" s="52">
        <v>1998</v>
      </c>
      <c r="B37" s="53">
        <v>1377088.92136</v>
      </c>
      <c r="C37" s="18">
        <v>4105.8345600000002</v>
      </c>
      <c r="D37" s="18">
        <v>724.71677</v>
      </c>
      <c r="E37" s="19">
        <v>2.0885400000000001</v>
      </c>
      <c r="F37" s="54">
        <v>0.13602</v>
      </c>
      <c r="G37" s="55">
        <v>236092536</v>
      </c>
      <c r="H37" s="13">
        <v>8914175</v>
      </c>
      <c r="I37" s="13">
        <v>4806000</v>
      </c>
      <c r="J37" s="56">
        <v>4242.2121587061019</v>
      </c>
      <c r="K37" s="10">
        <v>680083606</v>
      </c>
      <c r="L37" s="72">
        <v>18629.815699999999</v>
      </c>
      <c r="M37" s="71">
        <v>5879.0042100000001</v>
      </c>
      <c r="N37" s="58">
        <v>1162</v>
      </c>
      <c r="O37" s="59">
        <v>15320</v>
      </c>
      <c r="P37" s="61">
        <f t="shared" si="0"/>
        <v>29449294.032547552</v>
      </c>
      <c r="Q37" s="57">
        <f t="shared" si="1"/>
        <v>9974089.3285239358</v>
      </c>
      <c r="R37" s="57">
        <f t="shared" si="2"/>
        <v>924023.9506807134</v>
      </c>
      <c r="S37" s="57">
        <f t="shared" si="3"/>
        <v>2203526.3449590001</v>
      </c>
      <c r="T37" s="57">
        <f t="shared" si="4"/>
        <v>143508.69671699998</v>
      </c>
      <c r="U37" s="57">
        <f t="shared" si="5"/>
        <v>693246.38320799998</v>
      </c>
      <c r="V37" s="57">
        <f t="shared" si="6"/>
        <v>125242.49804305202</v>
      </c>
      <c r="W37" s="57">
        <f t="shared" si="7"/>
        <v>672908.21018979943</v>
      </c>
      <c r="X37" s="60">
        <f t="shared" si="8"/>
        <v>44185839.444869049</v>
      </c>
      <c r="Y37" s="61">
        <f t="shared" si="9"/>
        <v>27067365.838738557</v>
      </c>
      <c r="Z37" s="57">
        <f t="shared" si="10"/>
        <v>9295516.6155861486</v>
      </c>
      <c r="AA37" s="57">
        <f t="shared" si="11"/>
        <v>888484.56796222436</v>
      </c>
      <c r="AB37" s="57">
        <f t="shared" si="12"/>
        <v>2203526.3449590001</v>
      </c>
      <c r="AC37" s="57">
        <f t="shared" si="13"/>
        <v>143508.69671699998</v>
      </c>
      <c r="AD37" s="57">
        <f t="shared" si="14"/>
        <v>602822.94192000001</v>
      </c>
      <c r="AE37" s="57">
        <f t="shared" si="15"/>
        <v>313106.24510763003</v>
      </c>
      <c r="AF37" s="57">
        <f t="shared" si="16"/>
        <v>4405946.6143379724</v>
      </c>
      <c r="AG37" s="60">
        <f t="shared" si="17"/>
        <v>44920277.865328528</v>
      </c>
    </row>
    <row r="38" spans="1:33">
      <c r="A38" s="52">
        <v>1999</v>
      </c>
      <c r="B38" s="53">
        <v>1305219.3230300001</v>
      </c>
      <c r="C38" s="18">
        <v>4363.6010999999999</v>
      </c>
      <c r="D38" s="18">
        <v>782.36851000000001</v>
      </c>
      <c r="E38" s="19">
        <v>2.1841699999999999</v>
      </c>
      <c r="F38" s="54">
        <v>0.14237</v>
      </c>
      <c r="G38" s="55">
        <v>231822084</v>
      </c>
      <c r="H38" s="13">
        <v>8983124</v>
      </c>
      <c r="I38" s="13">
        <v>4739000</v>
      </c>
      <c r="J38" s="56">
        <v>4249.5531825061207</v>
      </c>
      <c r="K38" s="10">
        <v>685997686</v>
      </c>
      <c r="L38" s="72">
        <v>18668.242170000001</v>
      </c>
      <c r="M38" s="71">
        <v>5879.0042100000001</v>
      </c>
      <c r="N38" s="58">
        <v>1162</v>
      </c>
      <c r="O38" s="59">
        <v>15320</v>
      </c>
      <c r="P38" s="61">
        <f t="shared" si="0"/>
        <v>27969922.687757153</v>
      </c>
      <c r="Q38" s="57">
        <f t="shared" si="1"/>
        <v>10600268.113444226</v>
      </c>
      <c r="R38" s="57">
        <f t="shared" si="2"/>
        <v>997530.7201713894</v>
      </c>
      <c r="S38" s="57">
        <f t="shared" si="3"/>
        <v>2304421.3358944999</v>
      </c>
      <c r="T38" s="57">
        <f t="shared" si="4"/>
        <v>150208.30136449999</v>
      </c>
      <c r="U38" s="57">
        <f t="shared" si="5"/>
        <v>680706.91265199985</v>
      </c>
      <c r="V38" s="57">
        <f t="shared" si="6"/>
        <v>125752.087138729</v>
      </c>
      <c r="W38" s="57">
        <f t="shared" si="7"/>
        <v>679934.46627676766</v>
      </c>
      <c r="X38" s="60">
        <f t="shared" si="8"/>
        <v>43508744.624699265</v>
      </c>
      <c r="Y38" s="61">
        <f t="shared" si="9"/>
        <v>25707649.529188558</v>
      </c>
      <c r="Z38" s="57">
        <f t="shared" si="10"/>
        <v>9879094.2343375813</v>
      </c>
      <c r="AA38" s="57">
        <f t="shared" si="11"/>
        <v>959164.15401095129</v>
      </c>
      <c r="AB38" s="57">
        <f t="shared" si="12"/>
        <v>2304421.3358944999</v>
      </c>
      <c r="AC38" s="57">
        <f t="shared" si="13"/>
        <v>150208.30136449999</v>
      </c>
      <c r="AD38" s="57">
        <f t="shared" si="14"/>
        <v>591919.05447999993</v>
      </c>
      <c r="AE38" s="57">
        <f t="shared" si="15"/>
        <v>314380.21784682246</v>
      </c>
      <c r="AF38" s="57">
        <f t="shared" si="16"/>
        <v>4451951.862526455</v>
      </c>
      <c r="AG38" s="60">
        <f t="shared" si="17"/>
        <v>44358788.689649373</v>
      </c>
    </row>
    <row r="39" spans="1:33">
      <c r="A39" s="52">
        <v>2000</v>
      </c>
      <c r="B39" s="53">
        <v>1239406.9256200001</v>
      </c>
      <c r="C39" s="18">
        <v>4795.7147599999998</v>
      </c>
      <c r="D39" s="18">
        <v>902.36887999999999</v>
      </c>
      <c r="E39" s="19">
        <v>2.2757800000000001</v>
      </c>
      <c r="F39" s="54">
        <v>0.16070999999999999</v>
      </c>
      <c r="G39" s="55">
        <v>227626581</v>
      </c>
      <c r="H39" s="13">
        <v>8916154</v>
      </c>
      <c r="I39" s="13">
        <v>4673000</v>
      </c>
      <c r="J39" s="57">
        <v>4256.887300880152</v>
      </c>
      <c r="K39" s="10">
        <v>700767975</v>
      </c>
      <c r="L39" s="72">
        <v>18691.415529999998</v>
      </c>
      <c r="M39" s="71">
        <v>5879.0042100000001</v>
      </c>
      <c r="N39" s="58">
        <v>1045</v>
      </c>
      <c r="O39" s="59">
        <v>15320</v>
      </c>
      <c r="P39" s="61">
        <f t="shared" si="0"/>
        <v>26592578.887014095</v>
      </c>
      <c r="Q39" s="57">
        <f t="shared" si="1"/>
        <v>11649979.245720198</v>
      </c>
      <c r="R39" s="57">
        <f t="shared" si="2"/>
        <v>1034687.468004877</v>
      </c>
      <c r="S39" s="57">
        <f t="shared" si="3"/>
        <v>2401075.0023129997</v>
      </c>
      <c r="T39" s="57">
        <f t="shared" si="4"/>
        <v>169558.02565349999</v>
      </c>
      <c r="U39" s="57">
        <f t="shared" si="5"/>
        <v>668387.51734299981</v>
      </c>
      <c r="V39" s="57">
        <f t="shared" si="6"/>
        <v>124679.41807922018</v>
      </c>
      <c r="W39" s="57">
        <f t="shared" si="7"/>
        <v>695772.94276052783</v>
      </c>
      <c r="X39" s="60">
        <f t="shared" si="8"/>
        <v>43336718.506888412</v>
      </c>
      <c r="Y39" s="61">
        <f t="shared" si="9"/>
        <v>24441708.535858542</v>
      </c>
      <c r="Z39" s="57">
        <f t="shared" si="10"/>
        <v>10857389.790978752</v>
      </c>
      <c r="AA39" s="57">
        <f t="shared" si="11"/>
        <v>994891.79615853552</v>
      </c>
      <c r="AB39" s="57">
        <f t="shared" si="12"/>
        <v>2401075.0023129997</v>
      </c>
      <c r="AC39" s="57">
        <f t="shared" si="13"/>
        <v>169558.02565349999</v>
      </c>
      <c r="AD39" s="57">
        <f t="shared" si="14"/>
        <v>581206.53681999992</v>
      </c>
      <c r="AE39" s="57">
        <f t="shared" si="15"/>
        <v>311698.54519805044</v>
      </c>
      <c r="AF39" s="57">
        <f t="shared" si="16"/>
        <v>4555656.1728367899</v>
      </c>
      <c r="AG39" s="60">
        <f t="shared" si="17"/>
        <v>44313184.405817173</v>
      </c>
    </row>
    <row r="40" spans="1:33">
      <c r="A40" s="52">
        <v>2001</v>
      </c>
      <c r="B40" s="53">
        <v>1303371.84919</v>
      </c>
      <c r="C40" s="18">
        <v>4917.8818499999998</v>
      </c>
      <c r="D40" s="18">
        <v>974.23491000000001</v>
      </c>
      <c r="E40" s="19">
        <v>2.86937</v>
      </c>
      <c r="F40" s="54">
        <v>0.16772000000000001</v>
      </c>
      <c r="G40" s="55">
        <v>223417000</v>
      </c>
      <c r="H40" s="13">
        <v>8768280</v>
      </c>
      <c r="I40" s="13">
        <v>4530000</v>
      </c>
      <c r="J40" s="57">
        <v>4264.2144528522858</v>
      </c>
      <c r="K40" s="10">
        <v>696337875</v>
      </c>
      <c r="L40" s="72">
        <v>18689.212350000002</v>
      </c>
      <c r="M40" s="71">
        <v>5879.0042100000001</v>
      </c>
      <c r="N40" s="58">
        <v>1045</v>
      </c>
      <c r="O40" s="59">
        <v>15320</v>
      </c>
      <c r="P40" s="61">
        <f t="shared" si="0"/>
        <v>27961706.993513644</v>
      </c>
      <c r="Q40" s="57">
        <f t="shared" si="1"/>
        <v>11946753.37308928</v>
      </c>
      <c r="R40" s="57">
        <f t="shared" si="2"/>
        <v>1117091.5515945754</v>
      </c>
      <c r="S40" s="57">
        <f t="shared" si="3"/>
        <v>3027345.6043144995</v>
      </c>
      <c r="T40" s="57">
        <f t="shared" si="4"/>
        <v>176953.96716199999</v>
      </c>
      <c r="U40" s="57">
        <f t="shared" si="5"/>
        <v>656026.78433333314</v>
      </c>
      <c r="V40" s="57">
        <f t="shared" si="6"/>
        <v>122322.93864261122</v>
      </c>
      <c r="W40" s="57">
        <f t="shared" si="7"/>
        <v>692564.445985356</v>
      </c>
      <c r="X40" s="60">
        <f t="shared" si="8"/>
        <v>45700765.658635303</v>
      </c>
      <c r="Y40" s="61">
        <f t="shared" si="9"/>
        <v>25700098.33962651</v>
      </c>
      <c r="Z40" s="57">
        <f t="shared" si="10"/>
        <v>11133973.320679663</v>
      </c>
      <c r="AA40" s="57">
        <f t="shared" si="11"/>
        <v>1074126.4919178609</v>
      </c>
      <c r="AB40" s="57">
        <f t="shared" si="12"/>
        <v>3027345.6043144995</v>
      </c>
      <c r="AC40" s="57">
        <f t="shared" si="13"/>
        <v>176953.96716199999</v>
      </c>
      <c r="AD40" s="57">
        <f t="shared" si="14"/>
        <v>570458.07333333325</v>
      </c>
      <c r="AE40" s="57">
        <f t="shared" si="15"/>
        <v>305807.34660652804</v>
      </c>
      <c r="AF40" s="57">
        <f t="shared" si="16"/>
        <v>4534648.1582374489</v>
      </c>
      <c r="AG40" s="60">
        <f t="shared" si="17"/>
        <v>46523411.301877841</v>
      </c>
    </row>
    <row r="41" spans="1:33">
      <c r="A41" s="52">
        <v>2002</v>
      </c>
      <c r="B41" s="53">
        <v>1443031.39151</v>
      </c>
      <c r="C41" s="18">
        <v>5160.7144600000001</v>
      </c>
      <c r="D41" s="18">
        <v>1061.28638</v>
      </c>
      <c r="E41" s="19">
        <v>2.9325000000000001</v>
      </c>
      <c r="F41" s="54">
        <v>0.25430999999999998</v>
      </c>
      <c r="G41" s="55">
        <v>219284407</v>
      </c>
      <c r="H41" s="13">
        <v>8262305</v>
      </c>
      <c r="I41" s="13">
        <v>4362000</v>
      </c>
      <c r="J41" s="57">
        <v>4271.5345776967952</v>
      </c>
      <c r="K41" s="10">
        <v>710365920</v>
      </c>
      <c r="L41" s="72">
        <v>20100.207320000001</v>
      </c>
      <c r="M41" s="71">
        <v>5879.0042100000001</v>
      </c>
      <c r="N41" s="58">
        <v>1045</v>
      </c>
      <c r="O41" s="59">
        <v>15320</v>
      </c>
      <c r="P41" s="61">
        <f t="shared" si="0"/>
        <v>33295125.859320864</v>
      </c>
      <c r="Q41" s="57">
        <f t="shared" si="1"/>
        <v>12536653.942297461</v>
      </c>
      <c r="R41" s="57">
        <f t="shared" si="2"/>
        <v>1216907.78758933</v>
      </c>
      <c r="S41" s="57">
        <f t="shared" si="3"/>
        <v>3093951.2801249996</v>
      </c>
      <c r="T41" s="57">
        <f t="shared" si="4"/>
        <v>268311.25321349991</v>
      </c>
      <c r="U41" s="57">
        <f t="shared" si="5"/>
        <v>643892.11375433335</v>
      </c>
      <c r="V41" s="57">
        <f t="shared" si="6"/>
        <v>115675.94282496721</v>
      </c>
      <c r="W41" s="57">
        <f t="shared" si="7"/>
        <v>707729.30859167944</v>
      </c>
      <c r="X41" s="60">
        <f t="shared" si="8"/>
        <v>51878247.487717129</v>
      </c>
      <c r="Y41" s="61">
        <f t="shared" si="9"/>
        <v>30602137.738346379</v>
      </c>
      <c r="Z41" s="57">
        <f t="shared" si="10"/>
        <v>11683740.859550292</v>
      </c>
      <c r="AA41" s="57">
        <f t="shared" si="11"/>
        <v>1170103.6419128173</v>
      </c>
      <c r="AB41" s="57">
        <f t="shared" si="12"/>
        <v>3093951.2801249996</v>
      </c>
      <c r="AC41" s="57">
        <f t="shared" si="13"/>
        <v>268311.25321349991</v>
      </c>
      <c r="AD41" s="57">
        <f t="shared" si="14"/>
        <v>559906.18587333336</v>
      </c>
      <c r="AE41" s="57">
        <f t="shared" si="15"/>
        <v>289189.85706241801</v>
      </c>
      <c r="AF41" s="57">
        <f t="shared" si="16"/>
        <v>4633941.9014931386</v>
      </c>
      <c r="AG41" s="60">
        <f t="shared" si="17"/>
        <v>52301282.717576884</v>
      </c>
    </row>
    <row r="42" spans="1:33">
      <c r="A42" s="52">
        <v>2003</v>
      </c>
      <c r="B42" s="53">
        <v>1746425.72786</v>
      </c>
      <c r="C42" s="18">
        <v>5578.1105100000004</v>
      </c>
      <c r="D42" s="18">
        <v>1143.4290699999999</v>
      </c>
      <c r="E42" s="19">
        <v>2.9104000000000001</v>
      </c>
      <c r="F42" s="54">
        <v>0.42079</v>
      </c>
      <c r="G42" s="55">
        <v>215243468</v>
      </c>
      <c r="H42" s="13">
        <v>8090322</v>
      </c>
      <c r="I42" s="13">
        <v>4194000</v>
      </c>
      <c r="J42" s="57">
        <v>4278.8476149399467</v>
      </c>
      <c r="K42" s="10">
        <v>724209640</v>
      </c>
      <c r="L42" s="72">
        <v>20137.687409999999</v>
      </c>
      <c r="M42" s="71">
        <v>5879.0042100000001</v>
      </c>
      <c r="N42" s="58">
        <v>1045</v>
      </c>
      <c r="O42" s="59">
        <v>15320</v>
      </c>
      <c r="P42" s="61">
        <f t="shared" si="0"/>
        <v>40370493.750198655</v>
      </c>
      <c r="Q42" s="57">
        <f t="shared" si="1"/>
        <v>13550612.35373259</v>
      </c>
      <c r="R42" s="57">
        <f t="shared" si="2"/>
        <v>1311095.4461123163</v>
      </c>
      <c r="S42" s="57">
        <f t="shared" si="3"/>
        <v>3070634.5458399993</v>
      </c>
      <c r="T42" s="57">
        <f t="shared" si="4"/>
        <v>443956.95112149994</v>
      </c>
      <c r="U42" s="57">
        <f t="shared" si="5"/>
        <v>632026.56987066648</v>
      </c>
      <c r="V42" s="57">
        <f t="shared" si="6"/>
        <v>112927.83970579489</v>
      </c>
      <c r="W42" s="57">
        <f t="shared" si="7"/>
        <v>722756.91968511569</v>
      </c>
      <c r="X42" s="60">
        <f t="shared" si="8"/>
        <v>60214504.376266651</v>
      </c>
      <c r="Y42" s="61">
        <f t="shared" si="9"/>
        <v>37105233.226285525</v>
      </c>
      <c r="Z42" s="57">
        <f t="shared" si="10"/>
        <v>12628716.0798999</v>
      </c>
      <c r="AA42" s="57">
        <f t="shared" si="11"/>
        <v>1260668.6981849195</v>
      </c>
      <c r="AB42" s="57">
        <f t="shared" si="12"/>
        <v>3070634.5458399993</v>
      </c>
      <c r="AC42" s="57">
        <f t="shared" si="13"/>
        <v>443956.95112149994</v>
      </c>
      <c r="AD42" s="57">
        <f t="shared" si="14"/>
        <v>549588.32162666658</v>
      </c>
      <c r="AE42" s="57">
        <f t="shared" si="15"/>
        <v>282319.59926448722</v>
      </c>
      <c r="AF42" s="57">
        <f t="shared" si="16"/>
        <v>4732336.9741287334</v>
      </c>
      <c r="AG42" s="60">
        <f t="shared" si="17"/>
        <v>60073454.396351732</v>
      </c>
    </row>
    <row r="43" spans="1:33">
      <c r="A43" s="52">
        <v>2004</v>
      </c>
      <c r="B43" s="53">
        <v>2200081.19625</v>
      </c>
      <c r="C43" s="18">
        <v>6437.4837699999998</v>
      </c>
      <c r="D43" s="18">
        <v>1350.3043399999999</v>
      </c>
      <c r="E43" s="19">
        <v>3.5442200000000001</v>
      </c>
      <c r="F43" s="54">
        <v>0.48408000000000001</v>
      </c>
      <c r="G43" s="55">
        <v>211263286</v>
      </c>
      <c r="H43" s="13">
        <v>7902310</v>
      </c>
      <c r="I43" s="13">
        <v>3957000</v>
      </c>
      <c r="J43" s="57">
        <v>4286.1535043617905</v>
      </c>
      <c r="K43" s="10">
        <v>718543980</v>
      </c>
      <c r="L43" s="72">
        <v>20153.84791</v>
      </c>
      <c r="M43" s="71">
        <v>5879.0042100000001</v>
      </c>
      <c r="N43" s="58">
        <v>1045</v>
      </c>
      <c r="O43" s="59">
        <v>15320</v>
      </c>
      <c r="P43" s="61">
        <f t="shared" si="0"/>
        <v>50898036.789194606</v>
      </c>
      <c r="Q43" s="57">
        <f t="shared" si="1"/>
        <v>15638242.903996365</v>
      </c>
      <c r="R43" s="57">
        <f t="shared" si="2"/>
        <v>1548305.8088069223</v>
      </c>
      <c r="S43" s="57">
        <f t="shared" si="3"/>
        <v>3739350.0446869992</v>
      </c>
      <c r="T43" s="57">
        <f t="shared" si="4"/>
        <v>510731.43586799991</v>
      </c>
      <c r="U43" s="57">
        <f t="shared" si="5"/>
        <v>620339.42879133322</v>
      </c>
      <c r="V43" s="57">
        <f t="shared" si="6"/>
        <v>109688.51079582243</v>
      </c>
      <c r="W43" s="57">
        <f t="shared" si="7"/>
        <v>718327.03667973448</v>
      </c>
      <c r="X43" s="60">
        <f t="shared" si="8"/>
        <v>73783021.958819762</v>
      </c>
      <c r="Y43" s="61">
        <f t="shared" si="9"/>
        <v>46781283.813597977</v>
      </c>
      <c r="Z43" s="57">
        <f t="shared" si="10"/>
        <v>14574317.711087009</v>
      </c>
      <c r="AA43" s="57">
        <f t="shared" si="11"/>
        <v>1488755.5853912714</v>
      </c>
      <c r="AB43" s="57">
        <f t="shared" si="12"/>
        <v>3739350.0446869992</v>
      </c>
      <c r="AC43" s="57">
        <f t="shared" si="13"/>
        <v>510731.43586799991</v>
      </c>
      <c r="AD43" s="57">
        <f t="shared" si="14"/>
        <v>539425.59025333333</v>
      </c>
      <c r="AE43" s="57">
        <f t="shared" si="15"/>
        <v>274221.27698955603</v>
      </c>
      <c r="AF43" s="57">
        <f t="shared" si="16"/>
        <v>4703331.7877839757</v>
      </c>
      <c r="AG43" s="60">
        <f t="shared" si="17"/>
        <v>72611417.245658115</v>
      </c>
    </row>
    <row r="44" spans="1:33">
      <c r="A44" s="52">
        <v>2005</v>
      </c>
      <c r="B44" s="53">
        <v>2403502.8368500001</v>
      </c>
      <c r="C44" s="18">
        <v>6695.4437500000004</v>
      </c>
      <c r="D44" s="18">
        <v>1654.50775</v>
      </c>
      <c r="E44" s="19">
        <v>3.9741399999999998</v>
      </c>
      <c r="F44" s="54">
        <v>0.50814000000000004</v>
      </c>
      <c r="G44" s="55">
        <v>207367284</v>
      </c>
      <c r="H44" s="13">
        <v>7641370</v>
      </c>
      <c r="I44" s="13">
        <v>3739500</v>
      </c>
      <c r="J44" s="57">
        <v>4293.4521859979359</v>
      </c>
      <c r="K44" s="10">
        <v>732169152</v>
      </c>
      <c r="L44" s="72">
        <v>20144.812959999999</v>
      </c>
      <c r="M44" s="71">
        <v>5879.0042100000001</v>
      </c>
      <c r="N44" s="58">
        <v>1045</v>
      </c>
      <c r="O44" s="59">
        <v>15320</v>
      </c>
      <c r="P44" s="61">
        <f t="shared" si="0"/>
        <v>55579191.350218892</v>
      </c>
      <c r="Q44" s="57">
        <f t="shared" si="1"/>
        <v>16264891.602599617</v>
      </c>
      <c r="R44" s="57">
        <f t="shared" si="2"/>
        <v>1897115.9938959174</v>
      </c>
      <c r="S44" s="57">
        <f t="shared" si="3"/>
        <v>4192939.6557189994</v>
      </c>
      <c r="T44" s="57">
        <f t="shared" si="4"/>
        <v>536116.07961899997</v>
      </c>
      <c r="U44" s="57">
        <f t="shared" si="5"/>
        <v>608899.46825199993</v>
      </c>
      <c r="V44" s="57">
        <f t="shared" si="6"/>
        <v>105683.79276324483</v>
      </c>
      <c r="W44" s="57">
        <f t="shared" si="7"/>
        <v>733194.49364938063</v>
      </c>
      <c r="X44" s="60">
        <f t="shared" si="8"/>
        <v>79918032.436717063</v>
      </c>
      <c r="Y44" s="61">
        <f t="shared" si="9"/>
        <v>51083815.579245299</v>
      </c>
      <c r="Z44" s="57">
        <f t="shared" si="10"/>
        <v>15158333.27362499</v>
      </c>
      <c r="AA44" s="57">
        <f t="shared" si="11"/>
        <v>1824149.9941306899</v>
      </c>
      <c r="AB44" s="57">
        <f t="shared" si="12"/>
        <v>4192939.6557189994</v>
      </c>
      <c r="AC44" s="57">
        <f t="shared" si="13"/>
        <v>536116.07961899997</v>
      </c>
      <c r="AD44" s="57">
        <f t="shared" si="14"/>
        <v>529477.79848</v>
      </c>
      <c r="AE44" s="57">
        <f t="shared" si="15"/>
        <v>264209.48190811207</v>
      </c>
      <c r="AF44" s="57">
        <f t="shared" si="16"/>
        <v>4800678.2322280873</v>
      </c>
      <c r="AG44" s="60">
        <f t="shared" si="17"/>
        <v>78389720.094955176</v>
      </c>
    </row>
    <row r="45" spans="1:33">
      <c r="A45" s="52">
        <v>2006</v>
      </c>
      <c r="B45" s="53">
        <v>2537638.6969499998</v>
      </c>
      <c r="C45" s="18">
        <v>7263.3282799999997</v>
      </c>
      <c r="D45" s="18">
        <v>1993.4611199999999</v>
      </c>
      <c r="E45" s="19">
        <v>4.3405800000000001</v>
      </c>
      <c r="F45" s="54">
        <v>0.55356000000000005</v>
      </c>
      <c r="G45" s="55">
        <v>203513241</v>
      </c>
      <c r="H45" s="13">
        <v>7402010</v>
      </c>
      <c r="I45" s="13">
        <v>3604000</v>
      </c>
      <c r="J45" s="57">
        <v>4300.7436001413025</v>
      </c>
      <c r="K45" s="10">
        <v>745708176</v>
      </c>
      <c r="L45" s="72">
        <v>20144.626909999999</v>
      </c>
      <c r="M45" s="71">
        <v>5879.0042100000001</v>
      </c>
      <c r="N45" s="58">
        <v>1045</v>
      </c>
      <c r="O45" s="59">
        <v>15320</v>
      </c>
      <c r="P45" s="61">
        <f t="shared" si="0"/>
        <v>58680440.048170023</v>
      </c>
      <c r="Q45" s="57">
        <f t="shared" si="1"/>
        <v>17644423.814074498</v>
      </c>
      <c r="R45" s="57">
        <f t="shared" si="2"/>
        <v>2285771.6888673799</v>
      </c>
      <c r="S45" s="57">
        <f t="shared" si="3"/>
        <v>4579554.321393</v>
      </c>
      <c r="T45" s="57">
        <f t="shared" si="4"/>
        <v>584036.71632599994</v>
      </c>
      <c r="U45" s="57">
        <f t="shared" si="5"/>
        <v>597582.71332299989</v>
      </c>
      <c r="V45" s="57">
        <f t="shared" si="6"/>
        <v>102292.39672523041</v>
      </c>
      <c r="W45" s="57">
        <f t="shared" si="7"/>
        <v>748020.66057182814</v>
      </c>
      <c r="X45" s="60">
        <f t="shared" si="8"/>
        <v>85222122.359450951</v>
      </c>
      <c r="Y45" s="61">
        <f t="shared" si="9"/>
        <v>53934227.985450387</v>
      </c>
      <c r="Z45" s="57">
        <f t="shared" si="10"/>
        <v>16444011.010321068</v>
      </c>
      <c r="AA45" s="57">
        <f t="shared" si="11"/>
        <v>2197857.3931417116</v>
      </c>
      <c r="AB45" s="57">
        <f t="shared" si="12"/>
        <v>4579554.321393</v>
      </c>
      <c r="AC45" s="57">
        <f t="shared" si="13"/>
        <v>584036.71632599994</v>
      </c>
      <c r="AD45" s="57">
        <f t="shared" si="14"/>
        <v>519637.14201999991</v>
      </c>
      <c r="AE45" s="57">
        <f t="shared" si="15"/>
        <v>255730.99181307602</v>
      </c>
      <c r="AF45" s="57">
        <f t="shared" si="16"/>
        <v>4897754.3251726842</v>
      </c>
      <c r="AG45" s="60">
        <f t="shared" si="17"/>
        <v>83412809.885637924</v>
      </c>
    </row>
    <row r="46" spans="1:33">
      <c r="A46" s="52">
        <v>2007</v>
      </c>
      <c r="B46" s="53">
        <v>2708552.0732399998</v>
      </c>
      <c r="C46" s="18">
        <v>7534.08151</v>
      </c>
      <c r="D46" s="18">
        <v>2490.0606499999999</v>
      </c>
      <c r="E46" s="19">
        <v>4.3281200000000002</v>
      </c>
      <c r="F46" s="54">
        <v>0.63168000000000002</v>
      </c>
      <c r="G46" s="55">
        <v>199734995</v>
      </c>
      <c r="H46" s="13">
        <v>7197465</v>
      </c>
      <c r="I46" s="13">
        <v>3451000</v>
      </c>
      <c r="J46" s="57">
        <v>4308.0276873438597</v>
      </c>
      <c r="K46" s="10">
        <v>749612988</v>
      </c>
      <c r="L46" s="72">
        <v>20144.686799999999</v>
      </c>
      <c r="M46" s="71">
        <v>5879.0042100000001</v>
      </c>
      <c r="N46" s="58">
        <v>1045</v>
      </c>
      <c r="O46" s="59">
        <v>15320</v>
      </c>
      <c r="P46" s="61">
        <f t="shared" si="0"/>
        <v>62632832.746464811</v>
      </c>
      <c r="Q46" s="57">
        <f t="shared" si="1"/>
        <v>18302150.486336328</v>
      </c>
      <c r="R46" s="57">
        <f t="shared" si="2"/>
        <v>2855189.9408666203</v>
      </c>
      <c r="S46" s="57">
        <f t="shared" si="3"/>
        <v>4566408.3255019998</v>
      </c>
      <c r="T46" s="57">
        <f t="shared" si="4"/>
        <v>666457.67932799994</v>
      </c>
      <c r="U46" s="57">
        <f t="shared" si="5"/>
        <v>586488.52365166659</v>
      </c>
      <c r="V46" s="57">
        <f t="shared" si="6"/>
        <v>99230.28823977361</v>
      </c>
      <c r="W46" s="57">
        <f t="shared" si="7"/>
        <v>753211.12392617657</v>
      </c>
      <c r="X46" s="60">
        <f t="shared" si="8"/>
        <v>90461969.114315361</v>
      </c>
      <c r="Y46" s="61">
        <f t="shared" si="9"/>
        <v>57566941.862559564</v>
      </c>
      <c r="Z46" s="57">
        <f t="shared" si="10"/>
        <v>17056990.201618202</v>
      </c>
      <c r="AA46" s="57">
        <f t="shared" si="11"/>
        <v>2745374.9431409808</v>
      </c>
      <c r="AB46" s="57">
        <f t="shared" si="12"/>
        <v>4566408.3255019998</v>
      </c>
      <c r="AC46" s="57">
        <f t="shared" si="13"/>
        <v>666457.67932799994</v>
      </c>
      <c r="AD46" s="57">
        <f t="shared" si="14"/>
        <v>509990.02056666662</v>
      </c>
      <c r="AE46" s="57">
        <f t="shared" si="15"/>
        <v>248075.72059943402</v>
      </c>
      <c r="AF46" s="57">
        <f t="shared" si="16"/>
        <v>4931739.5018975837</v>
      </c>
      <c r="AG46" s="60">
        <f t="shared" si="17"/>
        <v>88291978.255212426</v>
      </c>
    </row>
    <row r="47" spans="1:33">
      <c r="A47" s="52">
        <v>2008</v>
      </c>
      <c r="B47" s="53">
        <v>2966478.60133</v>
      </c>
      <c r="C47" s="18">
        <v>7948.2738099999997</v>
      </c>
      <c r="D47" s="18">
        <v>2725.5763900000002</v>
      </c>
      <c r="E47" s="19">
        <v>5.3105500000000001</v>
      </c>
      <c r="F47" s="54">
        <v>0.65917000000000003</v>
      </c>
      <c r="G47" s="55">
        <v>196028066</v>
      </c>
      <c r="H47" s="13">
        <v>7030350</v>
      </c>
      <c r="I47" s="13">
        <v>2985000</v>
      </c>
      <c r="J47" s="57">
        <v>4315.3043884183362</v>
      </c>
      <c r="K47" s="10">
        <v>752404040</v>
      </c>
      <c r="L47" s="72">
        <v>20146.354179999998</v>
      </c>
      <c r="M47" s="71">
        <v>5879.0042100000001</v>
      </c>
      <c r="N47" s="58">
        <v>1045</v>
      </c>
      <c r="O47" s="59">
        <v>15320</v>
      </c>
      <c r="P47" s="61">
        <f t="shared" si="0"/>
        <v>68602829.73255603</v>
      </c>
      <c r="Q47" s="57">
        <f t="shared" si="1"/>
        <v>19308326.195322223</v>
      </c>
      <c r="R47" s="57">
        <f t="shared" si="2"/>
        <v>3125240.4602239532</v>
      </c>
      <c r="S47" s="57">
        <f t="shared" si="3"/>
        <v>5602926.8442174997</v>
      </c>
      <c r="T47" s="57">
        <f t="shared" si="4"/>
        <v>695461.16464450001</v>
      </c>
      <c r="U47" s="57">
        <f t="shared" si="5"/>
        <v>575603.74446466658</v>
      </c>
      <c r="V47" s="57">
        <f t="shared" si="6"/>
        <v>95225.611898664021</v>
      </c>
      <c r="W47" s="57">
        <f t="shared" si="7"/>
        <v>757292.56087566016</v>
      </c>
      <c r="X47" s="60">
        <f t="shared" si="8"/>
        <v>98762906.314203188</v>
      </c>
      <c r="Y47" s="61">
        <f t="shared" si="9"/>
        <v>63054071.445363991</v>
      </c>
      <c r="Z47" s="57">
        <f t="shared" si="10"/>
        <v>17994712.204400949</v>
      </c>
      <c r="AA47" s="57">
        <f t="shared" si="11"/>
        <v>3005038.9040614935</v>
      </c>
      <c r="AB47" s="57">
        <f t="shared" si="12"/>
        <v>5602926.8442174997</v>
      </c>
      <c r="AC47" s="57">
        <f t="shared" si="13"/>
        <v>695461.16464450001</v>
      </c>
      <c r="AD47" s="57">
        <f t="shared" si="14"/>
        <v>500524.99518666661</v>
      </c>
      <c r="AE47" s="57">
        <f t="shared" si="15"/>
        <v>238064.02974666003</v>
      </c>
      <c r="AF47" s="57">
        <f t="shared" si="16"/>
        <v>4958463.1962096794</v>
      </c>
      <c r="AG47" s="60">
        <f t="shared" si="17"/>
        <v>96049262.783831447</v>
      </c>
    </row>
    <row r="48" spans="1:33">
      <c r="A48" s="52">
        <v>2009</v>
      </c>
      <c r="B48" s="53">
        <v>3188139.08568</v>
      </c>
      <c r="C48" s="18">
        <v>8537.8558799999992</v>
      </c>
      <c r="D48" s="18">
        <v>3125.2715600000001</v>
      </c>
      <c r="E48" s="19">
        <v>5.6276599999999997</v>
      </c>
      <c r="F48" s="54">
        <v>0.67198999999999998</v>
      </c>
      <c r="G48" s="55">
        <v>192390311</v>
      </c>
      <c r="H48" s="13">
        <v>6823360</v>
      </c>
      <c r="I48" s="13">
        <v>2955000</v>
      </c>
      <c r="J48" s="57">
        <v>4322.5736444399254</v>
      </c>
      <c r="K48" s="10">
        <v>756223840</v>
      </c>
      <c r="L48" s="72">
        <v>20137.27879</v>
      </c>
      <c r="M48" s="71">
        <v>5879.0042100000001</v>
      </c>
      <c r="N48" s="58">
        <v>1045</v>
      </c>
      <c r="O48" s="59">
        <v>15320</v>
      </c>
      <c r="P48" s="61">
        <f t="shared" si="0"/>
        <v>73695740.592841461</v>
      </c>
      <c r="Q48" s="57">
        <f t="shared" si="1"/>
        <v>20740567.106820621</v>
      </c>
      <c r="R48" s="57">
        <f t="shared" si="2"/>
        <v>3583544.8106810288</v>
      </c>
      <c r="S48" s="57">
        <f t="shared" si="3"/>
        <v>5937495.6048109988</v>
      </c>
      <c r="T48" s="57">
        <f t="shared" si="4"/>
        <v>708986.98064149998</v>
      </c>
      <c r="U48" s="57">
        <f t="shared" si="5"/>
        <v>564922.08319966658</v>
      </c>
      <c r="V48" s="57">
        <f t="shared" si="6"/>
        <v>92677.069636694418</v>
      </c>
      <c r="W48" s="57">
        <f t="shared" si="7"/>
        <v>762419.33664995688</v>
      </c>
      <c r="X48" s="60">
        <f t="shared" si="8"/>
        <v>106086353.58528192</v>
      </c>
      <c r="Y48" s="61">
        <f t="shared" si="9"/>
        <v>67735055.691949874</v>
      </c>
      <c r="Z48" s="57">
        <f t="shared" si="10"/>
        <v>19329512.681100301</v>
      </c>
      <c r="AA48" s="57">
        <f t="shared" si="11"/>
        <v>3445716.1641163738</v>
      </c>
      <c r="AB48" s="57">
        <f t="shared" si="12"/>
        <v>5937495.6048109988</v>
      </c>
      <c r="AC48" s="57">
        <f t="shared" si="13"/>
        <v>708986.98064149998</v>
      </c>
      <c r="AD48" s="57">
        <f t="shared" si="14"/>
        <v>491236.59408666659</v>
      </c>
      <c r="AE48" s="57">
        <f t="shared" si="15"/>
        <v>231692.67409173603</v>
      </c>
      <c r="AF48" s="57">
        <f t="shared" si="16"/>
        <v>4992031.3709223373</v>
      </c>
      <c r="AG48" s="60">
        <f t="shared" si="17"/>
        <v>102871727.76171979</v>
      </c>
    </row>
    <row r="49" spans="1:33">
      <c r="A49" s="52">
        <v>2010</v>
      </c>
      <c r="B49" s="53">
        <v>3695377.5785699999</v>
      </c>
      <c r="C49" s="18">
        <v>9391.6414700000005</v>
      </c>
      <c r="D49" s="18">
        <v>3768.4636500000001</v>
      </c>
      <c r="E49" s="19">
        <v>7.4619099999999996</v>
      </c>
      <c r="F49" s="54">
        <v>0.70813999999999999</v>
      </c>
      <c r="G49" s="55">
        <v>188823052</v>
      </c>
      <c r="H49" s="13">
        <v>6787360</v>
      </c>
      <c r="I49" s="13">
        <v>2793000</v>
      </c>
      <c r="J49" s="57">
        <v>4329.8353967479588</v>
      </c>
      <c r="K49" s="10">
        <v>769383157.5</v>
      </c>
      <c r="L49" s="72">
        <v>20138.452420000001</v>
      </c>
      <c r="M49" s="71">
        <v>5879.0042100000001</v>
      </c>
      <c r="N49" s="58">
        <v>1045</v>
      </c>
      <c r="O49" s="59">
        <v>15320</v>
      </c>
      <c r="P49" s="61">
        <f t="shared" si="0"/>
        <v>85425839.997120932</v>
      </c>
      <c r="Q49" s="57">
        <f t="shared" si="1"/>
        <v>22814623.822361182</v>
      </c>
      <c r="R49" s="57">
        <f t="shared" si="2"/>
        <v>4321051.1784126656</v>
      </c>
      <c r="S49" s="57">
        <f t="shared" si="3"/>
        <v>7872731.7976734983</v>
      </c>
      <c r="T49" s="57">
        <f t="shared" si="4"/>
        <v>747127.24961899989</v>
      </c>
      <c r="U49" s="57">
        <f t="shared" si="5"/>
        <v>554447.42168933328</v>
      </c>
      <c r="V49" s="57">
        <f t="shared" si="6"/>
        <v>91542.823470134419</v>
      </c>
      <c r="W49" s="57">
        <f t="shared" si="7"/>
        <v>776989.58666961128</v>
      </c>
      <c r="X49" s="60">
        <f t="shared" si="8"/>
        <v>122604353.87701635</v>
      </c>
      <c r="Y49" s="61">
        <f t="shared" si="9"/>
        <v>78516397.056177318</v>
      </c>
      <c r="Z49" s="57">
        <f t="shared" si="10"/>
        <v>21262463.953738287</v>
      </c>
      <c r="AA49" s="57">
        <f t="shared" si="11"/>
        <v>4154856.9023198704</v>
      </c>
      <c r="AB49" s="57">
        <f t="shared" si="12"/>
        <v>7872731.7976734983</v>
      </c>
      <c r="AC49" s="57">
        <f t="shared" si="13"/>
        <v>747127.24961899989</v>
      </c>
      <c r="AD49" s="57">
        <f t="shared" si="14"/>
        <v>482128.19277333329</v>
      </c>
      <c r="AE49" s="57">
        <f t="shared" si="15"/>
        <v>228857.05867533604</v>
      </c>
      <c r="AF49" s="57">
        <f t="shared" si="16"/>
        <v>5087431.8174795965</v>
      </c>
      <c r="AG49" s="60">
        <f t="shared" si="17"/>
        <v>118351994.02845623</v>
      </c>
    </row>
    <row r="50" spans="1:33" ht="15" thickBot="1">
      <c r="A50" s="62">
        <v>2011</v>
      </c>
      <c r="B50" s="63">
        <v>4053829.2036899999</v>
      </c>
      <c r="C50" s="76">
        <v>9790.0399600000001</v>
      </c>
      <c r="D50" s="76">
        <v>4623.5457500000002</v>
      </c>
      <c r="E50" s="74">
        <v>8.8525386820000005</v>
      </c>
      <c r="F50" s="74">
        <v>0.82913396480000001</v>
      </c>
      <c r="G50" s="65">
        <v>188823052</v>
      </c>
      <c r="H50" s="77">
        <v>6787360</v>
      </c>
      <c r="I50" s="77">
        <v>2793000</v>
      </c>
      <c r="J50" s="66">
        <v>4337.0895869475617</v>
      </c>
      <c r="K50" s="78">
        <f>((K49-K48)/2)+K49</f>
        <v>775962816.25</v>
      </c>
      <c r="L50" s="73">
        <v>20138.452420000001</v>
      </c>
      <c r="M50" s="74">
        <v>5879.0042100000001</v>
      </c>
      <c r="N50" s="75">
        <v>1045</v>
      </c>
      <c r="O50" s="68">
        <v>15320</v>
      </c>
      <c r="P50" s="67">
        <f t="shared" si="0"/>
        <v>93712146.476811871</v>
      </c>
      <c r="Q50" s="64">
        <f t="shared" si="1"/>
        <v>23782432.454087701</v>
      </c>
      <c r="R50" s="64">
        <f t="shared" si="2"/>
        <v>5301517.9837232521</v>
      </c>
      <c r="S50" s="64">
        <f t="shared" si="3"/>
        <v>9339922.7237953879</v>
      </c>
      <c r="T50" s="64">
        <f t="shared" si="4"/>
        <v>874782.63999593398</v>
      </c>
      <c r="U50" s="64">
        <f t="shared" si="5"/>
        <v>554447.42168933328</v>
      </c>
      <c r="V50" s="64">
        <f t="shared" si="6"/>
        <v>91542.823470134419</v>
      </c>
      <c r="W50" s="64">
        <f t="shared" si="7"/>
        <v>784947.19255075918</v>
      </c>
      <c r="X50" s="69">
        <f t="shared" si="8"/>
        <v>134441739.71612436</v>
      </c>
      <c r="Y50" s="67">
        <f t="shared" si="9"/>
        <v>86132487.570599139</v>
      </c>
      <c r="Z50" s="64">
        <f t="shared" si="10"/>
        <v>22164429.12776114</v>
      </c>
      <c r="AA50" s="64">
        <f t="shared" si="11"/>
        <v>5097613.4458877426</v>
      </c>
      <c r="AB50" s="64">
        <f t="shared" si="12"/>
        <v>9339922.7237953879</v>
      </c>
      <c r="AC50" s="64">
        <f t="shared" si="13"/>
        <v>874782.63999593398</v>
      </c>
      <c r="AD50" s="64">
        <f t="shared" si="14"/>
        <v>482128.19277333329</v>
      </c>
      <c r="AE50" s="64">
        <f t="shared" si="15"/>
        <v>228857.05867533604</v>
      </c>
      <c r="AF50" s="64">
        <f t="shared" si="16"/>
        <v>5139535.189320446</v>
      </c>
      <c r="AG50" s="69">
        <f t="shared" si="17"/>
        <v>129459755.94880845</v>
      </c>
    </row>
    <row r="51" spans="1:33">
      <c r="E51" s="70"/>
      <c r="W51" s="57"/>
    </row>
    <row r="52" spans="1:33">
      <c r="E52" s="70"/>
      <c r="W52" s="57"/>
    </row>
    <row r="53" spans="1:33">
      <c r="A53" s="14"/>
      <c r="B53" s="31"/>
      <c r="C53" s="29"/>
      <c r="D53" s="30"/>
      <c r="E53" s="30"/>
      <c r="F53" s="30"/>
      <c r="G53" s="33"/>
      <c r="H53" s="14"/>
      <c r="I53" s="33"/>
      <c r="J53" s="20"/>
      <c r="K53" s="20"/>
      <c r="L53" s="21"/>
      <c r="M53" s="21"/>
      <c r="N53" s="20"/>
      <c r="O53" s="27"/>
      <c r="W53" s="57"/>
    </row>
    <row r="54" spans="1:33">
      <c r="A54" s="14"/>
      <c r="B54" s="31"/>
      <c r="C54" s="29"/>
      <c r="D54" s="30"/>
      <c r="E54" s="30"/>
      <c r="F54" s="30"/>
      <c r="G54" s="33"/>
      <c r="H54" s="30"/>
      <c r="I54" s="33"/>
      <c r="J54" s="20"/>
      <c r="K54" s="20"/>
      <c r="L54" s="21"/>
      <c r="M54" s="21"/>
      <c r="N54" s="20"/>
      <c r="O54" s="27"/>
      <c r="W54" s="57"/>
    </row>
    <row r="55" spans="1:33">
      <c r="A55" s="14"/>
      <c r="B55" s="31"/>
      <c r="C55" s="29"/>
      <c r="D55" s="30"/>
      <c r="E55" s="30"/>
      <c r="F55" s="30"/>
      <c r="G55" s="33"/>
      <c r="H55" s="30"/>
      <c r="I55" s="33"/>
      <c r="J55" s="20"/>
      <c r="K55" s="20"/>
      <c r="L55" s="21"/>
      <c r="M55" s="21"/>
      <c r="N55" s="20"/>
      <c r="O55" s="27"/>
      <c r="W55" s="57"/>
    </row>
    <row r="56" spans="1:33">
      <c r="A56" s="14"/>
      <c r="B56" s="31"/>
      <c r="C56" s="29"/>
      <c r="D56" s="30"/>
      <c r="E56" s="30"/>
      <c r="F56" s="30"/>
      <c r="G56" s="33"/>
      <c r="H56" s="30"/>
      <c r="I56" s="33"/>
      <c r="J56" s="20"/>
      <c r="K56" s="20"/>
      <c r="L56" s="21"/>
      <c r="M56" s="21"/>
      <c r="N56" s="20"/>
      <c r="O56" s="27"/>
      <c r="W56" s="57"/>
    </row>
    <row r="57" spans="1:33">
      <c r="A57" s="14"/>
      <c r="B57" s="31"/>
      <c r="C57" s="29"/>
      <c r="D57" s="30"/>
      <c r="E57" s="30"/>
      <c r="F57" s="30"/>
      <c r="G57" s="33"/>
      <c r="H57" s="30"/>
      <c r="I57" s="33"/>
      <c r="J57" s="20"/>
      <c r="K57" s="20"/>
      <c r="L57" s="21"/>
      <c r="M57" s="21"/>
      <c r="N57" s="20"/>
      <c r="O57" s="27"/>
      <c r="W57" s="57"/>
    </row>
    <row r="58" spans="1:33">
      <c r="A58" s="14"/>
      <c r="B58" s="31"/>
      <c r="C58" s="29"/>
      <c r="D58" s="30"/>
      <c r="E58" s="30"/>
      <c r="F58" s="30"/>
      <c r="G58" s="33"/>
      <c r="H58" s="30"/>
      <c r="I58" s="33"/>
      <c r="J58" s="20"/>
      <c r="K58" s="20"/>
      <c r="L58" s="21"/>
      <c r="M58" s="21"/>
      <c r="N58" s="20"/>
      <c r="O58" s="27"/>
      <c r="W58" s="57"/>
    </row>
    <row r="59" spans="1:33">
      <c r="A59" s="14"/>
      <c r="B59" s="31"/>
      <c r="C59" s="29"/>
      <c r="D59" s="30"/>
      <c r="E59" s="30"/>
      <c r="F59" s="30"/>
      <c r="G59" s="33"/>
      <c r="H59" s="30"/>
      <c r="I59" s="33"/>
      <c r="J59" s="20"/>
      <c r="K59" s="20"/>
      <c r="L59" s="21"/>
      <c r="M59" s="21"/>
      <c r="N59" s="20"/>
      <c r="O59" s="27"/>
      <c r="W59" s="57"/>
    </row>
    <row r="60" spans="1:33">
      <c r="A60" s="14"/>
      <c r="B60" s="31"/>
      <c r="C60" s="29"/>
      <c r="D60" s="30"/>
      <c r="E60" s="30"/>
      <c r="F60" s="30"/>
      <c r="G60" s="33"/>
      <c r="H60" s="30"/>
      <c r="I60" s="33"/>
      <c r="J60" s="20"/>
      <c r="K60" s="20"/>
      <c r="L60" s="21"/>
      <c r="M60" s="21"/>
      <c r="N60" s="20"/>
      <c r="O60" s="27"/>
      <c r="W60" s="57"/>
    </row>
    <row r="61" spans="1:33">
      <c r="A61" s="14"/>
      <c r="B61" s="31"/>
      <c r="C61" s="29"/>
      <c r="D61" s="30"/>
      <c r="E61" s="30"/>
      <c r="F61" s="30"/>
      <c r="G61" s="33"/>
      <c r="H61" s="30"/>
      <c r="I61" s="33"/>
      <c r="J61" s="20"/>
      <c r="K61" s="20"/>
      <c r="L61" s="21"/>
      <c r="M61" s="21"/>
      <c r="N61" s="20"/>
      <c r="O61" s="27"/>
      <c r="W61" s="57"/>
    </row>
    <row r="62" spans="1:33">
      <c r="A62" s="14"/>
      <c r="B62" s="31"/>
      <c r="C62" s="29"/>
      <c r="D62" s="30"/>
      <c r="E62" s="30"/>
      <c r="F62" s="30"/>
      <c r="G62" s="33"/>
      <c r="H62" s="30"/>
      <c r="I62" s="33"/>
      <c r="J62" s="20"/>
      <c r="K62" s="20"/>
      <c r="L62" s="21"/>
      <c r="M62" s="21"/>
      <c r="N62" s="20"/>
      <c r="O62" s="27"/>
    </row>
    <row r="63" spans="1:33">
      <c r="A63" s="14"/>
      <c r="B63" s="31"/>
      <c r="C63" s="29"/>
      <c r="D63" s="30"/>
      <c r="E63" s="30"/>
      <c r="F63" s="30"/>
      <c r="G63" s="33"/>
      <c r="H63" s="30"/>
      <c r="I63" s="33"/>
      <c r="J63" s="20"/>
      <c r="K63" s="20"/>
      <c r="L63" s="21"/>
      <c r="M63" s="21"/>
      <c r="N63" s="20"/>
      <c r="O63" s="27"/>
    </row>
    <row r="64" spans="1:33">
      <c r="A64" s="14"/>
      <c r="B64" s="31"/>
      <c r="C64" s="29"/>
      <c r="D64" s="30"/>
      <c r="E64" s="30"/>
      <c r="F64" s="30"/>
      <c r="G64" s="14"/>
      <c r="H64" s="14"/>
      <c r="I64" s="14"/>
      <c r="J64" s="20"/>
      <c r="K64" s="20"/>
      <c r="L64" s="21"/>
      <c r="M64" s="21"/>
      <c r="N64" s="20"/>
      <c r="O64" s="27"/>
    </row>
    <row r="65" spans="1:15">
      <c r="A65" s="27"/>
      <c r="B65" s="27"/>
      <c r="C65" s="27"/>
      <c r="D65" s="27"/>
      <c r="E65" s="27"/>
      <c r="F65" s="27"/>
      <c r="G65" s="27"/>
      <c r="H65" s="27"/>
      <c r="I65" s="27"/>
      <c r="J65" s="27"/>
      <c r="K65" s="27"/>
      <c r="L65" s="27"/>
      <c r="M65" s="27"/>
      <c r="N65" s="27"/>
      <c r="O65" s="27"/>
    </row>
    <row r="66" spans="1:15">
      <c r="A66" s="27"/>
      <c r="B66" s="27"/>
      <c r="C66" s="27"/>
      <c r="D66" s="27"/>
      <c r="E66" s="27"/>
      <c r="F66" s="27"/>
      <c r="G66" s="27"/>
      <c r="H66" s="27"/>
      <c r="I66" s="27"/>
      <c r="J66" s="27"/>
      <c r="K66" s="27"/>
      <c r="L66" s="27"/>
      <c r="M66" s="27"/>
      <c r="N66" s="27"/>
      <c r="O66" s="27"/>
    </row>
    <row r="67" spans="1:15">
      <c r="A67" s="27"/>
      <c r="B67" s="27"/>
      <c r="C67" s="27"/>
      <c r="D67" s="27"/>
      <c r="E67" s="27"/>
      <c r="F67" s="27"/>
      <c r="G67" s="27"/>
      <c r="H67" s="27"/>
      <c r="I67" s="27"/>
      <c r="J67" s="27"/>
      <c r="K67" s="27"/>
      <c r="L67" s="27"/>
      <c r="M67" s="27"/>
      <c r="N67" s="27"/>
      <c r="O67" s="27"/>
    </row>
    <row r="68" spans="1:15">
      <c r="A68" s="27"/>
      <c r="B68" s="27"/>
      <c r="C68" s="27"/>
      <c r="D68" s="27"/>
      <c r="E68" s="27"/>
      <c r="F68" s="27"/>
      <c r="G68" s="27"/>
      <c r="H68" s="27"/>
      <c r="I68" s="27"/>
      <c r="J68" s="27"/>
      <c r="K68" s="27"/>
      <c r="L68" s="27"/>
      <c r="M68" s="27"/>
      <c r="N68" s="27"/>
      <c r="O68" s="27"/>
    </row>
    <row r="69" spans="1:15">
      <c r="A69" s="27"/>
      <c r="B69" s="27"/>
      <c r="C69" s="27"/>
      <c r="D69" s="27"/>
      <c r="E69" s="27"/>
      <c r="F69" s="27"/>
      <c r="G69" s="27"/>
      <c r="H69" s="27"/>
      <c r="I69" s="27"/>
      <c r="J69" s="27"/>
      <c r="K69" s="27"/>
      <c r="L69" s="27"/>
      <c r="M69" s="27"/>
      <c r="N69" s="27"/>
      <c r="O69" s="27"/>
    </row>
    <row r="70" spans="1:15">
      <c r="A70" s="27"/>
      <c r="B70" s="27"/>
      <c r="C70" s="27"/>
      <c r="D70" s="27"/>
      <c r="E70" s="27"/>
      <c r="F70" s="27"/>
      <c r="G70" s="27"/>
      <c r="H70" s="27"/>
      <c r="I70" s="27"/>
      <c r="J70" s="27"/>
      <c r="K70" s="27"/>
      <c r="L70" s="27"/>
      <c r="M70" s="27"/>
      <c r="N70" s="27"/>
      <c r="O70" s="27"/>
    </row>
    <row r="71" spans="1:15">
      <c r="A71" s="27"/>
      <c r="B71" s="27"/>
      <c r="C71" s="27"/>
      <c r="D71" s="27"/>
      <c r="E71" s="27"/>
      <c r="F71" s="27"/>
      <c r="G71" s="27"/>
      <c r="H71" s="27"/>
      <c r="I71" s="27"/>
      <c r="J71" s="27"/>
      <c r="K71" s="27"/>
      <c r="L71" s="27"/>
      <c r="M71" s="27"/>
      <c r="N71" s="27"/>
      <c r="O71" s="27"/>
    </row>
    <row r="72" spans="1:15">
      <c r="A72" s="27"/>
      <c r="B72" s="27"/>
      <c r="C72" s="27"/>
      <c r="D72" s="27"/>
      <c r="E72" s="27"/>
      <c r="F72" s="27"/>
      <c r="G72" s="27"/>
      <c r="H72" s="27"/>
      <c r="I72" s="27"/>
      <c r="J72" s="27"/>
      <c r="K72" s="27"/>
      <c r="L72" s="27"/>
      <c r="M72" s="27"/>
      <c r="N72" s="27"/>
      <c r="O72" s="27"/>
    </row>
    <row r="73" spans="1:15">
      <c r="A73" s="27"/>
      <c r="B73" s="27"/>
      <c r="C73" s="27"/>
      <c r="D73" s="27"/>
      <c r="E73" s="27"/>
      <c r="F73" s="27"/>
      <c r="G73" s="27"/>
      <c r="H73" s="27"/>
      <c r="I73" s="27"/>
      <c r="J73" s="27"/>
      <c r="K73" s="27"/>
      <c r="L73" s="27"/>
      <c r="M73" s="27"/>
      <c r="N73" s="27"/>
      <c r="O73" s="27"/>
    </row>
    <row r="74" spans="1:15">
      <c r="A74" s="27"/>
      <c r="B74" s="27"/>
      <c r="C74" s="27"/>
      <c r="D74" s="27"/>
      <c r="E74" s="27"/>
      <c r="F74" s="27"/>
      <c r="G74" s="27"/>
      <c r="H74" s="27"/>
      <c r="I74" s="27"/>
      <c r="J74" s="27"/>
      <c r="K74" s="27"/>
      <c r="L74" s="27"/>
      <c r="M74" s="27"/>
      <c r="N74" s="27"/>
      <c r="O74" s="27"/>
    </row>
    <row r="75" spans="1:15">
      <c r="A75" s="27"/>
      <c r="B75" s="27"/>
      <c r="C75" s="27"/>
      <c r="D75" s="27"/>
      <c r="E75" s="27"/>
      <c r="F75" s="27"/>
      <c r="G75" s="27"/>
      <c r="H75" s="27"/>
      <c r="I75" s="27"/>
      <c r="J75" s="27"/>
      <c r="K75" s="27"/>
      <c r="L75" s="27"/>
      <c r="M75" s="27"/>
      <c r="N75" s="27"/>
      <c r="O75" s="27"/>
    </row>
    <row r="76" spans="1:15">
      <c r="A76" s="27"/>
      <c r="B76" s="27"/>
      <c r="C76" s="27"/>
      <c r="D76" s="27"/>
      <c r="E76" s="27"/>
      <c r="F76" s="27"/>
      <c r="G76" s="27"/>
      <c r="H76" s="27"/>
      <c r="I76" s="27"/>
      <c r="J76" s="27"/>
      <c r="K76" s="27"/>
      <c r="L76" s="27"/>
      <c r="M76" s="27"/>
      <c r="N76" s="27"/>
      <c r="O76" s="27"/>
    </row>
    <row r="77" spans="1:15">
      <c r="A77" s="27"/>
      <c r="B77" s="27"/>
      <c r="C77" s="27"/>
      <c r="D77" s="27"/>
      <c r="E77" s="27"/>
      <c r="F77" s="27"/>
      <c r="G77" s="27"/>
      <c r="H77" s="27"/>
      <c r="I77" s="27"/>
      <c r="J77" s="27"/>
      <c r="K77" s="27"/>
      <c r="L77" s="27"/>
      <c r="M77" s="27"/>
      <c r="N77" s="27"/>
      <c r="O77" s="27"/>
    </row>
    <row r="78" spans="1:15">
      <c r="A78" s="27"/>
      <c r="B78" s="27"/>
      <c r="C78" s="27"/>
      <c r="D78" s="27"/>
      <c r="E78" s="27"/>
      <c r="F78" s="27"/>
      <c r="G78" s="27"/>
      <c r="H78" s="27"/>
      <c r="I78" s="27"/>
      <c r="J78" s="27"/>
      <c r="K78" s="27"/>
      <c r="L78" s="27"/>
      <c r="M78" s="27"/>
      <c r="N78" s="27"/>
      <c r="O78" s="27"/>
    </row>
    <row r="79" spans="1:15">
      <c r="A79" s="27"/>
      <c r="B79" s="27"/>
      <c r="C79" s="27"/>
      <c r="D79" s="27"/>
      <c r="E79" s="27"/>
      <c r="F79" s="27"/>
      <c r="G79" s="27"/>
      <c r="H79" s="27"/>
      <c r="I79" s="27"/>
      <c r="J79" s="27"/>
      <c r="K79" s="27"/>
      <c r="L79" s="27"/>
      <c r="M79" s="27"/>
      <c r="N79" s="27"/>
      <c r="O79" s="27"/>
    </row>
    <row r="80" spans="1:15">
      <c r="A80" s="27"/>
      <c r="B80" s="27"/>
      <c r="C80" s="27"/>
      <c r="D80" s="27"/>
      <c r="E80" s="27"/>
      <c r="F80" s="27"/>
      <c r="G80" s="27"/>
      <c r="H80" s="27"/>
      <c r="I80" s="27"/>
      <c r="J80" s="27"/>
      <c r="K80" s="27"/>
      <c r="L80" s="27"/>
      <c r="M80" s="27"/>
      <c r="N80" s="27"/>
      <c r="O80" s="27"/>
    </row>
    <row r="81" spans="1:15">
      <c r="A81" s="27"/>
      <c r="B81" s="27"/>
      <c r="C81" s="27"/>
      <c r="D81" s="27"/>
      <c r="E81" s="27"/>
      <c r="F81" s="27"/>
      <c r="G81" s="27"/>
      <c r="H81" s="27"/>
      <c r="I81" s="27"/>
      <c r="J81" s="27"/>
      <c r="K81" s="27"/>
      <c r="L81" s="27"/>
      <c r="M81" s="27"/>
      <c r="N81" s="27"/>
      <c r="O81" s="27"/>
    </row>
    <row r="82" spans="1:15">
      <c r="A82" s="27"/>
      <c r="B82" s="27"/>
      <c r="C82" s="27"/>
      <c r="D82" s="27"/>
      <c r="E82" s="27"/>
      <c r="F82" s="27"/>
      <c r="G82" s="27"/>
      <c r="H82" s="27"/>
      <c r="I82" s="27"/>
      <c r="J82" s="27"/>
      <c r="K82" s="27"/>
      <c r="L82" s="27"/>
      <c r="M82" s="27"/>
      <c r="N82" s="27"/>
      <c r="O82" s="27"/>
    </row>
    <row r="83" spans="1:15">
      <c r="A83" s="27"/>
      <c r="B83" s="27"/>
      <c r="C83" s="27"/>
      <c r="D83" s="27"/>
      <c r="E83" s="27"/>
      <c r="F83" s="27"/>
      <c r="G83" s="27"/>
      <c r="H83" s="27"/>
      <c r="I83" s="27"/>
      <c r="J83" s="27"/>
      <c r="K83" s="27"/>
      <c r="L83" s="27"/>
      <c r="M83" s="27"/>
      <c r="N83" s="27"/>
      <c r="O83" s="27"/>
    </row>
    <row r="84" spans="1:15">
      <c r="A84" s="27"/>
      <c r="B84" s="27"/>
      <c r="C84" s="27"/>
      <c r="D84" s="27"/>
      <c r="E84" s="27"/>
      <c r="F84" s="27"/>
      <c r="G84" s="27"/>
      <c r="H84" s="27"/>
      <c r="I84" s="27"/>
      <c r="J84" s="27"/>
      <c r="K84" s="27"/>
      <c r="L84" s="27"/>
      <c r="M84" s="27"/>
      <c r="N84" s="27"/>
      <c r="O84" s="27"/>
    </row>
    <row r="85" spans="1:15">
      <c r="A85" s="27"/>
      <c r="B85" s="27"/>
      <c r="C85" s="27"/>
      <c r="D85" s="27"/>
      <c r="E85" s="27"/>
      <c r="F85" s="27"/>
      <c r="G85" s="27"/>
      <c r="H85" s="27"/>
      <c r="I85" s="27"/>
      <c r="J85" s="27"/>
      <c r="K85" s="27"/>
      <c r="L85" s="27"/>
      <c r="M85" s="27"/>
      <c r="N85" s="27"/>
      <c r="O85" s="27"/>
    </row>
    <row r="86" spans="1:15">
      <c r="A86" s="27"/>
      <c r="B86" s="27"/>
      <c r="C86" s="27"/>
      <c r="D86" s="27"/>
      <c r="E86" s="27"/>
      <c r="F86" s="27"/>
      <c r="G86" s="27"/>
      <c r="H86" s="27"/>
      <c r="I86" s="27"/>
      <c r="J86" s="27"/>
      <c r="K86" s="27"/>
      <c r="L86" s="27"/>
      <c r="M86" s="27"/>
      <c r="N86" s="27"/>
      <c r="O86" s="27"/>
    </row>
    <row r="87" spans="1:15">
      <c r="A87" s="27"/>
      <c r="B87" s="27"/>
      <c r="C87" s="27"/>
      <c r="D87" s="27"/>
      <c r="E87" s="27"/>
      <c r="F87" s="27"/>
      <c r="G87" s="27"/>
      <c r="H87" s="27"/>
      <c r="I87" s="27"/>
      <c r="J87" s="27"/>
      <c r="K87" s="27"/>
      <c r="L87" s="27"/>
      <c r="M87" s="27"/>
      <c r="N87" s="27"/>
      <c r="O87" s="27"/>
    </row>
    <row r="88" spans="1:15">
      <c r="A88" s="27"/>
      <c r="B88" s="27"/>
      <c r="C88" s="27"/>
      <c r="D88" s="27"/>
      <c r="E88" s="27"/>
      <c r="F88" s="27"/>
      <c r="G88" s="27"/>
      <c r="H88" s="27"/>
      <c r="I88" s="27"/>
      <c r="J88" s="27"/>
      <c r="K88" s="27"/>
      <c r="L88" s="27"/>
      <c r="M88" s="27"/>
      <c r="N88" s="27"/>
      <c r="O88" s="27"/>
    </row>
    <row r="89" spans="1:15">
      <c r="A89" s="27"/>
      <c r="B89" s="27"/>
      <c r="C89" s="27"/>
      <c r="D89" s="27"/>
      <c r="E89" s="27"/>
      <c r="F89" s="27"/>
      <c r="G89" s="27"/>
      <c r="H89" s="27"/>
      <c r="I89" s="27"/>
      <c r="J89" s="27"/>
      <c r="K89" s="27"/>
      <c r="L89" s="27"/>
      <c r="M89" s="27"/>
      <c r="N89" s="27"/>
      <c r="O89" s="27"/>
    </row>
    <row r="90" spans="1:15">
      <c r="A90" s="27"/>
      <c r="B90" s="27"/>
      <c r="C90" s="27"/>
      <c r="D90" s="27"/>
      <c r="E90" s="27"/>
      <c r="F90" s="27"/>
      <c r="G90" s="27"/>
      <c r="H90" s="27"/>
      <c r="I90" s="27"/>
      <c r="J90" s="27"/>
      <c r="K90" s="27"/>
      <c r="L90" s="27"/>
      <c r="M90" s="27"/>
      <c r="N90" s="27"/>
      <c r="O90" s="27"/>
    </row>
    <row r="91" spans="1:15">
      <c r="A91" s="27"/>
      <c r="B91" s="27"/>
      <c r="C91" s="27"/>
      <c r="D91" s="27"/>
      <c r="E91" s="27"/>
      <c r="F91" s="27"/>
      <c r="G91" s="27"/>
      <c r="H91" s="27"/>
      <c r="I91" s="27"/>
      <c r="J91" s="27"/>
      <c r="K91" s="27"/>
      <c r="L91" s="27"/>
      <c r="M91" s="27"/>
      <c r="N91" s="27"/>
      <c r="O91" s="27"/>
    </row>
    <row r="92" spans="1:15">
      <c r="A92" s="27"/>
      <c r="B92" s="27"/>
      <c r="C92" s="27"/>
      <c r="D92" s="27"/>
      <c r="E92" s="27"/>
      <c r="F92" s="27"/>
      <c r="G92" s="27"/>
      <c r="H92" s="27"/>
      <c r="I92" s="27"/>
      <c r="J92" s="27"/>
      <c r="K92" s="27"/>
      <c r="L92" s="27"/>
      <c r="M92" s="27"/>
      <c r="N92" s="27"/>
      <c r="O92" s="27"/>
    </row>
    <row r="93" spans="1:15">
      <c r="A93" s="27"/>
      <c r="B93" s="27"/>
      <c r="C93" s="27"/>
      <c r="D93" s="27"/>
      <c r="E93" s="27"/>
      <c r="F93" s="27"/>
      <c r="G93" s="27"/>
      <c r="H93" s="27"/>
      <c r="I93" s="27"/>
      <c r="J93" s="27"/>
      <c r="K93" s="27"/>
      <c r="L93" s="27"/>
      <c r="M93" s="27"/>
      <c r="N93" s="27"/>
      <c r="O93" s="27"/>
    </row>
    <row r="94" spans="1:15">
      <c r="A94" s="27"/>
      <c r="B94" s="29"/>
      <c r="C94" s="29"/>
      <c r="D94" s="27"/>
      <c r="E94" s="27"/>
      <c r="F94" s="27"/>
      <c r="G94" s="27"/>
      <c r="H94" s="27"/>
      <c r="I94" s="27"/>
      <c r="J94" s="27"/>
      <c r="K94" s="27"/>
      <c r="L94" s="27"/>
      <c r="M94" s="27"/>
      <c r="N94" s="27"/>
      <c r="O94" s="27"/>
    </row>
    <row r="95" spans="1:15">
      <c r="A95" s="27"/>
      <c r="B95" s="29"/>
      <c r="C95" s="29"/>
      <c r="D95" s="27"/>
      <c r="E95" s="27"/>
      <c r="F95" s="27"/>
      <c r="G95" s="27"/>
      <c r="H95" s="27"/>
      <c r="I95" s="27"/>
      <c r="J95" s="27"/>
      <c r="K95" s="27"/>
      <c r="L95" s="27"/>
      <c r="M95" s="27"/>
      <c r="N95" s="27"/>
      <c r="O95" s="27"/>
    </row>
    <row r="96" spans="1:15">
      <c r="A96" s="27"/>
      <c r="B96" s="29"/>
      <c r="C96" s="29"/>
      <c r="D96" s="27"/>
      <c r="E96" s="27"/>
      <c r="F96" s="27"/>
      <c r="G96" s="27"/>
      <c r="H96" s="27"/>
      <c r="I96" s="27"/>
      <c r="J96" s="27"/>
      <c r="K96" s="27"/>
      <c r="L96" s="27"/>
      <c r="M96" s="27"/>
      <c r="N96" s="27"/>
      <c r="O96" s="27"/>
    </row>
    <row r="97" spans="1:15">
      <c r="A97" s="27"/>
      <c r="B97" s="29"/>
      <c r="C97" s="29"/>
      <c r="D97" s="27"/>
      <c r="E97" s="27"/>
      <c r="F97" s="27"/>
      <c r="G97" s="27"/>
      <c r="H97" s="27"/>
      <c r="I97" s="27"/>
      <c r="J97" s="27"/>
      <c r="K97" s="27"/>
      <c r="L97" s="27"/>
      <c r="M97" s="27"/>
      <c r="N97" s="27"/>
      <c r="O97" s="27"/>
    </row>
    <row r="98" spans="1:15">
      <c r="A98" s="27"/>
      <c r="B98" s="29"/>
      <c r="C98" s="29"/>
      <c r="D98" s="27"/>
      <c r="E98" s="27"/>
      <c r="F98" s="27"/>
      <c r="G98" s="27"/>
      <c r="H98" s="27"/>
      <c r="I98" s="27"/>
      <c r="J98" s="27"/>
      <c r="K98" s="27"/>
      <c r="L98" s="27"/>
      <c r="M98" s="27"/>
      <c r="N98" s="27"/>
      <c r="O98" s="27"/>
    </row>
    <row r="99" spans="1:15">
      <c r="A99" s="27"/>
      <c r="B99" s="29"/>
      <c r="C99" s="32"/>
      <c r="D99" s="27"/>
      <c r="E99" s="27"/>
      <c r="F99" s="27"/>
      <c r="G99" s="27"/>
      <c r="H99" s="27"/>
      <c r="I99" s="27"/>
      <c r="J99" s="27"/>
      <c r="K99" s="27"/>
      <c r="L99" s="27"/>
      <c r="M99" s="27"/>
      <c r="N99" s="27"/>
      <c r="O99" s="27"/>
    </row>
    <row r="100" spans="1:15">
      <c r="A100" s="27"/>
      <c r="B100" s="29"/>
      <c r="C100" s="32"/>
      <c r="D100" s="27"/>
      <c r="E100" s="27"/>
      <c r="F100" s="27"/>
      <c r="G100" s="27"/>
      <c r="H100" s="27"/>
      <c r="I100" s="27"/>
      <c r="J100" s="27"/>
      <c r="K100" s="27"/>
      <c r="L100" s="27"/>
      <c r="M100" s="27"/>
      <c r="N100" s="27"/>
      <c r="O100" s="27"/>
    </row>
    <row r="101" spans="1:15">
      <c r="A101" s="27"/>
      <c r="B101" s="29"/>
      <c r="C101" s="32"/>
      <c r="D101" s="27"/>
      <c r="E101" s="27"/>
      <c r="F101" s="27"/>
      <c r="G101" s="27"/>
      <c r="H101" s="27"/>
      <c r="I101" s="27"/>
      <c r="J101" s="27"/>
      <c r="K101" s="27"/>
      <c r="L101" s="27"/>
      <c r="M101" s="27"/>
      <c r="N101" s="27"/>
      <c r="O101" s="27"/>
    </row>
    <row r="102" spans="1:15">
      <c r="A102" s="27"/>
      <c r="B102" s="29"/>
      <c r="C102" s="32"/>
      <c r="D102" s="27"/>
      <c r="E102" s="27"/>
      <c r="F102" s="27"/>
      <c r="G102" s="27"/>
      <c r="H102" s="27"/>
      <c r="I102" s="27"/>
      <c r="J102" s="27"/>
      <c r="K102" s="27"/>
      <c r="L102" s="27"/>
      <c r="M102" s="27"/>
      <c r="N102" s="27"/>
      <c r="O102" s="27"/>
    </row>
    <row r="103" spans="1:15">
      <c r="A103" s="27"/>
      <c r="B103" s="29"/>
      <c r="C103" s="32"/>
      <c r="D103" s="27"/>
      <c r="E103" s="27"/>
      <c r="F103" s="27"/>
      <c r="G103" s="27"/>
      <c r="H103" s="27"/>
      <c r="I103" s="27"/>
      <c r="J103" s="27"/>
      <c r="K103" s="27"/>
      <c r="L103" s="27"/>
      <c r="M103" s="27"/>
      <c r="N103" s="27"/>
      <c r="O103" s="27"/>
    </row>
    <row r="104" spans="1:15">
      <c r="A104" s="27"/>
      <c r="B104" s="29"/>
      <c r="C104" s="32"/>
      <c r="D104" s="27"/>
      <c r="E104" s="27"/>
      <c r="F104" s="27"/>
      <c r="G104" s="27"/>
      <c r="H104" s="27"/>
      <c r="I104" s="27"/>
      <c r="J104" s="27"/>
      <c r="K104" s="27"/>
      <c r="L104" s="27"/>
      <c r="M104" s="27"/>
      <c r="N104" s="27"/>
      <c r="O104" s="27"/>
    </row>
    <row r="105" spans="1:15">
      <c r="A105" s="27"/>
      <c r="B105" s="29"/>
      <c r="C105" s="32"/>
      <c r="D105" s="27"/>
      <c r="E105" s="27"/>
      <c r="F105" s="27"/>
      <c r="G105" s="27"/>
      <c r="H105" s="27"/>
      <c r="I105" s="27"/>
      <c r="J105" s="27"/>
      <c r="K105" s="27"/>
      <c r="L105" s="27"/>
      <c r="M105" s="27"/>
      <c r="N105" s="27"/>
      <c r="O105" s="27"/>
    </row>
    <row r="106" spans="1:15">
      <c r="A106" s="27"/>
      <c r="B106" s="29"/>
      <c r="C106" s="32"/>
      <c r="D106" s="27"/>
      <c r="E106" s="27"/>
      <c r="F106" s="27"/>
      <c r="G106" s="27"/>
      <c r="H106" s="27"/>
      <c r="I106" s="27"/>
      <c r="J106" s="27"/>
      <c r="K106" s="27"/>
      <c r="L106" s="27"/>
      <c r="M106" s="27"/>
      <c r="N106" s="27"/>
      <c r="O106" s="27"/>
    </row>
    <row r="107" spans="1:15">
      <c r="A107" s="27"/>
      <c r="B107" s="29"/>
      <c r="C107" s="32"/>
      <c r="D107" s="27"/>
      <c r="E107" s="27"/>
      <c r="F107" s="27"/>
      <c r="G107" s="27"/>
      <c r="H107" s="27"/>
      <c r="I107" s="27"/>
      <c r="J107" s="27"/>
      <c r="K107" s="27"/>
      <c r="L107" s="27"/>
      <c r="M107" s="27"/>
      <c r="N107" s="27"/>
      <c r="O107" s="27"/>
    </row>
    <row r="108" spans="1:15">
      <c r="A108" s="27"/>
      <c r="B108" s="29"/>
      <c r="C108" s="32"/>
      <c r="D108" s="27"/>
      <c r="E108" s="27"/>
      <c r="F108" s="27"/>
      <c r="G108" s="27"/>
      <c r="H108" s="27"/>
      <c r="I108" s="27"/>
      <c r="J108" s="27"/>
      <c r="K108" s="27"/>
      <c r="L108" s="27"/>
      <c r="M108" s="27"/>
      <c r="N108" s="27"/>
      <c r="O108" s="27"/>
    </row>
    <row r="109" spans="1:15">
      <c r="A109" s="27"/>
      <c r="B109" s="29"/>
      <c r="C109" s="32"/>
      <c r="D109" s="27"/>
      <c r="E109" s="27"/>
      <c r="F109" s="27"/>
      <c r="G109" s="27"/>
      <c r="H109" s="27"/>
      <c r="I109" s="27"/>
      <c r="J109" s="27"/>
      <c r="K109" s="27"/>
      <c r="L109" s="27"/>
      <c r="M109" s="27"/>
      <c r="N109" s="27"/>
      <c r="O109" s="27"/>
    </row>
    <row r="110" spans="1:15">
      <c r="A110" s="27"/>
      <c r="B110" s="29"/>
      <c r="C110" s="32"/>
      <c r="D110" s="27"/>
      <c r="E110" s="27"/>
      <c r="F110" s="27"/>
      <c r="G110" s="27"/>
      <c r="H110" s="27"/>
      <c r="I110" s="27"/>
      <c r="J110" s="27"/>
      <c r="K110" s="27"/>
      <c r="L110" s="27"/>
      <c r="M110" s="27"/>
      <c r="N110" s="27"/>
      <c r="O110" s="27"/>
    </row>
    <row r="111" spans="1:15">
      <c r="A111" s="27"/>
      <c r="B111" s="29"/>
      <c r="C111" s="32"/>
      <c r="D111" s="27"/>
      <c r="E111" s="27"/>
      <c r="F111" s="27"/>
      <c r="G111" s="27"/>
      <c r="H111" s="27"/>
      <c r="I111" s="27"/>
      <c r="J111" s="27"/>
      <c r="K111" s="27"/>
      <c r="L111" s="27"/>
      <c r="M111" s="27"/>
      <c r="N111" s="27"/>
      <c r="O111" s="27"/>
    </row>
    <row r="112" spans="1:15">
      <c r="A112" s="27"/>
      <c r="B112" s="29"/>
      <c r="C112" s="32"/>
      <c r="D112" s="27"/>
      <c r="E112" s="27"/>
      <c r="F112" s="27"/>
      <c r="G112" s="27"/>
      <c r="H112" s="27"/>
      <c r="I112" s="27"/>
      <c r="J112" s="27"/>
      <c r="K112" s="27"/>
      <c r="L112" s="27"/>
      <c r="M112" s="27"/>
      <c r="N112" s="27"/>
      <c r="O112" s="27"/>
    </row>
    <row r="113" spans="1:15">
      <c r="A113" s="27"/>
      <c r="B113" s="29"/>
      <c r="C113" s="32"/>
      <c r="D113" s="27"/>
      <c r="E113" s="27"/>
      <c r="F113" s="27"/>
      <c r="G113" s="27"/>
      <c r="H113" s="27"/>
      <c r="I113" s="27"/>
      <c r="J113" s="27"/>
      <c r="K113" s="27"/>
      <c r="L113" s="27"/>
      <c r="M113" s="27"/>
      <c r="N113" s="27"/>
      <c r="O113" s="27"/>
    </row>
    <row r="114" spans="1:15">
      <c r="A114" s="27"/>
      <c r="B114" s="29"/>
      <c r="C114" s="29"/>
      <c r="D114" s="27"/>
      <c r="E114" s="27"/>
      <c r="F114" s="27"/>
      <c r="G114" s="27"/>
      <c r="H114" s="27"/>
      <c r="I114" s="27"/>
      <c r="J114" s="27"/>
      <c r="K114" s="27"/>
      <c r="L114" s="27"/>
      <c r="M114" s="27"/>
      <c r="N114" s="27"/>
      <c r="O114" s="27"/>
    </row>
    <row r="115" spans="1:15">
      <c r="A115" s="27"/>
      <c r="B115" s="29"/>
      <c r="C115" s="29"/>
      <c r="D115" s="27"/>
      <c r="E115" s="27"/>
      <c r="F115" s="27"/>
      <c r="G115" s="27"/>
      <c r="H115" s="27"/>
      <c r="I115" s="27"/>
      <c r="J115" s="27"/>
      <c r="K115" s="27"/>
      <c r="L115" s="27"/>
      <c r="M115" s="27"/>
      <c r="N115" s="27"/>
      <c r="O115" s="27"/>
    </row>
    <row r="116" spans="1:15">
      <c r="A116" s="27"/>
      <c r="B116" s="29"/>
      <c r="C116" s="29"/>
      <c r="D116" s="27"/>
      <c r="E116" s="27"/>
      <c r="F116" s="27"/>
      <c r="G116" s="27"/>
      <c r="H116" s="27"/>
      <c r="I116" s="27"/>
      <c r="J116" s="27"/>
      <c r="K116" s="27"/>
      <c r="L116" s="27"/>
      <c r="M116" s="27"/>
      <c r="N116" s="27"/>
      <c r="O116" s="27"/>
    </row>
    <row r="117" spans="1:15">
      <c r="A117" s="27"/>
      <c r="B117" s="29"/>
      <c r="C117" s="29"/>
      <c r="D117" s="27"/>
      <c r="E117" s="27"/>
      <c r="F117" s="27"/>
      <c r="G117" s="27"/>
      <c r="H117" s="27"/>
      <c r="I117" s="27"/>
      <c r="J117" s="27"/>
      <c r="K117" s="27"/>
      <c r="L117" s="27"/>
      <c r="M117" s="27"/>
      <c r="N117" s="27"/>
      <c r="O117" s="27"/>
    </row>
    <row r="118" spans="1:15">
      <c r="A118" s="27"/>
      <c r="B118" s="29"/>
      <c r="C118" s="29"/>
      <c r="D118" s="27"/>
      <c r="E118" s="27"/>
      <c r="F118" s="27"/>
      <c r="G118" s="27"/>
      <c r="H118" s="27"/>
      <c r="I118" s="27"/>
      <c r="J118" s="27"/>
      <c r="K118" s="27"/>
      <c r="L118" s="27"/>
      <c r="M118" s="27"/>
      <c r="N118" s="27"/>
      <c r="O118" s="27"/>
    </row>
    <row r="119" spans="1:15">
      <c r="A119" s="27"/>
      <c r="B119" s="29"/>
      <c r="C119" s="29"/>
      <c r="D119" s="27"/>
      <c r="E119" s="27"/>
      <c r="F119" s="27"/>
      <c r="G119" s="27"/>
      <c r="H119" s="27"/>
      <c r="I119" s="27"/>
      <c r="J119" s="27"/>
      <c r="K119" s="27"/>
      <c r="L119" s="27"/>
      <c r="M119" s="27"/>
      <c r="N119" s="27"/>
      <c r="O119" s="27"/>
    </row>
    <row r="120" spans="1:15">
      <c r="A120" s="27"/>
      <c r="B120" s="29"/>
      <c r="C120" s="29"/>
      <c r="D120" s="27"/>
      <c r="E120" s="27"/>
      <c r="F120" s="27"/>
      <c r="G120" s="27"/>
      <c r="H120" s="27"/>
      <c r="I120" s="27"/>
      <c r="J120" s="27"/>
      <c r="K120" s="27"/>
      <c r="L120" s="27"/>
      <c r="M120" s="27"/>
      <c r="N120" s="27"/>
      <c r="O120" s="27"/>
    </row>
    <row r="121" spans="1:15">
      <c r="A121" s="27"/>
      <c r="B121" s="29"/>
      <c r="C121" s="29"/>
      <c r="D121" s="27"/>
      <c r="E121" s="27"/>
      <c r="F121" s="27"/>
      <c r="G121" s="27"/>
      <c r="H121" s="27"/>
      <c r="I121" s="27"/>
      <c r="J121" s="27"/>
      <c r="K121" s="27"/>
      <c r="L121" s="27"/>
      <c r="M121" s="27"/>
      <c r="N121" s="27"/>
      <c r="O121" s="27"/>
    </row>
    <row r="122" spans="1:15">
      <c r="A122" s="27"/>
      <c r="B122" s="29"/>
      <c r="C122" s="29"/>
      <c r="D122" s="27"/>
      <c r="E122" s="27"/>
      <c r="F122" s="27"/>
      <c r="G122" s="27"/>
      <c r="H122" s="27"/>
      <c r="I122" s="27"/>
      <c r="J122" s="27"/>
      <c r="K122" s="27"/>
      <c r="L122" s="27"/>
      <c r="M122" s="27"/>
      <c r="N122" s="27"/>
      <c r="O122" s="27"/>
    </row>
    <row r="123" spans="1:15">
      <c r="A123" s="27"/>
      <c r="B123" s="29"/>
      <c r="C123" s="29"/>
      <c r="D123" s="27"/>
      <c r="E123" s="27"/>
      <c r="F123" s="27"/>
      <c r="G123" s="27"/>
      <c r="H123" s="27"/>
      <c r="I123" s="27"/>
      <c r="J123" s="27"/>
      <c r="K123" s="27"/>
      <c r="L123" s="27"/>
      <c r="M123" s="27"/>
      <c r="N123" s="27"/>
      <c r="O123" s="27"/>
    </row>
    <row r="124" spans="1:15">
      <c r="A124" s="27"/>
      <c r="B124" s="29"/>
      <c r="C124" s="29"/>
      <c r="D124" s="27"/>
      <c r="E124" s="27"/>
      <c r="F124" s="27"/>
      <c r="G124" s="27"/>
      <c r="H124" s="27"/>
      <c r="I124" s="27"/>
      <c r="J124" s="27"/>
      <c r="K124" s="27"/>
      <c r="L124" s="27"/>
      <c r="M124" s="27"/>
      <c r="N124" s="27"/>
      <c r="O124" s="27"/>
    </row>
    <row r="125" spans="1:15">
      <c r="A125" s="27"/>
      <c r="B125" s="29"/>
      <c r="C125" s="29"/>
      <c r="D125" s="27"/>
      <c r="E125" s="27"/>
      <c r="F125" s="27"/>
      <c r="G125" s="27"/>
      <c r="H125" s="27"/>
      <c r="I125" s="27"/>
      <c r="J125" s="27"/>
      <c r="K125" s="27"/>
      <c r="L125" s="27"/>
      <c r="M125" s="27"/>
      <c r="N125" s="27"/>
      <c r="O125" s="27"/>
    </row>
    <row r="126" spans="1:15">
      <c r="B126" s="26"/>
      <c r="C126" s="26"/>
    </row>
    <row r="127" spans="1:15">
      <c r="B127" s="26"/>
      <c r="C127" s="26"/>
    </row>
    <row r="128" spans="1:15">
      <c r="B128" s="26"/>
      <c r="C128" s="26"/>
    </row>
    <row r="129" spans="2:3">
      <c r="B129" s="26"/>
      <c r="C129" s="26"/>
    </row>
    <row r="130" spans="2:3">
      <c r="B130" s="26"/>
      <c r="C130" s="26"/>
    </row>
    <row r="131" spans="2:3">
      <c r="B131" s="26"/>
      <c r="C131" s="26"/>
    </row>
    <row r="132" spans="2:3">
      <c r="B132" s="26"/>
      <c r="C132" s="26"/>
    </row>
    <row r="133" spans="2:3">
      <c r="B133" s="26"/>
      <c r="C133" s="26"/>
    </row>
    <row r="134" spans="2:3">
      <c r="B134" s="26"/>
      <c r="C134" s="26"/>
    </row>
    <row r="135" spans="2:3">
      <c r="B135" s="26"/>
      <c r="C135" s="26"/>
    </row>
    <row r="136" spans="2:3">
      <c r="B136" s="26"/>
      <c r="C136" s="26"/>
    </row>
    <row r="137" spans="2:3">
      <c r="B137" s="26"/>
      <c r="C137" s="26"/>
    </row>
    <row r="138" spans="2:3">
      <c r="B138" s="26"/>
      <c r="C138" s="26"/>
    </row>
    <row r="139" spans="2:3">
      <c r="B139" s="26"/>
      <c r="C139" s="26"/>
    </row>
    <row r="140" spans="2:3">
      <c r="B140" s="26"/>
      <c r="C140" s="26"/>
    </row>
    <row r="141" spans="2:3">
      <c r="B141" s="26"/>
      <c r="C141" s="26"/>
    </row>
    <row r="142" spans="2:3">
      <c r="B142" s="26"/>
      <c r="C142" s="26"/>
    </row>
    <row r="143" spans="2:3">
      <c r="B143" s="26"/>
      <c r="C143" s="26"/>
    </row>
    <row r="144" spans="2:3">
      <c r="B144" s="26"/>
      <c r="C144" s="26"/>
    </row>
  </sheetData>
  <mergeCells count="33">
    <mergeCell ref="AD28:AD29"/>
    <mergeCell ref="AE28:AE29"/>
    <mergeCell ref="AF28:AF29"/>
    <mergeCell ref="AG28:AG29"/>
    <mergeCell ref="Y28:Y29"/>
    <mergeCell ref="Z28:Z29"/>
    <mergeCell ref="AA28:AA29"/>
    <mergeCell ref="AB28:AB29"/>
    <mergeCell ref="AC28:AC29"/>
    <mergeCell ref="A28:A29"/>
    <mergeCell ref="B28:B29"/>
    <mergeCell ref="C28:C29"/>
    <mergeCell ref="D28:D29"/>
    <mergeCell ref="E28:E29"/>
    <mergeCell ref="F28:F29"/>
    <mergeCell ref="G28:G29"/>
    <mergeCell ref="H28:H29"/>
    <mergeCell ref="I28:I29"/>
    <mergeCell ref="J28:J29"/>
    <mergeCell ref="U28:U29"/>
    <mergeCell ref="V28:V29"/>
    <mergeCell ref="W28:W29"/>
    <mergeCell ref="X28:X29"/>
    <mergeCell ref="K28:K29"/>
    <mergeCell ref="T28:T29"/>
    <mergeCell ref="L28:L29"/>
    <mergeCell ref="M28:M29"/>
    <mergeCell ref="N28:N29"/>
    <mergeCell ref="O28:O29"/>
    <mergeCell ref="P28:P29"/>
    <mergeCell ref="Q28:Q29"/>
    <mergeCell ref="R28:R29"/>
    <mergeCell ref="S28:S29"/>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China Workbook</vt:lpstr>
      <vt:lpstr>CNData</vt:lpstr>
      <vt:lpstr>Employment calcs</vt:lpstr>
      <vt:lpstr>Exergy calcs</vt:lpstr>
      <vt:lpstr>China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2012-07-25T17:56:19Z</dcterms:created>
  <dcterms:modified xsi:type="dcterms:W3CDTF">2013-04-24T19:07:54Z</dcterms:modified>
</cp:coreProperties>
</file>