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240" yWindow="400" windowWidth="23400" windowHeight="14660"/>
  </bookViews>
  <sheets>
    <sheet name="Saudi Arabia Workbook" sheetId="1" r:id="rId1"/>
    <sheet name="SAData" sheetId="9" r:id="rId2"/>
    <sheet name="SA Indices Comparison" sheetId="7"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9" l="1"/>
  <c r="A3" i="9"/>
  <c r="A4" i="9"/>
  <c r="A5" i="9"/>
  <c r="A6" i="9"/>
  <c r="A7" i="9"/>
  <c r="A8" i="9"/>
  <c r="A9" i="9"/>
  <c r="A10" i="9"/>
  <c r="A11" i="9"/>
  <c r="A12" i="9"/>
  <c r="A13" i="9"/>
  <c r="A14" i="9"/>
  <c r="A15" i="9"/>
  <c r="A16" i="9"/>
  <c r="A17" i="9"/>
  <c r="A18" i="9"/>
  <c r="A19" i="9"/>
  <c r="A20" i="9"/>
  <c r="A21" i="9"/>
  <c r="A22" i="9"/>
  <c r="A1" i="9"/>
  <c r="G13" i="1"/>
  <c r="B3" i="9"/>
  <c r="H13" i="1"/>
  <c r="C3" i="9"/>
  <c r="I13" i="1"/>
  <c r="D3" i="9"/>
  <c r="J13" i="1"/>
  <c r="E3" i="9"/>
  <c r="K13" i="1"/>
  <c r="F3" i="9"/>
  <c r="L13" i="1"/>
  <c r="G3" i="9"/>
  <c r="G14" i="1"/>
  <c r="B4" i="9"/>
  <c r="H14" i="1"/>
  <c r="C4" i="9"/>
  <c r="I14" i="1"/>
  <c r="D4" i="9"/>
  <c r="J14" i="1"/>
  <c r="E4" i="9"/>
  <c r="K14" i="1"/>
  <c r="F4" i="9"/>
  <c r="L14" i="1"/>
  <c r="G4" i="9"/>
  <c r="G15" i="1"/>
  <c r="B5" i="9"/>
  <c r="H15" i="1"/>
  <c r="C5" i="9"/>
  <c r="I15" i="1"/>
  <c r="D5" i="9"/>
  <c r="J15" i="1"/>
  <c r="E5" i="9"/>
  <c r="K15" i="1"/>
  <c r="F5" i="9"/>
  <c r="L15" i="1"/>
  <c r="G5" i="9"/>
  <c r="G16" i="1"/>
  <c r="B6" i="9"/>
  <c r="H16" i="1"/>
  <c r="C6" i="9"/>
  <c r="I16" i="1"/>
  <c r="D6" i="9"/>
  <c r="J16" i="1"/>
  <c r="E6" i="9"/>
  <c r="K16" i="1"/>
  <c r="F6" i="9"/>
  <c r="L16" i="1"/>
  <c r="G6" i="9"/>
  <c r="G17" i="1"/>
  <c r="B7" i="9"/>
  <c r="H17" i="1"/>
  <c r="C7" i="9"/>
  <c r="I17" i="1"/>
  <c r="D7" i="9"/>
  <c r="J17" i="1"/>
  <c r="E7" i="9"/>
  <c r="K17" i="1"/>
  <c r="F7" i="9"/>
  <c r="L17" i="1"/>
  <c r="G7" i="9"/>
  <c r="G18" i="1"/>
  <c r="B8" i="9"/>
  <c r="H18" i="1"/>
  <c r="C8" i="9"/>
  <c r="I18" i="1"/>
  <c r="D8" i="9"/>
  <c r="J18" i="1"/>
  <c r="E8" i="9"/>
  <c r="K18" i="1"/>
  <c r="F8" i="9"/>
  <c r="L18" i="1"/>
  <c r="G8" i="9"/>
  <c r="G19" i="1"/>
  <c r="B9" i="9"/>
  <c r="H19" i="1"/>
  <c r="C9" i="9"/>
  <c r="I19" i="1"/>
  <c r="D9" i="9"/>
  <c r="J19" i="1"/>
  <c r="E9" i="9"/>
  <c r="K19" i="1"/>
  <c r="F9" i="9"/>
  <c r="L19" i="1"/>
  <c r="G9" i="9"/>
  <c r="G20" i="1"/>
  <c r="B10" i="9"/>
  <c r="H20" i="1"/>
  <c r="C10" i="9"/>
  <c r="I20" i="1"/>
  <c r="D10" i="9"/>
  <c r="J20" i="1"/>
  <c r="E10" i="9"/>
  <c r="K20" i="1"/>
  <c r="F10" i="9"/>
  <c r="L20" i="1"/>
  <c r="G10" i="9"/>
  <c r="G21" i="1"/>
  <c r="B11" i="9"/>
  <c r="H21" i="1"/>
  <c r="C11" i="9"/>
  <c r="I21" i="1"/>
  <c r="D11" i="9"/>
  <c r="J21" i="1"/>
  <c r="E11" i="9"/>
  <c r="K21" i="1"/>
  <c r="F11" i="9"/>
  <c r="L21" i="1"/>
  <c r="G11" i="9"/>
  <c r="G22" i="1"/>
  <c r="B12" i="9"/>
  <c r="H22" i="1"/>
  <c r="C12" i="9"/>
  <c r="I22" i="1"/>
  <c r="D12" i="9"/>
  <c r="J22" i="1"/>
  <c r="E12" i="9"/>
  <c r="K22" i="1"/>
  <c r="F12" i="9"/>
  <c r="L22" i="1"/>
  <c r="G12" i="9"/>
  <c r="G23" i="1"/>
  <c r="B13" i="9"/>
  <c r="H23" i="1"/>
  <c r="C13" i="9"/>
  <c r="I23" i="1"/>
  <c r="D13" i="9"/>
  <c r="J23" i="1"/>
  <c r="E13" i="9"/>
  <c r="K23" i="1"/>
  <c r="F13" i="9"/>
  <c r="L23" i="1"/>
  <c r="G13" i="9"/>
  <c r="G24" i="1"/>
  <c r="B14" i="9"/>
  <c r="H24" i="1"/>
  <c r="C14" i="9"/>
  <c r="I24" i="1"/>
  <c r="D14" i="9"/>
  <c r="J24" i="1"/>
  <c r="E14" i="9"/>
  <c r="K24" i="1"/>
  <c r="F14" i="9"/>
  <c r="L24" i="1"/>
  <c r="G14" i="9"/>
  <c r="G25" i="1"/>
  <c r="B15" i="9"/>
  <c r="H25" i="1"/>
  <c r="C15" i="9"/>
  <c r="I25" i="1"/>
  <c r="D15" i="9"/>
  <c r="J25" i="1"/>
  <c r="E15" i="9"/>
  <c r="K25" i="1"/>
  <c r="F15" i="9"/>
  <c r="L25" i="1"/>
  <c r="G15" i="9"/>
  <c r="G26" i="1"/>
  <c r="B16" i="9"/>
  <c r="H26" i="1"/>
  <c r="C16" i="9"/>
  <c r="I26" i="1"/>
  <c r="D16" i="9"/>
  <c r="J26" i="1"/>
  <c r="E16" i="9"/>
  <c r="K26" i="1"/>
  <c r="F16" i="9"/>
  <c r="L26" i="1"/>
  <c r="G16" i="9"/>
  <c r="G27" i="1"/>
  <c r="B17" i="9"/>
  <c r="H27" i="1"/>
  <c r="C17" i="9"/>
  <c r="I27" i="1"/>
  <c r="D17" i="9"/>
  <c r="J27" i="1"/>
  <c r="E17" i="9"/>
  <c r="K27" i="1"/>
  <c r="F17" i="9"/>
  <c r="L27" i="1"/>
  <c r="G17" i="9"/>
  <c r="G28" i="1"/>
  <c r="B18" i="9"/>
  <c r="H28" i="1"/>
  <c r="C18" i="9"/>
  <c r="I28" i="1"/>
  <c r="D18" i="9"/>
  <c r="J28" i="1"/>
  <c r="E18" i="9"/>
  <c r="K28" i="1"/>
  <c r="F18" i="9"/>
  <c r="L28" i="1"/>
  <c r="G18" i="9"/>
  <c r="G29" i="1"/>
  <c r="B19" i="9"/>
  <c r="H29" i="1"/>
  <c r="C19" i="9"/>
  <c r="I29" i="1"/>
  <c r="D19" i="9"/>
  <c r="J29" i="1"/>
  <c r="E19" i="9"/>
  <c r="K29" i="1"/>
  <c r="F19" i="9"/>
  <c r="L29" i="1"/>
  <c r="G19" i="9"/>
  <c r="G30" i="1"/>
  <c r="B20" i="9"/>
  <c r="H30" i="1"/>
  <c r="C20" i="9"/>
  <c r="I30" i="1"/>
  <c r="D20" i="9"/>
  <c r="J30" i="1"/>
  <c r="E20" i="9"/>
  <c r="K30" i="1"/>
  <c r="F20" i="9"/>
  <c r="L30" i="1"/>
  <c r="G20" i="9"/>
  <c r="G31" i="1"/>
  <c r="B21" i="9"/>
  <c r="H31" i="1"/>
  <c r="C21" i="9"/>
  <c r="I31" i="1"/>
  <c r="D21" i="9"/>
  <c r="J31" i="1"/>
  <c r="E21" i="9"/>
  <c r="K31" i="1"/>
  <c r="F21" i="9"/>
  <c r="L31" i="1"/>
  <c r="G21" i="9"/>
  <c r="G32" i="1"/>
  <c r="B22" i="9"/>
  <c r="H32" i="1"/>
  <c r="C22" i="9"/>
  <c r="I32" i="1"/>
  <c r="D22" i="9"/>
  <c r="J32" i="1"/>
  <c r="E22" i="9"/>
  <c r="K32" i="1"/>
  <c r="F22" i="9"/>
  <c r="L32" i="1"/>
  <c r="G22" i="9"/>
  <c r="H12" i="1"/>
  <c r="C2" i="9"/>
  <c r="I12" i="1"/>
  <c r="D2" i="9"/>
  <c r="J12" i="1"/>
  <c r="E2" i="9"/>
  <c r="K12" i="1"/>
  <c r="F2" i="9"/>
  <c r="L12" i="1"/>
  <c r="G2" i="9"/>
  <c r="G12" i="1"/>
  <c r="B2" i="9"/>
  <c r="C1" i="9"/>
  <c r="D1" i="9"/>
  <c r="E1" i="9"/>
  <c r="F1" i="9"/>
  <c r="G1" i="9"/>
  <c r="B1" i="9"/>
  <c r="C22" i="8"/>
  <c r="Y50" i="8"/>
  <c r="Z50" i="8"/>
  <c r="AA50" i="8"/>
  <c r="AB50" i="8"/>
  <c r="AC50" i="8"/>
  <c r="C24" i="8"/>
  <c r="AD50" i="8"/>
  <c r="F18" i="8"/>
  <c r="AE50" i="8"/>
  <c r="AF50" i="8"/>
  <c r="AG50" i="8"/>
  <c r="Y49" i="8"/>
  <c r="Z49" i="8"/>
  <c r="AA49" i="8"/>
  <c r="AB49" i="8"/>
  <c r="AC49" i="8"/>
  <c r="AD49" i="8"/>
  <c r="AE49" i="8"/>
  <c r="AF49" i="8"/>
  <c r="AG49" i="8"/>
  <c r="Y48" i="8"/>
  <c r="Z48" i="8"/>
  <c r="AA48" i="8"/>
  <c r="AB48" i="8"/>
  <c r="AC48" i="8"/>
  <c r="AD48" i="8"/>
  <c r="AE48" i="8"/>
  <c r="AF48" i="8"/>
  <c r="AG48" i="8"/>
  <c r="Y47" i="8"/>
  <c r="Z47" i="8"/>
  <c r="AA47" i="8"/>
  <c r="AB47" i="8"/>
  <c r="AC47" i="8"/>
  <c r="AD47" i="8"/>
  <c r="AE47" i="8"/>
  <c r="AF47" i="8"/>
  <c r="AG47" i="8"/>
  <c r="Y46" i="8"/>
  <c r="Z46" i="8"/>
  <c r="AA46" i="8"/>
  <c r="AB46" i="8"/>
  <c r="AC46" i="8"/>
  <c r="AD46" i="8"/>
  <c r="AE46" i="8"/>
  <c r="AF46" i="8"/>
  <c r="AG46" i="8"/>
  <c r="Y45" i="8"/>
  <c r="Z45" i="8"/>
  <c r="AA45" i="8"/>
  <c r="AB45" i="8"/>
  <c r="AC45" i="8"/>
  <c r="AD45" i="8"/>
  <c r="AE45" i="8"/>
  <c r="AF45" i="8"/>
  <c r="AG45" i="8"/>
  <c r="Y44" i="8"/>
  <c r="Z44" i="8"/>
  <c r="AA44" i="8"/>
  <c r="AB44" i="8"/>
  <c r="AC44" i="8"/>
  <c r="AD44" i="8"/>
  <c r="AE44" i="8"/>
  <c r="AF44" i="8"/>
  <c r="AG44" i="8"/>
  <c r="Y43" i="8"/>
  <c r="Z43" i="8"/>
  <c r="AA43" i="8"/>
  <c r="AB43" i="8"/>
  <c r="AC43" i="8"/>
  <c r="AD43" i="8"/>
  <c r="AE43" i="8"/>
  <c r="AF43" i="8"/>
  <c r="AG43" i="8"/>
  <c r="Y42" i="8"/>
  <c r="Z42" i="8"/>
  <c r="AA42" i="8"/>
  <c r="AB42" i="8"/>
  <c r="AC42" i="8"/>
  <c r="AD42" i="8"/>
  <c r="AE42" i="8"/>
  <c r="AF42" i="8"/>
  <c r="AG42" i="8"/>
  <c r="Y41" i="8"/>
  <c r="Z41" i="8"/>
  <c r="AA41" i="8"/>
  <c r="AB41" i="8"/>
  <c r="AC41" i="8"/>
  <c r="AD41" i="8"/>
  <c r="AE41" i="8"/>
  <c r="AF41" i="8"/>
  <c r="AG41" i="8"/>
  <c r="Y40" i="8"/>
  <c r="Z40" i="8"/>
  <c r="AA40" i="8"/>
  <c r="AB40" i="8"/>
  <c r="AC40" i="8"/>
  <c r="AD40" i="8"/>
  <c r="AE40" i="8"/>
  <c r="AF40" i="8"/>
  <c r="AG40" i="8"/>
  <c r="Y39" i="8"/>
  <c r="Z39" i="8"/>
  <c r="AA39" i="8"/>
  <c r="AB39" i="8"/>
  <c r="AC39" i="8"/>
  <c r="AD39" i="8"/>
  <c r="AE39" i="8"/>
  <c r="AF39" i="8"/>
  <c r="AG39" i="8"/>
  <c r="Y38" i="8"/>
  <c r="Z38" i="8"/>
  <c r="AA38" i="8"/>
  <c r="AB38" i="8"/>
  <c r="AC38" i="8"/>
  <c r="AD38" i="8"/>
  <c r="AE38" i="8"/>
  <c r="AF38" i="8"/>
  <c r="AG38" i="8"/>
  <c r="Y37" i="8"/>
  <c r="Z37" i="8"/>
  <c r="AA37" i="8"/>
  <c r="AB37" i="8"/>
  <c r="AC37" i="8"/>
  <c r="AD37" i="8"/>
  <c r="AE37" i="8"/>
  <c r="AF37" i="8"/>
  <c r="AG37" i="8"/>
  <c r="Y36" i="8"/>
  <c r="Z36" i="8"/>
  <c r="AA36" i="8"/>
  <c r="AB36" i="8"/>
  <c r="AC36" i="8"/>
  <c r="AD36" i="8"/>
  <c r="AE36" i="8"/>
  <c r="AF36" i="8"/>
  <c r="AG36" i="8"/>
  <c r="Y35" i="8"/>
  <c r="Z35" i="8"/>
  <c r="AA35" i="8"/>
  <c r="AB35" i="8"/>
  <c r="AC35" i="8"/>
  <c r="AD35" i="8"/>
  <c r="AE35" i="8"/>
  <c r="AF35" i="8"/>
  <c r="AG35" i="8"/>
  <c r="Y34" i="8"/>
  <c r="Z34" i="8"/>
  <c r="AA34" i="8"/>
  <c r="AB34" i="8"/>
  <c r="AC34" i="8"/>
  <c r="AD34" i="8"/>
  <c r="AE34" i="8"/>
  <c r="AF34" i="8"/>
  <c r="AG34" i="8"/>
  <c r="Y33" i="8"/>
  <c r="Z33" i="8"/>
  <c r="AA33" i="8"/>
  <c r="AB33" i="8"/>
  <c r="AC33" i="8"/>
  <c r="AD33" i="8"/>
  <c r="AE33" i="8"/>
  <c r="AF33" i="8"/>
  <c r="AG33" i="8"/>
  <c r="Y32" i="8"/>
  <c r="Z32" i="8"/>
  <c r="AA32" i="8"/>
  <c r="AB32" i="8"/>
  <c r="AC32" i="8"/>
  <c r="AD32" i="8"/>
  <c r="AE32" i="8"/>
  <c r="AF32" i="8"/>
  <c r="AG32" i="8"/>
  <c r="Y31" i="8"/>
  <c r="Z31" i="8"/>
  <c r="AA31" i="8"/>
  <c r="AB31" i="8"/>
  <c r="AC31" i="8"/>
  <c r="AD31" i="8"/>
  <c r="AE31" i="8"/>
  <c r="AF31" i="8"/>
  <c r="AG31" i="8"/>
  <c r="Y30" i="8"/>
  <c r="Z30" i="8"/>
  <c r="AA30" i="8"/>
  <c r="AB30" i="8"/>
  <c r="AC30" i="8"/>
  <c r="AD30" i="8"/>
  <c r="AE30" i="8"/>
  <c r="AF30" i="8"/>
  <c r="AG30" i="8"/>
  <c r="F23" i="8"/>
  <c r="W50" i="8"/>
  <c r="W49" i="8"/>
  <c r="W48" i="8"/>
  <c r="W47" i="8"/>
  <c r="W46" i="8"/>
  <c r="W45" i="8"/>
  <c r="W44" i="8"/>
  <c r="W43" i="8"/>
  <c r="W42" i="8"/>
  <c r="W41" i="8"/>
  <c r="W40" i="8"/>
  <c r="W39" i="8"/>
  <c r="W38" i="8"/>
  <c r="W37" i="8"/>
  <c r="W36" i="8"/>
  <c r="W35" i="8"/>
  <c r="W34" i="8"/>
  <c r="W33" i="8"/>
  <c r="W32" i="8"/>
  <c r="W31" i="8"/>
  <c r="W30" i="8"/>
  <c r="V31" i="8"/>
  <c r="P31" i="8"/>
  <c r="Q31" i="8"/>
  <c r="R31" i="8"/>
  <c r="S31" i="8"/>
  <c r="T31" i="8"/>
  <c r="U31" i="8"/>
  <c r="X31" i="8"/>
  <c r="V32" i="8"/>
  <c r="P32" i="8"/>
  <c r="Q32" i="8"/>
  <c r="R32" i="8"/>
  <c r="S32" i="8"/>
  <c r="T32" i="8"/>
  <c r="U32" i="8"/>
  <c r="X32" i="8"/>
  <c r="V33" i="8"/>
  <c r="P33" i="8"/>
  <c r="Q33" i="8"/>
  <c r="R33" i="8"/>
  <c r="S33" i="8"/>
  <c r="T33" i="8"/>
  <c r="U33" i="8"/>
  <c r="X33" i="8"/>
  <c r="V34" i="8"/>
  <c r="P34" i="8"/>
  <c r="Q34" i="8"/>
  <c r="R34" i="8"/>
  <c r="S34" i="8"/>
  <c r="T34" i="8"/>
  <c r="U34" i="8"/>
  <c r="X34" i="8"/>
  <c r="V35" i="8"/>
  <c r="P35" i="8"/>
  <c r="Q35" i="8"/>
  <c r="R35" i="8"/>
  <c r="S35" i="8"/>
  <c r="T35" i="8"/>
  <c r="U35" i="8"/>
  <c r="X35" i="8"/>
  <c r="V36" i="8"/>
  <c r="P36" i="8"/>
  <c r="Q36" i="8"/>
  <c r="R36" i="8"/>
  <c r="S36" i="8"/>
  <c r="T36" i="8"/>
  <c r="U36" i="8"/>
  <c r="X36" i="8"/>
  <c r="V37" i="8"/>
  <c r="P37" i="8"/>
  <c r="Q37" i="8"/>
  <c r="R37" i="8"/>
  <c r="S37" i="8"/>
  <c r="T37" i="8"/>
  <c r="U37" i="8"/>
  <c r="X37" i="8"/>
  <c r="V38" i="8"/>
  <c r="P38" i="8"/>
  <c r="Q38" i="8"/>
  <c r="R38" i="8"/>
  <c r="S38" i="8"/>
  <c r="T38" i="8"/>
  <c r="U38" i="8"/>
  <c r="X38" i="8"/>
  <c r="V39" i="8"/>
  <c r="P39" i="8"/>
  <c r="Q39" i="8"/>
  <c r="R39" i="8"/>
  <c r="S39" i="8"/>
  <c r="T39" i="8"/>
  <c r="U39" i="8"/>
  <c r="X39" i="8"/>
  <c r="V40" i="8"/>
  <c r="P40" i="8"/>
  <c r="Q40" i="8"/>
  <c r="R40" i="8"/>
  <c r="S40" i="8"/>
  <c r="T40" i="8"/>
  <c r="U40" i="8"/>
  <c r="X40" i="8"/>
  <c r="V41" i="8"/>
  <c r="P41" i="8"/>
  <c r="Q41" i="8"/>
  <c r="R41" i="8"/>
  <c r="S41" i="8"/>
  <c r="T41" i="8"/>
  <c r="U41" i="8"/>
  <c r="X41" i="8"/>
  <c r="V42" i="8"/>
  <c r="P42" i="8"/>
  <c r="Q42" i="8"/>
  <c r="R42" i="8"/>
  <c r="S42" i="8"/>
  <c r="T42" i="8"/>
  <c r="U42" i="8"/>
  <c r="X42" i="8"/>
  <c r="V43" i="8"/>
  <c r="P43" i="8"/>
  <c r="Q43" i="8"/>
  <c r="R43" i="8"/>
  <c r="S43" i="8"/>
  <c r="T43" i="8"/>
  <c r="U43" i="8"/>
  <c r="X43" i="8"/>
  <c r="V44" i="8"/>
  <c r="P44" i="8"/>
  <c r="Q44" i="8"/>
  <c r="R44" i="8"/>
  <c r="S44" i="8"/>
  <c r="T44" i="8"/>
  <c r="U44" i="8"/>
  <c r="X44" i="8"/>
  <c r="V45" i="8"/>
  <c r="P45" i="8"/>
  <c r="Q45" i="8"/>
  <c r="R45" i="8"/>
  <c r="S45" i="8"/>
  <c r="T45" i="8"/>
  <c r="U45" i="8"/>
  <c r="X45" i="8"/>
  <c r="V46" i="8"/>
  <c r="P46" i="8"/>
  <c r="Q46" i="8"/>
  <c r="R46" i="8"/>
  <c r="S46" i="8"/>
  <c r="T46" i="8"/>
  <c r="U46" i="8"/>
  <c r="X46" i="8"/>
  <c r="V47" i="8"/>
  <c r="P47" i="8"/>
  <c r="Q47" i="8"/>
  <c r="R47" i="8"/>
  <c r="S47" i="8"/>
  <c r="T47" i="8"/>
  <c r="U47" i="8"/>
  <c r="X47" i="8"/>
  <c r="V48" i="8"/>
  <c r="P48" i="8"/>
  <c r="Q48" i="8"/>
  <c r="R48" i="8"/>
  <c r="S48" i="8"/>
  <c r="T48" i="8"/>
  <c r="U48" i="8"/>
  <c r="X48" i="8"/>
  <c r="V49" i="8"/>
  <c r="P49" i="8"/>
  <c r="Q49" i="8"/>
  <c r="R49" i="8"/>
  <c r="S49" i="8"/>
  <c r="T49" i="8"/>
  <c r="U49" i="8"/>
  <c r="X49" i="8"/>
  <c r="V50" i="8"/>
  <c r="P50" i="8"/>
  <c r="Q50" i="8"/>
  <c r="R50" i="8"/>
  <c r="S50" i="8"/>
  <c r="T50" i="8"/>
  <c r="U50" i="8"/>
  <c r="X50" i="8"/>
  <c r="V30" i="8"/>
  <c r="P30" i="8"/>
  <c r="Q30" i="8"/>
  <c r="R30" i="8"/>
  <c r="S30" i="8"/>
  <c r="T30" i="8"/>
  <c r="U30" i="8"/>
  <c r="X30" i="8"/>
  <c r="C23" i="8"/>
  <c r="B27" i="2"/>
  <c r="E27"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F27" i="2"/>
</calcChain>
</file>

<file path=xl/sharedStrings.xml><?xml version="1.0" encoding="utf-8"?>
<sst xmlns="http://schemas.openxmlformats.org/spreadsheetml/2006/main" count="156" uniqueCount="111">
  <si>
    <t>Notes</t>
  </si>
  <si>
    <t>Employment, 15+</t>
  </si>
  <si>
    <t>Exergy [TJ]</t>
  </si>
  <si>
    <t>Year</t>
  </si>
  <si>
    <t>Employment to Population Ratio, 15+, total (%)</t>
  </si>
  <si>
    <t>Population ages 0-14 (% total)</t>
  </si>
  <si>
    <t>Population, Total</t>
  </si>
  <si>
    <t>Population, 15+</t>
  </si>
  <si>
    <t>Data for Saudi Arabia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</si>
  <si>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</si>
  <si>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</si>
  <si>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</si>
  <si>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</si>
  <si>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</si>
  <si>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</si>
  <si>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</si>
  <si>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</si>
  <si>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</si>
  <si>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</si>
  <si>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</si>
  <si>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</si>
  <si>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</si>
  <si>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</si>
  <si>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</si>
  <si>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</si>
  <si>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</si>
  <si>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</si>
  <si>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</si>
  <si>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</si>
  <si>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</si>
  <si>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</si>
  <si>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</si>
  <si>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GDP [Indexed to 1991]</t>
  </si>
  <si>
    <t>Indexed Labour [Indexed to 1991]</t>
  </si>
  <si>
    <t>Indexed Capital Stock [Indexed to 1991]</t>
  </si>
  <si>
    <t>Indexed Exergy [Indexed to 1991]</t>
  </si>
  <si>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</si>
  <si>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</si>
  <si>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employment to population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</si>
  <si>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</si>
  <si>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</si>
  <si>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</si>
  <si>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</si>
  <si>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</si>
  <si>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</si>
  <si>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</si>
  <si>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</si>
  <si>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</si>
  <si>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</si>
  <si>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</si>
  <si>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</si>
  <si>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</si>
  <si>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</si>
  <si>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</si>
  <si>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</si>
  <si>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</si>
  <si>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</si>
  <si>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</si>
  <si>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</si>
  <si>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</si>
  <si>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</si>
  <si>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</si>
  <si>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</si>
  <si>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</si>
  <si>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</si>
  <si>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</si>
  <si>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</si>
  <si>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</si>
  <si>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</si>
  <si>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</si>
  <si>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</si>
  <si>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</si>
  <si>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</si>
  <si>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</si>
  <si>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</si>
  <si>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</si>
  <si>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</si>
  <si>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</si>
  <si>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</si>
  <si>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</si>
  <si>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</si>
  <si>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</si>
  <si>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</si>
  <si>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</si>
  <si>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</si>
  <si>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</si>
  <si>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</si>
  <si>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</si>
  <si>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</si>
  <si>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</si>
  <si>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</si>
  <si>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</si>
  <si>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</si>
  <si>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</si>
  <si>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</si>
  <si>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</si>
  <si>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</si>
  <si>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</si>
  <si>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</si>
  <si>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</si>
  <si>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'SAData' tab has the indexed data from this page formatted for direct exporting into R (a statistical analysis program).</t>
  </si>
  <si>
    <t>iYear</t>
  </si>
  <si>
    <t>iGDP</t>
  </si>
  <si>
    <t>iLabor</t>
  </si>
  <si>
    <t>iCapStk</t>
  </si>
  <si>
    <t>iQ</t>
  </si>
  <si>
    <t>iX</t>
  </si>
  <si>
    <t>Country</t>
  </si>
  <si>
    <t>SA</t>
  </si>
  <si>
    <t>iU</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</si>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</sst>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b/>
      <sz val="8"/>
      <name val="Arial"/>
      <family val="2"/>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right/>
      <top/>
      <bottom style="medium">
        <color indexed="27"/>
      </bottom>
      <diagonal/>
    </border>
  </borders>
  <cellStyleXfs count="492">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0" applyNumberFormat="0" applyFill="0" applyAlignment="0" applyProtection="0"/>
    <xf numFmtId="0" fontId="28" fillId="0" borderId="31" applyNumberFormat="0" applyFill="0" applyAlignment="0" applyProtection="0"/>
    <xf numFmtId="0" fontId="28" fillId="0" borderId="30"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30"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104">
    <xf numFmtId="0" fontId="0" fillId="0" borderId="0" xfId="0"/>
    <xf numFmtId="0" fontId="0" fillId="0" borderId="0" xfId="0"/>
    <xf numFmtId="0" fontId="0" fillId="0" borderId="0" xfId="0" applyFont="1"/>
    <xf numFmtId="3" fontId="0" fillId="0" borderId="0" xfId="0" applyNumberFormat="1" applyFill="1"/>
    <xf numFmtId="0" fontId="16" fillId="0" borderId="0" xfId="0" applyFont="1"/>
    <xf numFmtId="3" fontId="0" fillId="0" borderId="0" xfId="0" applyNumberFormat="1"/>
    <xf numFmtId="43" fontId="0" fillId="0" borderId="0" xfId="0" applyNumberFormat="1"/>
    <xf numFmtId="0" fontId="0" fillId="0" borderId="0" xfId="0"/>
    <xf numFmtId="3" fontId="0" fillId="0" borderId="0" xfId="0" applyNumberFormat="1"/>
    <xf numFmtId="166" fontId="0" fillId="0" borderId="0" xfId="1" applyNumberFormat="1" applyFont="1"/>
    <xf numFmtId="0" fontId="16" fillId="0" borderId="0" xfId="0" applyFont="1" applyAlignment="1">
      <alignment horizontal="center" vertical="center"/>
    </xf>
    <xf numFmtId="167" fontId="0" fillId="0" borderId="0" xfId="0" applyNumberFormat="1" applyFont="1" applyBorder="1" applyAlignment="1">
      <alignment horizontal="center"/>
    </xf>
    <xf numFmtId="0" fontId="0" fillId="0" borderId="0" xfId="0" applyBorder="1"/>
    <xf numFmtId="0" fontId="23" fillId="0" borderId="17" xfId="0" applyFont="1" applyBorder="1" applyAlignment="1">
      <alignment horizontal="right"/>
    </xf>
    <xf numFmtId="0" fontId="0" fillId="0" borderId="18" xfId="0" applyBorder="1" applyAlignment="1">
      <alignment horizontal="center"/>
    </xf>
    <xf numFmtId="0" fontId="0" fillId="0" borderId="0" xfId="0" applyFont="1" applyBorder="1" applyAlignment="1">
      <alignment horizontal="center"/>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0" fontId="0" fillId="0" borderId="0" xfId="0"/>
    <xf numFmtId="43" fontId="0" fillId="0" borderId="0" xfId="0" applyNumberFormat="1"/>
    <xf numFmtId="0" fontId="0" fillId="0" borderId="0" xfId="0" applyAlignment="1">
      <alignment horizontal="center"/>
    </xf>
    <xf numFmtId="2" fontId="0" fillId="0" borderId="0" xfId="0" applyNumberFormat="1" applyAlignment="1">
      <alignment horizontal="center"/>
    </xf>
    <xf numFmtId="166" fontId="0" fillId="0" borderId="0" xfId="1" applyNumberFormat="1" applyFont="1" applyAlignment="1">
      <alignment horizontal="center"/>
    </xf>
    <xf numFmtId="2" fontId="0" fillId="0" borderId="0" xfId="0" applyNumberFormat="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 fontId="0" fillId="0" borderId="0" xfId="0" applyNumberFormat="1" applyBorder="1" applyAlignment="1">
      <alignment horizontal="center"/>
    </xf>
    <xf numFmtId="0" fontId="32" fillId="0" borderId="0" xfId="0" applyFont="1" applyBorder="1" applyAlignment="1">
      <alignment horizontal="center"/>
    </xf>
    <xf numFmtId="167" fontId="32" fillId="0" borderId="0" xfId="50" applyNumberFormat="1" applyFont="1" applyBorder="1" applyAlignment="1">
      <alignment horizontal="center"/>
    </xf>
    <xf numFmtId="1" fontId="33" fillId="0" borderId="0" xfId="0" applyNumberFormat="1" applyFont="1" applyBorder="1" applyAlignment="1">
      <alignment horizontal="center"/>
    </xf>
    <xf numFmtId="0" fontId="34"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32" fillId="0" borderId="23" xfId="1" applyFont="1" applyBorder="1" applyAlignment="1">
      <alignment horizontal="center"/>
    </xf>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2" fontId="32" fillId="0" borderId="25" xfId="50"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43" fontId="32" fillId="0" borderId="25" xfId="1" applyFont="1" applyBorder="1" applyAlignment="1">
      <alignment horizontal="center"/>
    </xf>
    <xf numFmtId="0" fontId="0" fillId="0" borderId="25" xfId="0" applyBorder="1"/>
    <xf numFmtId="166" fontId="0" fillId="0" borderId="25" xfId="1" applyNumberFormat="1" applyFont="1" applyBorder="1" applyAlignment="1">
      <alignment horizontal="center"/>
    </xf>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0" fontId="0" fillId="0" borderId="0" xfId="0"/>
    <xf numFmtId="3" fontId="0" fillId="0" borderId="0" xfId="0" applyNumberFormat="1"/>
    <xf numFmtId="0" fontId="16" fillId="0" borderId="0" xfId="0" applyFont="1" applyAlignment="1">
      <alignment horizontal="center" wrapText="1"/>
    </xf>
    <xf numFmtId="0" fontId="0" fillId="0" borderId="0" xfId="0" applyFont="1" applyAlignment="1">
      <alignment vertical="center"/>
    </xf>
    <xf numFmtId="0" fontId="16" fillId="0" borderId="0" xfId="0" applyFont="1" applyAlignment="1">
      <alignment horizontal="center" vertical="center"/>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3" fontId="0" fillId="0" borderId="0" xfId="1" applyNumberFormat="1" applyFont="1"/>
    <xf numFmtId="3" fontId="0" fillId="0" borderId="0" xfId="1" applyNumberFormat="1" applyFont="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0" fontId="41" fillId="0" borderId="0" xfId="0" applyFont="1" applyAlignment="1">
      <alignment horizontal="center"/>
    </xf>
    <xf numFmtId="168" fontId="41" fillId="0" borderId="0" xfId="0" applyNumberFormat="1" applyFont="1" applyAlignment="1">
      <alignment horizontal="center"/>
    </xf>
    <xf numFmtId="166" fontId="41" fillId="0" borderId="0" xfId="0" applyNumberFormat="1" applyFont="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cellXfs>
  <cellStyles count="492">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91"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80"/>
    <cellStyle name="Heading 3 10 3" xfId="474"/>
    <cellStyle name="Heading 3 10 4" xfId="473"/>
    <cellStyle name="Heading 3 11" xfId="362"/>
    <cellStyle name="Heading 3 2" xfId="363"/>
    <cellStyle name="Heading 3 2 2" xfId="481"/>
    <cellStyle name="Heading 3 2 3" xfId="475"/>
    <cellStyle name="Heading 3 2 4" xfId="464"/>
    <cellStyle name="Heading 3 3" xfId="364"/>
    <cellStyle name="Heading 3 3 2" xfId="482"/>
    <cellStyle name="Heading 3 3 3" xfId="489"/>
    <cellStyle name="Heading 3 3 4" xfId="472"/>
    <cellStyle name="Heading 3 4" xfId="365"/>
    <cellStyle name="Heading 3 4 2" xfId="483"/>
    <cellStyle name="Heading 3 4 3" xfId="476"/>
    <cellStyle name="Heading 3 4 4" xfId="466"/>
    <cellStyle name="Heading 3 5" xfId="366"/>
    <cellStyle name="Heading 3 5 2" xfId="484"/>
    <cellStyle name="Heading 3 5 3" xfId="465"/>
    <cellStyle name="Heading 3 5 4" xfId="471"/>
    <cellStyle name="Heading 3 6" xfId="367"/>
    <cellStyle name="Heading 3 6 2" xfId="485"/>
    <cellStyle name="Heading 3 6 3" xfId="463"/>
    <cellStyle name="Heading 3 6 4" xfId="470"/>
    <cellStyle name="Heading 3 7" xfId="368"/>
    <cellStyle name="Heading 3 7 2" xfId="486"/>
    <cellStyle name="Heading 3 7 3" xfId="477"/>
    <cellStyle name="Heading 3 7 4" xfId="469"/>
    <cellStyle name="Heading 3 8" xfId="369"/>
    <cellStyle name="Heading 3 8 2" xfId="487"/>
    <cellStyle name="Heading 3 8 3" xfId="478"/>
    <cellStyle name="Heading 3 8 4" xfId="468"/>
    <cellStyle name="Heading 3 9" xfId="370"/>
    <cellStyle name="Heading 3 9 2" xfId="488"/>
    <cellStyle name="Heading 3 9 3" xfId="479"/>
    <cellStyle name="Heading 3 9 4" xfId="467"/>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90"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773997982694861"/>
          <c:y val="0.0657505395269325"/>
          <c:w val="0.884117976216026"/>
          <c:h val="0.833982545403927"/>
        </c:manualLayout>
      </c:layout>
      <c:scatterChart>
        <c:scatterStyle val="lineMarker"/>
        <c:varyColors val="0"/>
        <c:ser>
          <c:idx val="0"/>
          <c:order val="0"/>
          <c:tx>
            <c:v>y</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Workbook'!$H$12:$H$32</c:f>
              <c:numCache>
                <c:formatCode>0.00</c:formatCode>
                <c:ptCount val="21"/>
                <c:pt idx="0">
                  <c:v>1.0</c:v>
                </c:pt>
                <c:pt idx="1">
                  <c:v>1.046285625434457</c:v>
                </c:pt>
                <c:pt idx="2">
                  <c:v>1.046555445798119</c:v>
                </c:pt>
                <c:pt idx="3">
                  <c:v>1.053525042988329</c:v>
                </c:pt>
                <c:pt idx="4">
                  <c:v>1.055637873632605</c:v>
                </c:pt>
                <c:pt idx="5">
                  <c:v>1.091359345845681</c:v>
                </c:pt>
                <c:pt idx="6">
                  <c:v>1.119653898218271</c:v>
                </c:pt>
                <c:pt idx="7">
                  <c:v>1.151392090147441</c:v>
                </c:pt>
                <c:pt idx="8">
                  <c:v>1.142776131416237</c:v>
                </c:pt>
                <c:pt idx="9">
                  <c:v>1.198368272783814</c:v>
                </c:pt>
                <c:pt idx="10">
                  <c:v>1.204926279588775</c:v>
                </c:pt>
                <c:pt idx="11">
                  <c:v>1.206467456920206</c:v>
                </c:pt>
                <c:pt idx="12">
                  <c:v>1.29887407163502</c:v>
                </c:pt>
                <c:pt idx="13">
                  <c:v>1.36728496688984</c:v>
                </c:pt>
                <c:pt idx="14">
                  <c:v>1.443218819741704</c:v>
                </c:pt>
                <c:pt idx="15">
                  <c:v>1.48879102184173</c:v>
                </c:pt>
                <c:pt idx="16">
                  <c:v>1.518823400285369</c:v>
                </c:pt>
                <c:pt idx="17">
                  <c:v>1.583049793290162</c:v>
                </c:pt>
                <c:pt idx="18">
                  <c:v>1.585551348187173</c:v>
                </c:pt>
                <c:pt idx="19">
                  <c:v>1.659024805180551</c:v>
                </c:pt>
                <c:pt idx="20">
                  <c:v>1.77124263710533</c:v>
                </c:pt>
              </c:numCache>
            </c:numRef>
          </c:yVal>
          <c:smooth val="0"/>
        </c:ser>
        <c:ser>
          <c:idx val="1"/>
          <c:order val="1"/>
          <c:tx>
            <c:v>k</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Workbook'!$J$12:$J$32</c:f>
              <c:numCache>
                <c:formatCode>0.00</c:formatCode>
                <c:ptCount val="21"/>
                <c:pt idx="0">
                  <c:v>1.0</c:v>
                </c:pt>
                <c:pt idx="1">
                  <c:v>1.059854601629874</c:v>
                </c:pt>
                <c:pt idx="2">
                  <c:v>1.116506736173992</c:v>
                </c:pt>
                <c:pt idx="3">
                  <c:v>1.170265946521403</c:v>
                </c:pt>
                <c:pt idx="4">
                  <c:v>1.218794749921168</c:v>
                </c:pt>
                <c:pt idx="5">
                  <c:v>1.254256214724406</c:v>
                </c:pt>
                <c:pt idx="6">
                  <c:v>1.288786157936304</c:v>
                </c:pt>
                <c:pt idx="7">
                  <c:v>1.328867622681683</c:v>
                </c:pt>
                <c:pt idx="8">
                  <c:v>1.377405104854037</c:v>
                </c:pt>
                <c:pt idx="9">
                  <c:v>1.429309950791359</c:v>
                </c:pt>
                <c:pt idx="10">
                  <c:v>1.479904302067573</c:v>
                </c:pt>
                <c:pt idx="11">
                  <c:v>1.529011690306679</c:v>
                </c:pt>
                <c:pt idx="12">
                  <c:v>1.599986692548695</c:v>
                </c:pt>
                <c:pt idx="13">
                  <c:v>1.670493041070845</c:v>
                </c:pt>
                <c:pt idx="14">
                  <c:v>1.769911274014887</c:v>
                </c:pt>
                <c:pt idx="15">
                  <c:v>1.89904273138331</c:v>
                </c:pt>
                <c:pt idx="16">
                  <c:v>2.065484232116666</c:v>
                </c:pt>
                <c:pt idx="17">
                  <c:v>2.282980059073512</c:v>
                </c:pt>
                <c:pt idx="18">
                  <c:v>2.418264766208331</c:v>
                </c:pt>
                <c:pt idx="19">
                  <c:v>2.554703750097636</c:v>
                </c:pt>
                <c:pt idx="20">
                  <c:v>2.694431988798597</c:v>
                </c:pt>
              </c:numCache>
            </c:numRef>
          </c:yVal>
          <c:smooth val="0"/>
        </c:ser>
        <c:ser>
          <c:idx val="2"/>
          <c:order val="2"/>
          <c:tx>
            <c:v>l</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Workbook'!$I$12:$I$32</c:f>
              <c:numCache>
                <c:formatCode>0.00</c:formatCode>
                <c:ptCount val="21"/>
                <c:pt idx="0">
                  <c:v>1.0</c:v>
                </c:pt>
                <c:pt idx="1">
                  <c:v>1.049243277822489</c:v>
                </c:pt>
                <c:pt idx="2">
                  <c:v>1.079192925978662</c:v>
                </c:pt>
                <c:pt idx="3">
                  <c:v>1.105944200251759</c:v>
                </c:pt>
                <c:pt idx="4">
                  <c:v>1.12571328339421</c:v>
                </c:pt>
                <c:pt idx="5">
                  <c:v>1.120775913658969</c:v>
                </c:pt>
                <c:pt idx="6">
                  <c:v>1.088430013000681</c:v>
                </c:pt>
                <c:pt idx="7">
                  <c:v>1.096769433954477</c:v>
                </c:pt>
                <c:pt idx="8">
                  <c:v>1.133710146721971</c:v>
                </c:pt>
                <c:pt idx="9">
                  <c:v>1.160714005654264</c:v>
                </c:pt>
                <c:pt idx="10">
                  <c:v>1.217190821106502</c:v>
                </c:pt>
                <c:pt idx="11">
                  <c:v>1.283558884830475</c:v>
                </c:pt>
                <c:pt idx="12">
                  <c:v>1.408025341009926</c:v>
                </c:pt>
                <c:pt idx="13">
                  <c:v>1.517596524897336</c:v>
                </c:pt>
                <c:pt idx="14">
                  <c:v>1.571684516808023</c:v>
                </c:pt>
                <c:pt idx="15">
                  <c:v>1.645824098722631</c:v>
                </c:pt>
                <c:pt idx="16">
                  <c:v>1.717856951237128</c:v>
                </c:pt>
                <c:pt idx="17">
                  <c:v>1.78839658267814</c:v>
                </c:pt>
                <c:pt idx="18">
                  <c:v>1.794133803834169</c:v>
                </c:pt>
                <c:pt idx="19">
                  <c:v>1.863517612827338</c:v>
                </c:pt>
                <c:pt idx="20">
                  <c:v>1.947158216224024</c:v>
                </c:pt>
              </c:numCache>
            </c:numRef>
          </c:yVal>
          <c:smooth val="0"/>
        </c:ser>
        <c:ser>
          <c:idx val="3"/>
          <c:order val="3"/>
          <c:tx>
            <c:v>x</c:v>
          </c:tx>
          <c:spPr>
            <a:ln w="28575">
              <a:noFill/>
            </a:ln>
          </c:spPr>
          <c:marker>
            <c:symbol val="circle"/>
            <c:size val="7"/>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Workbook'!$L$12:$L$32</c:f>
              <c:numCache>
                <c:formatCode>0.00</c:formatCode>
                <c:ptCount val="21"/>
                <c:pt idx="0">
                  <c:v>1.0</c:v>
                </c:pt>
                <c:pt idx="1">
                  <c:v>1.055275022018543</c:v>
                </c:pt>
                <c:pt idx="2">
                  <c:v>1.098240176278322</c:v>
                </c:pt>
                <c:pt idx="3">
                  <c:v>1.131340162300789</c:v>
                </c:pt>
                <c:pt idx="4">
                  <c:v>1.11595964284993</c:v>
                </c:pt>
                <c:pt idx="5">
                  <c:v>1.193928485960791</c:v>
                </c:pt>
                <c:pt idx="6">
                  <c:v>1.263838189664027</c:v>
                </c:pt>
                <c:pt idx="7">
                  <c:v>1.311327185210772</c:v>
                </c:pt>
                <c:pt idx="8">
                  <c:v>1.328844959652139</c:v>
                </c:pt>
                <c:pt idx="9">
                  <c:v>1.398514494663013</c:v>
                </c:pt>
                <c:pt idx="10">
                  <c:v>1.477553636348323</c:v>
                </c:pt>
                <c:pt idx="11">
                  <c:v>1.548507469594419</c:v>
                </c:pt>
                <c:pt idx="12">
                  <c:v>1.639737123473703</c:v>
                </c:pt>
                <c:pt idx="13">
                  <c:v>1.759919552321475</c:v>
                </c:pt>
                <c:pt idx="14">
                  <c:v>1.861375562148527</c:v>
                </c:pt>
                <c:pt idx="15">
                  <c:v>1.916566321546006</c:v>
                </c:pt>
                <c:pt idx="16">
                  <c:v>1.999594144501097</c:v>
                </c:pt>
                <c:pt idx="17">
                  <c:v>2.132952670315395</c:v>
                </c:pt>
                <c:pt idx="18">
                  <c:v>2.105076457109211</c:v>
                </c:pt>
                <c:pt idx="19">
                  <c:v>1.909616460444207</c:v>
                </c:pt>
                <c:pt idx="20">
                  <c:v>2.74058497862568</c:v>
                </c:pt>
              </c:numCache>
            </c:numRef>
          </c:yVal>
          <c:smooth val="0"/>
        </c:ser>
        <c:ser>
          <c:idx val="4"/>
          <c:order val="4"/>
          <c:tx>
            <c:v>q</c:v>
          </c:tx>
          <c:spPr>
            <a:ln w="28575">
              <a:noFill/>
            </a:ln>
          </c:spPr>
          <c:marker>
            <c:symbol val="star"/>
            <c:size val="7"/>
            <c:spPr>
              <a:ln>
                <a:solidFill>
                  <a:schemeClr val="accent6"/>
                </a:solidFill>
              </a:ln>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Workbook'!$K$12:$K$32</c:f>
              <c:numCache>
                <c:formatCode>0.00</c:formatCode>
                <c:ptCount val="21"/>
                <c:pt idx="0">
                  <c:v>1.0</c:v>
                </c:pt>
                <c:pt idx="1">
                  <c:v>1.055317164461112</c:v>
                </c:pt>
                <c:pt idx="2">
                  <c:v>1.098366736440254</c:v>
                </c:pt>
                <c:pt idx="3">
                  <c:v>1.131663573680999</c:v>
                </c:pt>
                <c:pt idx="4">
                  <c:v>1.116793025591442</c:v>
                </c:pt>
                <c:pt idx="5">
                  <c:v>1.194452658209118</c:v>
                </c:pt>
                <c:pt idx="6">
                  <c:v>1.264211639215005</c:v>
                </c:pt>
                <c:pt idx="7">
                  <c:v>1.311433362193022</c:v>
                </c:pt>
                <c:pt idx="8">
                  <c:v>1.328738809507175</c:v>
                </c:pt>
                <c:pt idx="9">
                  <c:v>1.398554298559934</c:v>
                </c:pt>
                <c:pt idx="10">
                  <c:v>1.477872296676373</c:v>
                </c:pt>
                <c:pt idx="11">
                  <c:v>1.54904368720922</c:v>
                </c:pt>
                <c:pt idx="12">
                  <c:v>1.640668418221984</c:v>
                </c:pt>
                <c:pt idx="13">
                  <c:v>1.761354192745687</c:v>
                </c:pt>
                <c:pt idx="14">
                  <c:v>1.863220157816781</c:v>
                </c:pt>
                <c:pt idx="15">
                  <c:v>1.918711187537239</c:v>
                </c:pt>
                <c:pt idx="16">
                  <c:v>2.001176425355885</c:v>
                </c:pt>
                <c:pt idx="17">
                  <c:v>2.134674608340956</c:v>
                </c:pt>
                <c:pt idx="18">
                  <c:v>2.106714897628314</c:v>
                </c:pt>
                <c:pt idx="19">
                  <c:v>1.917844949686451</c:v>
                </c:pt>
                <c:pt idx="20">
                  <c:v>2.738838474175009</c:v>
                </c:pt>
              </c:numCache>
            </c:numRef>
          </c:yVal>
          <c:smooth val="0"/>
        </c:ser>
        <c:dLbls>
          <c:showLegendKey val="0"/>
          <c:showVal val="0"/>
          <c:showCatName val="0"/>
          <c:showSerName val="0"/>
          <c:showPercent val="0"/>
          <c:showBubbleSize val="0"/>
        </c:dLbls>
        <c:axId val="2136408568"/>
        <c:axId val="-2115708008"/>
      </c:scatterChart>
      <c:valAx>
        <c:axId val="2136408568"/>
        <c:scaling>
          <c:orientation val="minMax"/>
        </c:scaling>
        <c:delete val="0"/>
        <c:axPos val="b"/>
        <c:title>
          <c:tx>
            <c:rich>
              <a:bodyPr/>
              <a:lstStyle/>
              <a:p>
                <a:pPr>
                  <a:defRPr sz="1000"/>
                </a:pPr>
                <a:r>
                  <a:rPr lang="en-US" sz="1000"/>
                  <a:t>Year</a:t>
                </a:r>
                <a:r>
                  <a:rPr lang="en-US" sz="1000" baseline="0"/>
                  <a:t> [-]</a:t>
                </a:r>
                <a:endParaRPr lang="en-US" sz="1000"/>
              </a:p>
            </c:rich>
          </c:tx>
          <c:layout>
            <c:manualLayout>
              <c:xMode val="edge"/>
              <c:yMode val="edge"/>
              <c:x val="0.47508528869202"/>
              <c:y val="0.948271996259979"/>
            </c:manualLayout>
          </c:layout>
          <c:overlay val="0"/>
        </c:title>
        <c:numFmt formatCode="General" sourceLinked="1"/>
        <c:majorTickMark val="in"/>
        <c:minorTickMark val="none"/>
        <c:tickLblPos val="nextTo"/>
        <c:txPr>
          <a:bodyPr/>
          <a:lstStyle/>
          <a:p>
            <a:pPr>
              <a:defRPr sz="1000"/>
            </a:pPr>
            <a:endParaRPr lang="en-US"/>
          </a:p>
        </c:txPr>
        <c:crossAx val="-2115708008"/>
        <c:crosses val="autoZero"/>
        <c:crossBetween val="midCat"/>
      </c:valAx>
      <c:valAx>
        <c:axId val="-2115708008"/>
        <c:scaling>
          <c:orientation val="minMax"/>
        </c:scaling>
        <c:delete val="0"/>
        <c:axPos val="l"/>
        <c:title>
          <c:tx>
            <c:rich>
              <a:bodyPr/>
              <a:lstStyle/>
              <a:p>
                <a:pPr>
                  <a:defRPr sz="1000"/>
                </a:pPr>
                <a:r>
                  <a:rPr lang="en-US" sz="1000"/>
                  <a:t>Indexed Value [1991=1]</a:t>
                </a:r>
              </a:p>
            </c:rich>
          </c:tx>
          <c:layout>
            <c:manualLayout>
              <c:xMode val="edge"/>
              <c:yMode val="edge"/>
              <c:x val="0.0113281484950851"/>
              <c:y val="0.343799861846782"/>
            </c:manualLayout>
          </c:layout>
          <c:overlay val="0"/>
        </c:title>
        <c:numFmt formatCode="0" sourceLinked="0"/>
        <c:majorTickMark val="in"/>
        <c:minorTickMark val="none"/>
        <c:tickLblPos val="nextTo"/>
        <c:txPr>
          <a:bodyPr/>
          <a:lstStyle/>
          <a:p>
            <a:pPr>
              <a:defRPr sz="1000"/>
            </a:pPr>
            <a:endParaRPr lang="en-US"/>
          </a:p>
        </c:txPr>
        <c:crossAx val="2136408568"/>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0.8369</cdr:x>
      <cdr:y>0.34183</cdr:y>
    </cdr:from>
    <cdr:to>
      <cdr:x>0.87061</cdr:x>
      <cdr:y>0.4093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49270" y="2151133"/>
          <a:ext cx="291998" cy="424590"/>
        </a:xfrm>
        <a:prstGeom xmlns:a="http://schemas.openxmlformats.org/drawingml/2006/main" prst="rect">
          <a:avLst/>
        </a:prstGeom>
      </cdr:spPr>
    </cdr:pic>
  </cdr:relSizeAnchor>
  <cdr:relSizeAnchor xmlns:cdr="http://schemas.openxmlformats.org/drawingml/2006/chartDrawing">
    <cdr:from>
      <cdr:x>0.8369</cdr:x>
      <cdr:y>0.39334</cdr:y>
    </cdr:from>
    <cdr:to>
      <cdr:x>0.87552</cdr:x>
      <cdr:y>0.46079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55709" y="2473523"/>
          <a:ext cx="334823" cy="424156"/>
        </a:xfrm>
        <a:prstGeom xmlns:a="http://schemas.openxmlformats.org/drawingml/2006/main" prst="rect">
          <a:avLst/>
        </a:prstGeom>
      </cdr:spPr>
    </cdr:pic>
  </cdr:relSizeAnchor>
  <cdr:relSizeAnchor xmlns:cdr="http://schemas.openxmlformats.org/drawingml/2006/chartDrawing">
    <cdr:from>
      <cdr:x>0.84102</cdr:x>
      <cdr:y>0.10991</cdr:y>
    </cdr:from>
    <cdr:to>
      <cdr:x>0.87965</cdr:x>
      <cdr:y>0.17738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84957" y="691672"/>
          <a:ext cx="334615" cy="424590"/>
        </a:xfrm>
        <a:prstGeom xmlns:a="http://schemas.openxmlformats.org/drawingml/2006/main" prst="rect">
          <a:avLst/>
        </a:prstGeom>
      </cdr:spPr>
    </cdr:pic>
  </cdr:relSizeAnchor>
  <cdr:relSizeAnchor xmlns:cdr="http://schemas.openxmlformats.org/drawingml/2006/chartDrawing">
    <cdr:from>
      <cdr:x>0.10053</cdr:x>
      <cdr:y>0.07052</cdr:y>
    </cdr:from>
    <cdr:to>
      <cdr:x>0.27899</cdr:x>
      <cdr:y>0.27426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70760" y="443780"/>
          <a:ext cx="1545891" cy="1282118"/>
        </a:xfrm>
        <a:prstGeom xmlns:a="http://schemas.openxmlformats.org/drawingml/2006/main" prst="rect">
          <a:avLst/>
        </a:prstGeom>
      </cdr:spPr>
    </cdr:pic>
  </cdr:relSizeAnchor>
  <cdr:relSizeAnchor xmlns:cdr="http://schemas.openxmlformats.org/drawingml/2006/chartDrawing">
    <cdr:from>
      <cdr:x>0.00065</cdr:x>
      <cdr:y>0.0008</cdr:y>
    </cdr:from>
    <cdr:to>
      <cdr:x>1</cdr:x>
      <cdr:y>0.05468</cdr:y>
    </cdr:to>
    <cdr:sp macro="" textlink="">
      <cdr:nvSpPr>
        <cdr:cNvPr id="7" name="TextBox 1"/>
        <cdr:cNvSpPr txBox="1"/>
      </cdr:nvSpPr>
      <cdr:spPr>
        <a:xfrm xmlns:a="http://schemas.openxmlformats.org/drawingml/2006/main">
          <a:off x="5608" y="5007"/>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Saudi Arabia</a:t>
          </a:r>
          <a:endParaRPr lang="en-US" sz="1400" b="1"/>
        </a:p>
      </cdr:txBody>
    </cdr:sp>
  </cdr:relSizeAnchor>
  <cdr:relSizeAnchor xmlns:cdr="http://schemas.openxmlformats.org/drawingml/2006/chartDrawing">
    <cdr:from>
      <cdr:x>0.83857</cdr:x>
      <cdr:y>0.29915</cdr:y>
    </cdr:from>
    <cdr:to>
      <cdr:x>0.86884</cdr:x>
      <cdr:y>0.35479</cdr:y>
    </cdr:to>
    <cdr:sp macro="" textlink="">
      <cdr:nvSpPr>
        <cdr:cNvPr id="8" name="TextBox 1"/>
        <cdr:cNvSpPr txBox="1"/>
      </cdr:nvSpPr>
      <cdr:spPr>
        <a:xfrm xmlns:a="http://schemas.openxmlformats.org/drawingml/2006/main">
          <a:off x="7263749" y="188253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0.83763</cdr:x>
      <cdr:y>0.26034</cdr:y>
    </cdr:from>
    <cdr:to>
      <cdr:x>0.8679</cdr:x>
      <cdr:y>0.31598</cdr:y>
    </cdr:to>
    <cdr:sp macro="" textlink="">
      <cdr:nvSpPr>
        <cdr:cNvPr id="9" name="TextBox 1"/>
        <cdr:cNvSpPr txBox="1"/>
      </cdr:nvSpPr>
      <cdr:spPr>
        <a:xfrm xmlns:a="http://schemas.openxmlformats.org/drawingml/2006/main">
          <a:off x="7255606" y="163830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tabSelected="1" topLeftCell="A2" workbookViewId="0">
      <selection activeCell="C12" sqref="C12:C32"/>
    </sheetView>
  </sheetViews>
  <sheetFormatPr baseColWidth="10" defaultColWidth="8.83203125" defaultRowHeight="14" x14ac:dyDescent="0"/>
  <cols>
    <col min="2" max="2" width="19.83203125" customWidth="1"/>
    <col min="3" max="3" width="18.5" customWidth="1"/>
    <col min="4" max="4" width="30.5" customWidth="1"/>
    <col min="5" max="5" width="30.5" style="77" customWidth="1"/>
    <col min="6" max="6" width="14.33203125" customWidth="1"/>
    <col min="7" max="7" width="14.33203125" style="83" customWidth="1"/>
    <col min="8" max="8" width="19.83203125" customWidth="1"/>
    <col min="9" max="9" width="17.33203125" customWidth="1"/>
    <col min="10" max="10" width="19.6640625" customWidth="1"/>
    <col min="11" max="11" width="19.6640625" style="83" customWidth="1"/>
    <col min="12" max="12" width="16.83203125" customWidth="1"/>
    <col min="13" max="13" width="24.5" customWidth="1"/>
    <col min="15" max="15" width="19.5" customWidth="1"/>
    <col min="16" max="16" width="14.83203125" customWidth="1"/>
  </cols>
  <sheetData>
    <row r="1" spans="1:15" s="7" customFormat="1">
      <c r="A1" s="92" t="s">
        <v>8</v>
      </c>
      <c r="B1" s="92"/>
      <c r="C1" s="92"/>
      <c r="D1" s="92"/>
      <c r="E1" s="79"/>
      <c r="G1" s="83"/>
      <c r="K1" s="83"/>
    </row>
    <row r="2" spans="1:15">
      <c r="A2" s="4" t="s">
        <v>0</v>
      </c>
      <c r="B2" s="2" t="s">
        <v>37</v>
      </c>
      <c r="C2" s="1"/>
      <c r="D2" s="1"/>
      <c r="F2" s="1"/>
      <c r="H2" s="1"/>
      <c r="I2" s="1"/>
      <c r="J2" s="1"/>
      <c r="L2" s="1"/>
    </row>
    <row r="3" spans="1:15">
      <c r="A3" s="1"/>
      <c r="B3" s="2" t="s">
        <v>36</v>
      </c>
      <c r="C3" s="1"/>
      <c r="D3" s="1"/>
      <c r="F3" s="1"/>
      <c r="H3" s="1"/>
      <c r="I3" s="1"/>
      <c r="J3" s="1"/>
      <c r="L3" s="1"/>
    </row>
    <row r="4" spans="1:15">
      <c r="A4" s="1"/>
      <c r="B4" s="2" t="s">
        <v>38</v>
      </c>
      <c r="C4" s="1"/>
      <c r="D4" s="1"/>
      <c r="F4" s="1"/>
      <c r="H4" s="1"/>
      <c r="I4" s="1"/>
      <c r="J4" s="1"/>
      <c r="L4" s="1"/>
    </row>
    <row r="5" spans="1:15">
      <c r="A5" s="1"/>
      <c r="B5" s="2" t="s">
        <v>39</v>
      </c>
      <c r="C5" s="1"/>
      <c r="D5" s="1"/>
      <c r="F5" s="1"/>
      <c r="H5" s="1"/>
      <c r="I5" s="1"/>
      <c r="J5" s="1"/>
      <c r="L5" s="1"/>
    </row>
    <row r="6" spans="1:15" ht="12.75" customHeight="1">
      <c r="A6" s="1"/>
      <c r="B6" s="78" t="s">
        <v>93</v>
      </c>
      <c r="C6" s="3"/>
      <c r="D6" s="5"/>
      <c r="E6" s="78"/>
      <c r="F6" s="5"/>
      <c r="G6" s="78"/>
      <c r="H6" s="5"/>
      <c r="I6" s="5"/>
      <c r="J6" s="1"/>
      <c r="L6" s="1"/>
    </row>
    <row r="7" spans="1:15" s="83" customFormat="1" ht="12.75" customHeight="1">
      <c r="B7" s="2" t="s">
        <v>100</v>
      </c>
      <c r="C7" s="3"/>
      <c r="D7" s="78"/>
      <c r="E7" s="78"/>
      <c r="F7" s="78"/>
      <c r="G7" s="78"/>
      <c r="H7" s="78"/>
      <c r="I7" s="78"/>
    </row>
    <row r="8" spans="1:15" s="83" customFormat="1" ht="12.75" customHeight="1">
      <c r="B8" s="78"/>
      <c r="C8" s="3"/>
      <c r="D8" s="78"/>
      <c r="E8" s="78"/>
      <c r="F8" s="78"/>
      <c r="G8" s="78"/>
      <c r="H8" s="78"/>
      <c r="I8" s="78"/>
    </row>
    <row r="9" spans="1:15" ht="12.75" customHeight="1">
      <c r="G9" s="83" t="s">
        <v>101</v>
      </c>
      <c r="H9" s="2" t="s">
        <v>102</v>
      </c>
      <c r="I9" s="2" t="s">
        <v>103</v>
      </c>
      <c r="J9" s="2" t="s">
        <v>104</v>
      </c>
      <c r="K9" s="2" t="s">
        <v>105</v>
      </c>
      <c r="L9" s="2" t="s">
        <v>106</v>
      </c>
    </row>
    <row r="10" spans="1:15" ht="15" customHeight="1">
      <c r="A10" s="80"/>
      <c r="B10" s="93" t="s">
        <v>96</v>
      </c>
      <c r="C10" s="93" t="s">
        <v>9</v>
      </c>
      <c r="D10" s="93" t="s">
        <v>97</v>
      </c>
      <c r="E10" s="93" t="s">
        <v>94</v>
      </c>
      <c r="F10" s="93" t="s">
        <v>2</v>
      </c>
      <c r="G10" s="84"/>
      <c r="H10" s="93" t="s">
        <v>32</v>
      </c>
      <c r="I10" s="93" t="s">
        <v>33</v>
      </c>
      <c r="J10" s="93" t="s">
        <v>34</v>
      </c>
      <c r="K10" s="93" t="s">
        <v>95</v>
      </c>
      <c r="L10" s="93" t="s">
        <v>35</v>
      </c>
    </row>
    <row r="11" spans="1:15" ht="29.25" customHeight="1">
      <c r="A11" s="81" t="s">
        <v>3</v>
      </c>
      <c r="B11" s="94"/>
      <c r="C11" s="94"/>
      <c r="D11" s="93"/>
      <c r="E11" s="93"/>
      <c r="F11" s="93"/>
      <c r="G11" s="84"/>
      <c r="H11" s="93"/>
      <c r="I11" s="93"/>
      <c r="J11" s="93"/>
      <c r="K11" s="93"/>
      <c r="L11" s="93"/>
    </row>
    <row r="12" spans="1:15">
      <c r="A12" s="1">
        <v>1991</v>
      </c>
      <c r="B12" s="85">
        <v>218664</v>
      </c>
      <c r="C12" s="91">
        <v>4845900</v>
      </c>
      <c r="D12" s="85">
        <v>345671</v>
      </c>
      <c r="E12" s="78">
        <v>3917281.8361268877</v>
      </c>
      <c r="F12" s="86">
        <v>4133205.565771067</v>
      </c>
      <c r="G12" s="86">
        <f>A12-$A$12</f>
        <v>0</v>
      </c>
      <c r="H12" s="23">
        <f>B12/$B$12</f>
        <v>1</v>
      </c>
      <c r="I12" s="21">
        <f>C12/$C$12</f>
        <v>1</v>
      </c>
      <c r="J12" s="21">
        <f>D12/$D$12</f>
        <v>1</v>
      </c>
      <c r="K12" s="82">
        <f t="shared" ref="K12:K32" si="0">E12/$E$12</f>
        <v>1</v>
      </c>
      <c r="L12" s="21">
        <f>F12/$F$12</f>
        <v>1</v>
      </c>
    </row>
    <row r="13" spans="1:15">
      <c r="A13" s="1">
        <v>1992</v>
      </c>
      <c r="B13" s="85">
        <v>228785</v>
      </c>
      <c r="C13" s="91">
        <v>5084528</v>
      </c>
      <c r="D13" s="85">
        <v>366361</v>
      </c>
      <c r="E13" s="78">
        <v>4133974.759696444</v>
      </c>
      <c r="F13" s="86">
        <v>4361668.5944262277</v>
      </c>
      <c r="G13" s="86">
        <f t="shared" ref="G13:G32" si="1">A13-$A$12</f>
        <v>1</v>
      </c>
      <c r="H13" s="23">
        <f t="shared" ref="H13:H32" si="2">B13/$B$12</f>
        <v>1.0462856254344566</v>
      </c>
      <c r="I13" s="21">
        <f t="shared" ref="I13:I32" si="3">C13/$C$12</f>
        <v>1.0492432778224892</v>
      </c>
      <c r="J13" s="21">
        <f t="shared" ref="J13:J32" si="4">D13/$D$12</f>
        <v>1.0598546016298735</v>
      </c>
      <c r="K13" s="82">
        <f t="shared" si="0"/>
        <v>1.0553171644611117</v>
      </c>
      <c r="L13" s="21">
        <f t="shared" ref="L13:L32" si="5">F13/$F$12</f>
        <v>1.0552750220185432</v>
      </c>
    </row>
    <row r="14" spans="1:15">
      <c r="A14" s="1">
        <v>1993</v>
      </c>
      <c r="B14" s="85">
        <v>228844</v>
      </c>
      <c r="C14" s="91">
        <v>5229661</v>
      </c>
      <c r="D14" s="85">
        <v>385944</v>
      </c>
      <c r="E14" s="78">
        <v>4302612.0660633752</v>
      </c>
      <c r="F14" s="86">
        <v>4539252.4091469599</v>
      </c>
      <c r="G14" s="86">
        <f t="shared" si="1"/>
        <v>2</v>
      </c>
      <c r="H14" s="23">
        <f t="shared" si="2"/>
        <v>1.0465554457981194</v>
      </c>
      <c r="I14" s="21">
        <f t="shared" si="3"/>
        <v>1.0791929259786623</v>
      </c>
      <c r="J14" s="21">
        <f t="shared" si="4"/>
        <v>1.116506736173992</v>
      </c>
      <c r="K14" s="82">
        <f t="shared" si="0"/>
        <v>1.0983667364402538</v>
      </c>
      <c r="L14" s="21">
        <f t="shared" si="5"/>
        <v>1.0982401762783225</v>
      </c>
      <c r="O14" s="19"/>
    </row>
    <row r="15" spans="1:15">
      <c r="A15" s="1">
        <v>1994</v>
      </c>
      <c r="B15" s="85">
        <v>230368</v>
      </c>
      <c r="C15" s="91">
        <v>5359295</v>
      </c>
      <c r="D15" s="85">
        <v>404527</v>
      </c>
      <c r="E15" s="78">
        <v>4433045.1617870182</v>
      </c>
      <c r="F15" s="86">
        <v>4676061.4556019614</v>
      </c>
      <c r="G15" s="86">
        <f t="shared" si="1"/>
        <v>3</v>
      </c>
      <c r="H15" s="23">
        <f t="shared" si="2"/>
        <v>1.0535250429883292</v>
      </c>
      <c r="I15" s="21">
        <f t="shared" si="3"/>
        <v>1.1059442002517592</v>
      </c>
      <c r="J15" s="21">
        <f t="shared" si="4"/>
        <v>1.1702659465214034</v>
      </c>
      <c r="K15" s="82">
        <f t="shared" si="0"/>
        <v>1.1316635736809988</v>
      </c>
      <c r="L15" s="21">
        <f t="shared" si="5"/>
        <v>1.1313401623007886</v>
      </c>
    </row>
    <row r="16" spans="1:15">
      <c r="A16" s="1">
        <v>1995</v>
      </c>
      <c r="B16" s="85">
        <v>230830</v>
      </c>
      <c r="C16" s="91">
        <v>5455094</v>
      </c>
      <c r="D16" s="85">
        <v>421302</v>
      </c>
      <c r="E16" s="78">
        <v>4374793.0338625452</v>
      </c>
      <c r="F16" s="86">
        <v>4612490.6070032222</v>
      </c>
      <c r="G16" s="86">
        <f t="shared" si="1"/>
        <v>4</v>
      </c>
      <c r="H16" s="23">
        <f t="shared" si="2"/>
        <v>1.0556378736326053</v>
      </c>
      <c r="I16" s="21">
        <f t="shared" si="3"/>
        <v>1.1257132833942096</v>
      </c>
      <c r="J16" s="21">
        <f t="shared" si="4"/>
        <v>1.2187947499211678</v>
      </c>
      <c r="K16" s="82">
        <f t="shared" si="0"/>
        <v>1.1167930255914418</v>
      </c>
      <c r="L16" s="21">
        <f t="shared" si="5"/>
        <v>1.1159596428499299</v>
      </c>
    </row>
    <row r="17" spans="1:12">
      <c r="A17" s="1">
        <v>1996</v>
      </c>
      <c r="B17" s="85">
        <v>238641</v>
      </c>
      <c r="C17" s="91">
        <v>5431168</v>
      </c>
      <c r="D17" s="85">
        <v>433560</v>
      </c>
      <c r="E17" s="78">
        <v>4679007.7021160554</v>
      </c>
      <c r="F17" s="86">
        <v>4934751.8633057633</v>
      </c>
      <c r="G17" s="86">
        <f t="shared" si="1"/>
        <v>5</v>
      </c>
      <c r="H17" s="23">
        <f t="shared" si="2"/>
        <v>1.091359345845681</v>
      </c>
      <c r="I17" s="21">
        <f t="shared" si="3"/>
        <v>1.1207759136589694</v>
      </c>
      <c r="J17" s="21">
        <f t="shared" si="4"/>
        <v>1.2542562147244056</v>
      </c>
      <c r="K17" s="82">
        <f t="shared" si="0"/>
        <v>1.1944526582091179</v>
      </c>
      <c r="L17" s="21">
        <f t="shared" si="5"/>
        <v>1.1939284859607906</v>
      </c>
    </row>
    <row r="18" spans="1:12">
      <c r="A18" s="1">
        <v>1997</v>
      </c>
      <c r="B18" s="85">
        <v>244828</v>
      </c>
      <c r="C18" s="91">
        <v>5274423</v>
      </c>
      <c r="D18" s="85">
        <v>445496</v>
      </c>
      <c r="E18" s="78">
        <v>4952273.2913171388</v>
      </c>
      <c r="F18" s="86">
        <v>5223703.0397533849</v>
      </c>
      <c r="G18" s="86">
        <f t="shared" si="1"/>
        <v>6</v>
      </c>
      <c r="H18" s="23">
        <f t="shared" si="2"/>
        <v>1.1196538982182709</v>
      </c>
      <c r="I18" s="21">
        <f t="shared" si="3"/>
        <v>1.088430013000681</v>
      </c>
      <c r="J18" s="21">
        <f t="shared" si="4"/>
        <v>1.2887861579363036</v>
      </c>
      <c r="K18" s="82">
        <f t="shared" si="0"/>
        <v>1.2642116392150053</v>
      </c>
      <c r="L18" s="21">
        <f t="shared" si="5"/>
        <v>1.2638381896640267</v>
      </c>
    </row>
    <row r="19" spans="1:12">
      <c r="A19" s="1">
        <v>1998</v>
      </c>
      <c r="B19" s="85">
        <v>251768</v>
      </c>
      <c r="C19" s="91">
        <v>5314835</v>
      </c>
      <c r="D19" s="85">
        <v>459351</v>
      </c>
      <c r="E19" s="78">
        <v>5137254.0890095392</v>
      </c>
      <c r="F19" s="86">
        <v>5419984.8204600709</v>
      </c>
      <c r="G19" s="86">
        <f t="shared" si="1"/>
        <v>7</v>
      </c>
      <c r="H19" s="23">
        <f t="shared" si="2"/>
        <v>1.1513920901474408</v>
      </c>
      <c r="I19" s="21">
        <f t="shared" si="3"/>
        <v>1.0967694339544769</v>
      </c>
      <c r="J19" s="21">
        <f t="shared" si="4"/>
        <v>1.3288676226816829</v>
      </c>
      <c r="K19" s="82">
        <f t="shared" si="0"/>
        <v>1.3114333621930221</v>
      </c>
      <c r="L19" s="21">
        <f t="shared" si="5"/>
        <v>1.3113271852107722</v>
      </c>
    </row>
    <row r="20" spans="1:12">
      <c r="A20" s="1">
        <v>1999</v>
      </c>
      <c r="B20" s="85">
        <v>249884</v>
      </c>
      <c r="C20" s="91">
        <v>5493846</v>
      </c>
      <c r="D20" s="85">
        <v>476129</v>
      </c>
      <c r="E20" s="78">
        <v>5205044.4034393225</v>
      </c>
      <c r="F20" s="86">
        <v>5492389.3832810484</v>
      </c>
      <c r="G20" s="86">
        <f t="shared" si="1"/>
        <v>8</v>
      </c>
      <c r="H20" s="23">
        <f t="shared" si="2"/>
        <v>1.1427761314162368</v>
      </c>
      <c r="I20" s="21">
        <f t="shared" si="3"/>
        <v>1.1337101467219712</v>
      </c>
      <c r="J20" s="21">
        <f t="shared" si="4"/>
        <v>1.3774051048540374</v>
      </c>
      <c r="K20" s="82">
        <f t="shared" si="0"/>
        <v>1.3287388095071753</v>
      </c>
      <c r="L20" s="21">
        <f t="shared" si="5"/>
        <v>1.3288449596521386</v>
      </c>
    </row>
    <row r="21" spans="1:12">
      <c r="A21" s="1">
        <v>2000</v>
      </c>
      <c r="B21" s="85">
        <v>262040</v>
      </c>
      <c r="C21" s="91">
        <v>5624704</v>
      </c>
      <c r="D21" s="85">
        <v>494071</v>
      </c>
      <c r="E21" s="78">
        <v>5478531.3505860101</v>
      </c>
      <c r="F21" s="86">
        <v>5780347.8931526784</v>
      </c>
      <c r="G21" s="86">
        <f t="shared" si="1"/>
        <v>9</v>
      </c>
      <c r="H21" s="23">
        <f t="shared" si="2"/>
        <v>1.1983682727838145</v>
      </c>
      <c r="I21" s="21">
        <f t="shared" si="3"/>
        <v>1.1607140056542644</v>
      </c>
      <c r="J21" s="21">
        <f t="shared" si="4"/>
        <v>1.4293099507913594</v>
      </c>
      <c r="K21" s="82">
        <f t="shared" si="0"/>
        <v>1.3985542985599342</v>
      </c>
      <c r="L21" s="21">
        <f t="shared" si="5"/>
        <v>1.3985144946630135</v>
      </c>
    </row>
    <row r="22" spans="1:12">
      <c r="A22" s="1">
        <v>2001</v>
      </c>
      <c r="B22" s="85">
        <v>263474</v>
      </c>
      <c r="C22" s="91">
        <v>5898385</v>
      </c>
      <c r="D22" s="85">
        <v>511560</v>
      </c>
      <c r="E22" s="78">
        <v>5789242.3038854823</v>
      </c>
      <c r="F22" s="86">
        <v>6107032.9134801663</v>
      </c>
      <c r="G22" s="86">
        <f t="shared" si="1"/>
        <v>10</v>
      </c>
      <c r="H22" s="23">
        <f t="shared" si="2"/>
        <v>1.2049262795887754</v>
      </c>
      <c r="I22" s="21">
        <f t="shared" si="3"/>
        <v>1.2171908211065023</v>
      </c>
      <c r="J22" s="21">
        <f t="shared" si="4"/>
        <v>1.4799043020675728</v>
      </c>
      <c r="K22" s="82">
        <f t="shared" si="0"/>
        <v>1.4778722966763729</v>
      </c>
      <c r="L22" s="21">
        <f t="shared" si="5"/>
        <v>1.4775536363483226</v>
      </c>
    </row>
    <row r="23" spans="1:12">
      <c r="A23" s="1">
        <v>2002</v>
      </c>
      <c r="B23" s="85">
        <v>263811</v>
      </c>
      <c r="C23" s="91">
        <v>6219998</v>
      </c>
      <c r="D23" s="85">
        <v>528535</v>
      </c>
      <c r="E23" s="78">
        <v>6068040.6992716994</v>
      </c>
      <c r="F23" s="86">
        <v>6400299.6919657225</v>
      </c>
      <c r="G23" s="86">
        <f t="shared" si="1"/>
        <v>11</v>
      </c>
      <c r="H23" s="23">
        <f t="shared" si="2"/>
        <v>1.2064674569202063</v>
      </c>
      <c r="I23" s="21">
        <f t="shared" si="3"/>
        <v>1.2835588848304753</v>
      </c>
      <c r="J23" s="21">
        <f t="shared" si="4"/>
        <v>1.5290116903066788</v>
      </c>
      <c r="K23" s="82">
        <f t="shared" si="0"/>
        <v>1.5490436872092204</v>
      </c>
      <c r="L23" s="21">
        <f t="shared" si="5"/>
        <v>1.5485074695944185</v>
      </c>
    </row>
    <row r="24" spans="1:12">
      <c r="A24" s="1">
        <v>2003</v>
      </c>
      <c r="B24" s="85">
        <v>284017</v>
      </c>
      <c r="C24" s="91">
        <v>6823150</v>
      </c>
      <c r="D24" s="85">
        <v>553069</v>
      </c>
      <c r="E24" s="78">
        <v>6426960.5938080102</v>
      </c>
      <c r="F24" s="86">
        <v>6777370.6051429501</v>
      </c>
      <c r="G24" s="86">
        <f t="shared" si="1"/>
        <v>12</v>
      </c>
      <c r="H24" s="23">
        <f t="shared" si="2"/>
        <v>1.29887407163502</v>
      </c>
      <c r="I24" s="21">
        <f t="shared" si="3"/>
        <v>1.4080253410099259</v>
      </c>
      <c r="J24" s="21">
        <f t="shared" si="4"/>
        <v>1.5999866925486952</v>
      </c>
      <c r="K24" s="82">
        <f t="shared" si="0"/>
        <v>1.6406684182219839</v>
      </c>
      <c r="L24" s="21">
        <f t="shared" si="5"/>
        <v>1.6397371234737033</v>
      </c>
    </row>
    <row r="25" spans="1:12">
      <c r="A25" s="1">
        <v>2004</v>
      </c>
      <c r="B25" s="85">
        <v>298976</v>
      </c>
      <c r="C25" s="91">
        <v>7354121</v>
      </c>
      <c r="D25" s="85">
        <v>577441</v>
      </c>
      <c r="E25" s="78">
        <v>6899720.7862286186</v>
      </c>
      <c r="F25" s="86">
        <v>7274109.2889644466</v>
      </c>
      <c r="G25" s="86">
        <f t="shared" si="1"/>
        <v>13</v>
      </c>
      <c r="H25" s="23">
        <f t="shared" si="2"/>
        <v>1.3672849668898401</v>
      </c>
      <c r="I25" s="21">
        <f t="shared" si="3"/>
        <v>1.517596524897336</v>
      </c>
      <c r="J25" s="21">
        <f t="shared" si="4"/>
        <v>1.6704930410708447</v>
      </c>
      <c r="K25" s="82">
        <f t="shared" si="0"/>
        <v>1.7613541927456875</v>
      </c>
      <c r="L25" s="21">
        <f t="shared" si="5"/>
        <v>1.7599195523214755</v>
      </c>
    </row>
    <row r="26" spans="1:12">
      <c r="A26" s="1">
        <v>2005</v>
      </c>
      <c r="B26" s="85">
        <v>315580</v>
      </c>
      <c r="C26" s="91">
        <v>7616226</v>
      </c>
      <c r="D26" s="85">
        <v>611807</v>
      </c>
      <c r="E26" s="78">
        <v>7298758.4809211511</v>
      </c>
      <c r="F26" s="86">
        <v>7693447.8334625401</v>
      </c>
      <c r="G26" s="86">
        <f t="shared" si="1"/>
        <v>14</v>
      </c>
      <c r="H26" s="23">
        <f t="shared" si="2"/>
        <v>1.4432188197417042</v>
      </c>
      <c r="I26" s="21">
        <f t="shared" si="3"/>
        <v>1.5716845168080233</v>
      </c>
      <c r="J26" s="21">
        <f t="shared" si="4"/>
        <v>1.769911274014887</v>
      </c>
      <c r="K26" s="82">
        <f t="shared" si="0"/>
        <v>1.8632201578167815</v>
      </c>
      <c r="L26" s="21">
        <f t="shared" si="5"/>
        <v>1.8613755621485268</v>
      </c>
    </row>
    <row r="27" spans="1:12">
      <c r="A27" s="1">
        <v>2006</v>
      </c>
      <c r="B27" s="85">
        <v>325545</v>
      </c>
      <c r="C27" s="91">
        <v>7975499</v>
      </c>
      <c r="D27" s="85">
        <v>656444</v>
      </c>
      <c r="E27" s="78">
        <v>7516132.4837130783</v>
      </c>
      <c r="F27" s="86">
        <v>7921562.5873833317</v>
      </c>
      <c r="G27" s="86">
        <f t="shared" si="1"/>
        <v>15</v>
      </c>
      <c r="H27" s="23">
        <f t="shared" si="2"/>
        <v>1.4887910218417297</v>
      </c>
      <c r="I27" s="21">
        <f t="shared" si="3"/>
        <v>1.6458240987226316</v>
      </c>
      <c r="J27" s="21">
        <f t="shared" si="4"/>
        <v>1.8990427313833096</v>
      </c>
      <c r="K27" s="82">
        <f t="shared" si="0"/>
        <v>1.9187111875372393</v>
      </c>
      <c r="L27" s="21">
        <f t="shared" si="5"/>
        <v>1.9165663215460058</v>
      </c>
    </row>
    <row r="28" spans="1:12">
      <c r="A28" s="1">
        <v>2007</v>
      </c>
      <c r="B28" s="85">
        <v>332112</v>
      </c>
      <c r="C28" s="91">
        <v>8324563</v>
      </c>
      <c r="D28" s="85">
        <v>713978</v>
      </c>
      <c r="E28" s="78">
        <v>7839172.0619319426</v>
      </c>
      <c r="F28" s="86">
        <v>8264733.6473351698</v>
      </c>
      <c r="G28" s="86">
        <f t="shared" si="1"/>
        <v>16</v>
      </c>
      <c r="H28" s="23">
        <f t="shared" si="2"/>
        <v>1.5188234002853693</v>
      </c>
      <c r="I28" s="21">
        <f t="shared" si="3"/>
        <v>1.7178569512371282</v>
      </c>
      <c r="J28" s="21">
        <f t="shared" si="4"/>
        <v>2.065484232116666</v>
      </c>
      <c r="K28" s="82">
        <f t="shared" si="0"/>
        <v>2.0011764253558848</v>
      </c>
      <c r="L28" s="21">
        <f t="shared" si="5"/>
        <v>1.9995941445010972</v>
      </c>
    </row>
    <row r="29" spans="1:12">
      <c r="A29" s="1">
        <v>2008</v>
      </c>
      <c r="B29" s="85">
        <v>346156</v>
      </c>
      <c r="C29" s="91">
        <v>8666391</v>
      </c>
      <c r="D29" s="85">
        <v>789160</v>
      </c>
      <c r="E29" s="78">
        <v>8362122.0692953076</v>
      </c>
      <c r="F29" s="86">
        <v>8815931.8484738506</v>
      </c>
      <c r="G29" s="86">
        <f t="shared" si="1"/>
        <v>17</v>
      </c>
      <c r="H29" s="23">
        <f t="shared" si="2"/>
        <v>1.5830497932901622</v>
      </c>
      <c r="I29" s="21">
        <f t="shared" si="3"/>
        <v>1.7883965826781403</v>
      </c>
      <c r="J29" s="21">
        <f t="shared" si="4"/>
        <v>2.2829800590735121</v>
      </c>
      <c r="K29" s="82">
        <f t="shared" si="0"/>
        <v>2.1346746083409567</v>
      </c>
      <c r="L29" s="21">
        <f t="shared" si="5"/>
        <v>2.1329526703153951</v>
      </c>
    </row>
    <row r="30" spans="1:12">
      <c r="A30" s="1">
        <v>2009</v>
      </c>
      <c r="B30" s="85">
        <v>346703</v>
      </c>
      <c r="C30" s="91">
        <v>8694193</v>
      </c>
      <c r="D30" s="85">
        <v>835924</v>
      </c>
      <c r="E30" s="78">
        <v>8252596.0023773126</v>
      </c>
      <c r="F30" s="86">
        <v>8700713.72889743</v>
      </c>
      <c r="G30" s="86">
        <f t="shared" si="1"/>
        <v>18</v>
      </c>
      <c r="H30" s="23">
        <f t="shared" si="2"/>
        <v>1.585551348187173</v>
      </c>
      <c r="I30" s="21">
        <f t="shared" si="3"/>
        <v>1.794133803834169</v>
      </c>
      <c r="J30" s="21">
        <f t="shared" si="4"/>
        <v>2.4182647662083312</v>
      </c>
      <c r="K30" s="82">
        <f t="shared" si="0"/>
        <v>2.1067148976283145</v>
      </c>
      <c r="L30" s="21">
        <f t="shared" si="5"/>
        <v>2.1050764571092109</v>
      </c>
    </row>
    <row r="31" spans="1:12">
      <c r="A31" s="1">
        <v>2010</v>
      </c>
      <c r="B31" s="85">
        <v>362769</v>
      </c>
      <c r="C31" s="91">
        <v>9030420</v>
      </c>
      <c r="D31" s="85">
        <v>883087</v>
      </c>
      <c r="E31" s="78">
        <v>7512739.1859144196</v>
      </c>
      <c r="F31" s="86">
        <v>7892837.3827960426</v>
      </c>
      <c r="G31" s="86">
        <f t="shared" si="1"/>
        <v>19</v>
      </c>
      <c r="H31" s="23">
        <f t="shared" si="2"/>
        <v>1.659024805180551</v>
      </c>
      <c r="I31" s="21">
        <f t="shared" si="3"/>
        <v>1.8635176128273385</v>
      </c>
      <c r="J31" s="21">
        <f t="shared" si="4"/>
        <v>2.5547037500976364</v>
      </c>
      <c r="K31" s="82">
        <f t="shared" si="0"/>
        <v>1.9178449496864511</v>
      </c>
      <c r="L31" s="21">
        <f t="shared" si="5"/>
        <v>1.9096164604442074</v>
      </c>
    </row>
    <row r="32" spans="1:12">
      <c r="A32" s="1">
        <v>2011</v>
      </c>
      <c r="B32" s="85">
        <v>387307</v>
      </c>
      <c r="C32" s="91">
        <v>9435734</v>
      </c>
      <c r="D32" s="85">
        <v>931387</v>
      </c>
      <c r="E32" s="78">
        <v>10728802.206971245</v>
      </c>
      <c r="F32" s="86">
        <v>11327401.087124238</v>
      </c>
      <c r="G32" s="86">
        <f t="shared" si="1"/>
        <v>20</v>
      </c>
      <c r="H32" s="23">
        <f t="shared" si="2"/>
        <v>1.7712426371053305</v>
      </c>
      <c r="I32" s="21">
        <f t="shared" si="3"/>
        <v>1.9471582162240244</v>
      </c>
      <c r="J32" s="21">
        <f t="shared" si="4"/>
        <v>2.6944319887985975</v>
      </c>
      <c r="K32" s="82">
        <f t="shared" si="0"/>
        <v>2.7388384741750094</v>
      </c>
      <c r="L32" s="21">
        <f t="shared" si="5"/>
        <v>2.7405849786256793</v>
      </c>
    </row>
    <row r="33" spans="2:25">
      <c r="B33" s="7"/>
    </row>
    <row r="35" spans="2:25">
      <c r="B35" s="77"/>
      <c r="C35" s="77"/>
      <c r="D35" s="77"/>
      <c r="F35" s="77"/>
      <c r="H35" s="77"/>
      <c r="I35" s="77"/>
      <c r="J35" s="77"/>
      <c r="L35" s="77"/>
      <c r="M35" s="77"/>
      <c r="N35" s="77"/>
      <c r="O35" s="77"/>
      <c r="P35" s="77"/>
      <c r="Q35" s="77"/>
      <c r="R35" s="77"/>
      <c r="S35" s="77"/>
      <c r="T35" s="77"/>
      <c r="U35" s="77"/>
      <c r="V35" s="77"/>
      <c r="W35" s="77"/>
      <c r="X35" s="77"/>
      <c r="Y35" s="77"/>
    </row>
  </sheetData>
  <mergeCells count="11">
    <mergeCell ref="A1:D1"/>
    <mergeCell ref="C10:C11"/>
    <mergeCell ref="I10:I11"/>
    <mergeCell ref="J10:J11"/>
    <mergeCell ref="L10:L11"/>
    <mergeCell ref="H10:H11"/>
    <mergeCell ref="B10:B11"/>
    <mergeCell ref="D10:D11"/>
    <mergeCell ref="F10:F11"/>
    <mergeCell ref="E10:E11"/>
    <mergeCell ref="K10:K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I1" sqref="A1:I1048576"/>
    </sheetView>
  </sheetViews>
  <sheetFormatPr baseColWidth="10" defaultColWidth="8.83203125" defaultRowHeight="14" x14ac:dyDescent="0"/>
  <cols>
    <col min="1" max="9" width="8.83203125" style="20"/>
  </cols>
  <sheetData>
    <row r="1" spans="1:9">
      <c r="A1" s="20" t="str">
        <f>'Saudi Arabia Workbook'!A11</f>
        <v>Year</v>
      </c>
      <c r="B1" s="20" t="str">
        <f>'Saudi Arabia Workbook'!G9</f>
        <v>iYear</v>
      </c>
      <c r="C1" s="20" t="str">
        <f>'Saudi Arabia Workbook'!H9</f>
        <v>iGDP</v>
      </c>
      <c r="D1" s="20" t="str">
        <f>'Saudi Arabia Workbook'!I9</f>
        <v>iLabor</v>
      </c>
      <c r="E1" s="20" t="str">
        <f>'Saudi Arabia Workbook'!J9</f>
        <v>iCapStk</v>
      </c>
      <c r="F1" s="20" t="str">
        <f>'Saudi Arabia Workbook'!K9</f>
        <v>iQ</v>
      </c>
      <c r="G1" s="20" t="str">
        <f>'Saudi Arabia Workbook'!L9</f>
        <v>iX</v>
      </c>
      <c r="H1" s="89" t="s">
        <v>109</v>
      </c>
      <c r="I1" s="20" t="s">
        <v>107</v>
      </c>
    </row>
    <row r="2" spans="1:9">
      <c r="A2" s="20">
        <f>'Saudi Arabia Workbook'!A12</f>
        <v>1991</v>
      </c>
      <c r="B2" s="87">
        <f>'Saudi Arabia Workbook'!G12</f>
        <v>0</v>
      </c>
      <c r="C2" s="88">
        <f>'Saudi Arabia Workbook'!H12</f>
        <v>1</v>
      </c>
      <c r="D2" s="88">
        <f>'Saudi Arabia Workbook'!I12</f>
        <v>1</v>
      </c>
      <c r="E2" s="88">
        <f>'Saudi Arabia Workbook'!J12</f>
        <v>1</v>
      </c>
      <c r="F2" s="88">
        <f>'Saudi Arabia Workbook'!K12</f>
        <v>1</v>
      </c>
      <c r="G2" s="88">
        <f>'Saudi Arabia Workbook'!L12</f>
        <v>1</v>
      </c>
      <c r="H2" s="90" t="s">
        <v>110</v>
      </c>
      <c r="I2" s="20" t="s">
        <v>108</v>
      </c>
    </row>
    <row r="3" spans="1:9">
      <c r="A3" s="20">
        <f>'Saudi Arabia Workbook'!A13</f>
        <v>1992</v>
      </c>
      <c r="B3" s="87">
        <f>'Saudi Arabia Workbook'!G13</f>
        <v>1</v>
      </c>
      <c r="C3" s="88">
        <f>'Saudi Arabia Workbook'!H13</f>
        <v>1.0462856254344566</v>
      </c>
      <c r="D3" s="88">
        <f>'Saudi Arabia Workbook'!I13</f>
        <v>1.0492432778224892</v>
      </c>
      <c r="E3" s="88">
        <f>'Saudi Arabia Workbook'!J13</f>
        <v>1.0598546016298735</v>
      </c>
      <c r="F3" s="88">
        <f>'Saudi Arabia Workbook'!K13</f>
        <v>1.0553171644611117</v>
      </c>
      <c r="G3" s="88">
        <f>'Saudi Arabia Workbook'!L13</f>
        <v>1.0552750220185432</v>
      </c>
      <c r="H3" s="90" t="s">
        <v>110</v>
      </c>
      <c r="I3" s="20" t="s">
        <v>108</v>
      </c>
    </row>
    <row r="4" spans="1:9">
      <c r="A4" s="20">
        <f>'Saudi Arabia Workbook'!A14</f>
        <v>1993</v>
      </c>
      <c r="B4" s="87">
        <f>'Saudi Arabia Workbook'!G14</f>
        <v>2</v>
      </c>
      <c r="C4" s="88">
        <f>'Saudi Arabia Workbook'!H14</f>
        <v>1.0465554457981194</v>
      </c>
      <c r="D4" s="88">
        <f>'Saudi Arabia Workbook'!I14</f>
        <v>1.0791929259786623</v>
      </c>
      <c r="E4" s="88">
        <f>'Saudi Arabia Workbook'!J14</f>
        <v>1.116506736173992</v>
      </c>
      <c r="F4" s="88">
        <f>'Saudi Arabia Workbook'!K14</f>
        <v>1.0983667364402538</v>
      </c>
      <c r="G4" s="88">
        <f>'Saudi Arabia Workbook'!L14</f>
        <v>1.0982401762783225</v>
      </c>
      <c r="H4" s="90" t="s">
        <v>110</v>
      </c>
      <c r="I4" s="20" t="s">
        <v>108</v>
      </c>
    </row>
    <row r="5" spans="1:9">
      <c r="A5" s="20">
        <f>'Saudi Arabia Workbook'!A15</f>
        <v>1994</v>
      </c>
      <c r="B5" s="87">
        <f>'Saudi Arabia Workbook'!G15</f>
        <v>3</v>
      </c>
      <c r="C5" s="88">
        <f>'Saudi Arabia Workbook'!H15</f>
        <v>1.0535250429883292</v>
      </c>
      <c r="D5" s="88">
        <f>'Saudi Arabia Workbook'!I15</f>
        <v>1.1059442002517592</v>
      </c>
      <c r="E5" s="88">
        <f>'Saudi Arabia Workbook'!J15</f>
        <v>1.1702659465214034</v>
      </c>
      <c r="F5" s="88">
        <f>'Saudi Arabia Workbook'!K15</f>
        <v>1.1316635736809988</v>
      </c>
      <c r="G5" s="88">
        <f>'Saudi Arabia Workbook'!L15</f>
        <v>1.1313401623007886</v>
      </c>
      <c r="H5" s="90" t="s">
        <v>110</v>
      </c>
      <c r="I5" s="20" t="s">
        <v>108</v>
      </c>
    </row>
    <row r="6" spans="1:9">
      <c r="A6" s="20">
        <f>'Saudi Arabia Workbook'!A16</f>
        <v>1995</v>
      </c>
      <c r="B6" s="87">
        <f>'Saudi Arabia Workbook'!G16</f>
        <v>4</v>
      </c>
      <c r="C6" s="88">
        <f>'Saudi Arabia Workbook'!H16</f>
        <v>1.0556378736326053</v>
      </c>
      <c r="D6" s="88">
        <f>'Saudi Arabia Workbook'!I16</f>
        <v>1.1257132833942096</v>
      </c>
      <c r="E6" s="88">
        <f>'Saudi Arabia Workbook'!J16</f>
        <v>1.2187947499211678</v>
      </c>
      <c r="F6" s="88">
        <f>'Saudi Arabia Workbook'!K16</f>
        <v>1.1167930255914418</v>
      </c>
      <c r="G6" s="88">
        <f>'Saudi Arabia Workbook'!L16</f>
        <v>1.1159596428499299</v>
      </c>
      <c r="H6" s="90" t="s">
        <v>110</v>
      </c>
      <c r="I6" s="20" t="s">
        <v>108</v>
      </c>
    </row>
    <row r="7" spans="1:9">
      <c r="A7" s="20">
        <f>'Saudi Arabia Workbook'!A17</f>
        <v>1996</v>
      </c>
      <c r="B7" s="87">
        <f>'Saudi Arabia Workbook'!G17</f>
        <v>5</v>
      </c>
      <c r="C7" s="88">
        <f>'Saudi Arabia Workbook'!H17</f>
        <v>1.091359345845681</v>
      </c>
      <c r="D7" s="88">
        <f>'Saudi Arabia Workbook'!I17</f>
        <v>1.1207759136589694</v>
      </c>
      <c r="E7" s="88">
        <f>'Saudi Arabia Workbook'!J17</f>
        <v>1.2542562147244056</v>
      </c>
      <c r="F7" s="88">
        <f>'Saudi Arabia Workbook'!K17</f>
        <v>1.1944526582091179</v>
      </c>
      <c r="G7" s="88">
        <f>'Saudi Arabia Workbook'!L17</f>
        <v>1.1939284859607906</v>
      </c>
      <c r="H7" s="90" t="s">
        <v>110</v>
      </c>
      <c r="I7" s="20" t="s">
        <v>108</v>
      </c>
    </row>
    <row r="8" spans="1:9">
      <c r="A8" s="20">
        <f>'Saudi Arabia Workbook'!A18</f>
        <v>1997</v>
      </c>
      <c r="B8" s="87">
        <f>'Saudi Arabia Workbook'!G18</f>
        <v>6</v>
      </c>
      <c r="C8" s="88">
        <f>'Saudi Arabia Workbook'!H18</f>
        <v>1.1196538982182709</v>
      </c>
      <c r="D8" s="88">
        <f>'Saudi Arabia Workbook'!I18</f>
        <v>1.088430013000681</v>
      </c>
      <c r="E8" s="88">
        <f>'Saudi Arabia Workbook'!J18</f>
        <v>1.2887861579363036</v>
      </c>
      <c r="F8" s="88">
        <f>'Saudi Arabia Workbook'!K18</f>
        <v>1.2642116392150053</v>
      </c>
      <c r="G8" s="88">
        <f>'Saudi Arabia Workbook'!L18</f>
        <v>1.2638381896640267</v>
      </c>
      <c r="H8" s="90" t="s">
        <v>110</v>
      </c>
      <c r="I8" s="20" t="s">
        <v>108</v>
      </c>
    </row>
    <row r="9" spans="1:9">
      <c r="A9" s="20">
        <f>'Saudi Arabia Workbook'!A19</f>
        <v>1998</v>
      </c>
      <c r="B9" s="87">
        <f>'Saudi Arabia Workbook'!G19</f>
        <v>7</v>
      </c>
      <c r="C9" s="88">
        <f>'Saudi Arabia Workbook'!H19</f>
        <v>1.1513920901474408</v>
      </c>
      <c r="D9" s="88">
        <f>'Saudi Arabia Workbook'!I19</f>
        <v>1.0967694339544769</v>
      </c>
      <c r="E9" s="88">
        <f>'Saudi Arabia Workbook'!J19</f>
        <v>1.3288676226816829</v>
      </c>
      <c r="F9" s="88">
        <f>'Saudi Arabia Workbook'!K19</f>
        <v>1.3114333621930221</v>
      </c>
      <c r="G9" s="88">
        <f>'Saudi Arabia Workbook'!L19</f>
        <v>1.3113271852107722</v>
      </c>
      <c r="H9" s="90" t="s">
        <v>110</v>
      </c>
      <c r="I9" s="20" t="s">
        <v>108</v>
      </c>
    </row>
    <row r="10" spans="1:9">
      <c r="A10" s="20">
        <f>'Saudi Arabia Workbook'!A20</f>
        <v>1999</v>
      </c>
      <c r="B10" s="87">
        <f>'Saudi Arabia Workbook'!G20</f>
        <v>8</v>
      </c>
      <c r="C10" s="88">
        <f>'Saudi Arabia Workbook'!H20</f>
        <v>1.1427761314162368</v>
      </c>
      <c r="D10" s="88">
        <f>'Saudi Arabia Workbook'!I20</f>
        <v>1.1337101467219712</v>
      </c>
      <c r="E10" s="88">
        <f>'Saudi Arabia Workbook'!J20</f>
        <v>1.3774051048540374</v>
      </c>
      <c r="F10" s="88">
        <f>'Saudi Arabia Workbook'!K20</f>
        <v>1.3287388095071753</v>
      </c>
      <c r="G10" s="88">
        <f>'Saudi Arabia Workbook'!L20</f>
        <v>1.3288449596521386</v>
      </c>
      <c r="H10" s="90" t="s">
        <v>110</v>
      </c>
      <c r="I10" s="20" t="s">
        <v>108</v>
      </c>
    </row>
    <row r="11" spans="1:9">
      <c r="A11" s="20">
        <f>'Saudi Arabia Workbook'!A21</f>
        <v>2000</v>
      </c>
      <c r="B11" s="87">
        <f>'Saudi Arabia Workbook'!G21</f>
        <v>9</v>
      </c>
      <c r="C11" s="88">
        <f>'Saudi Arabia Workbook'!H21</f>
        <v>1.1983682727838145</v>
      </c>
      <c r="D11" s="88">
        <f>'Saudi Arabia Workbook'!I21</f>
        <v>1.1607140056542644</v>
      </c>
      <c r="E11" s="88">
        <f>'Saudi Arabia Workbook'!J21</f>
        <v>1.4293099507913594</v>
      </c>
      <c r="F11" s="88">
        <f>'Saudi Arabia Workbook'!K21</f>
        <v>1.3985542985599342</v>
      </c>
      <c r="G11" s="88">
        <f>'Saudi Arabia Workbook'!L21</f>
        <v>1.3985144946630135</v>
      </c>
      <c r="H11" s="90" t="s">
        <v>110</v>
      </c>
      <c r="I11" s="20" t="s">
        <v>108</v>
      </c>
    </row>
    <row r="12" spans="1:9">
      <c r="A12" s="20">
        <f>'Saudi Arabia Workbook'!A22</f>
        <v>2001</v>
      </c>
      <c r="B12" s="87">
        <f>'Saudi Arabia Workbook'!G22</f>
        <v>10</v>
      </c>
      <c r="C12" s="88">
        <f>'Saudi Arabia Workbook'!H22</f>
        <v>1.2049262795887754</v>
      </c>
      <c r="D12" s="88">
        <f>'Saudi Arabia Workbook'!I22</f>
        <v>1.2171908211065023</v>
      </c>
      <c r="E12" s="88">
        <f>'Saudi Arabia Workbook'!J22</f>
        <v>1.4799043020675728</v>
      </c>
      <c r="F12" s="88">
        <f>'Saudi Arabia Workbook'!K22</f>
        <v>1.4778722966763729</v>
      </c>
      <c r="G12" s="88">
        <f>'Saudi Arabia Workbook'!L22</f>
        <v>1.4775536363483226</v>
      </c>
      <c r="H12" s="90" t="s">
        <v>110</v>
      </c>
      <c r="I12" s="20" t="s">
        <v>108</v>
      </c>
    </row>
    <row r="13" spans="1:9">
      <c r="A13" s="20">
        <f>'Saudi Arabia Workbook'!A23</f>
        <v>2002</v>
      </c>
      <c r="B13" s="87">
        <f>'Saudi Arabia Workbook'!G23</f>
        <v>11</v>
      </c>
      <c r="C13" s="88">
        <f>'Saudi Arabia Workbook'!H23</f>
        <v>1.2064674569202063</v>
      </c>
      <c r="D13" s="88">
        <f>'Saudi Arabia Workbook'!I23</f>
        <v>1.2835588848304753</v>
      </c>
      <c r="E13" s="88">
        <f>'Saudi Arabia Workbook'!J23</f>
        <v>1.5290116903066788</v>
      </c>
      <c r="F13" s="88">
        <f>'Saudi Arabia Workbook'!K23</f>
        <v>1.5490436872092204</v>
      </c>
      <c r="G13" s="88">
        <f>'Saudi Arabia Workbook'!L23</f>
        <v>1.5485074695944185</v>
      </c>
      <c r="H13" s="90" t="s">
        <v>110</v>
      </c>
      <c r="I13" s="20" t="s">
        <v>108</v>
      </c>
    </row>
    <row r="14" spans="1:9">
      <c r="A14" s="20">
        <f>'Saudi Arabia Workbook'!A24</f>
        <v>2003</v>
      </c>
      <c r="B14" s="87">
        <f>'Saudi Arabia Workbook'!G24</f>
        <v>12</v>
      </c>
      <c r="C14" s="88">
        <f>'Saudi Arabia Workbook'!H24</f>
        <v>1.29887407163502</v>
      </c>
      <c r="D14" s="88">
        <f>'Saudi Arabia Workbook'!I24</f>
        <v>1.4080253410099259</v>
      </c>
      <c r="E14" s="88">
        <f>'Saudi Arabia Workbook'!J24</f>
        <v>1.5999866925486952</v>
      </c>
      <c r="F14" s="88">
        <f>'Saudi Arabia Workbook'!K24</f>
        <v>1.6406684182219839</v>
      </c>
      <c r="G14" s="88">
        <f>'Saudi Arabia Workbook'!L24</f>
        <v>1.6397371234737033</v>
      </c>
      <c r="H14" s="90" t="s">
        <v>110</v>
      </c>
      <c r="I14" s="20" t="s">
        <v>108</v>
      </c>
    </row>
    <row r="15" spans="1:9">
      <c r="A15" s="20">
        <f>'Saudi Arabia Workbook'!A25</f>
        <v>2004</v>
      </c>
      <c r="B15" s="87">
        <f>'Saudi Arabia Workbook'!G25</f>
        <v>13</v>
      </c>
      <c r="C15" s="88">
        <f>'Saudi Arabia Workbook'!H25</f>
        <v>1.3672849668898401</v>
      </c>
      <c r="D15" s="88">
        <f>'Saudi Arabia Workbook'!I25</f>
        <v>1.517596524897336</v>
      </c>
      <c r="E15" s="88">
        <f>'Saudi Arabia Workbook'!J25</f>
        <v>1.6704930410708447</v>
      </c>
      <c r="F15" s="88">
        <f>'Saudi Arabia Workbook'!K25</f>
        <v>1.7613541927456875</v>
      </c>
      <c r="G15" s="88">
        <f>'Saudi Arabia Workbook'!L25</f>
        <v>1.7599195523214755</v>
      </c>
      <c r="H15" s="90" t="s">
        <v>110</v>
      </c>
      <c r="I15" s="20" t="s">
        <v>108</v>
      </c>
    </row>
    <row r="16" spans="1:9">
      <c r="A16" s="20">
        <f>'Saudi Arabia Workbook'!A26</f>
        <v>2005</v>
      </c>
      <c r="B16" s="87">
        <f>'Saudi Arabia Workbook'!G26</f>
        <v>14</v>
      </c>
      <c r="C16" s="88">
        <f>'Saudi Arabia Workbook'!H26</f>
        <v>1.4432188197417042</v>
      </c>
      <c r="D16" s="88">
        <f>'Saudi Arabia Workbook'!I26</f>
        <v>1.5716845168080233</v>
      </c>
      <c r="E16" s="88">
        <f>'Saudi Arabia Workbook'!J26</f>
        <v>1.769911274014887</v>
      </c>
      <c r="F16" s="88">
        <f>'Saudi Arabia Workbook'!K26</f>
        <v>1.8632201578167815</v>
      </c>
      <c r="G16" s="88">
        <f>'Saudi Arabia Workbook'!L26</f>
        <v>1.8613755621485268</v>
      </c>
      <c r="H16" s="90" t="s">
        <v>110</v>
      </c>
      <c r="I16" s="20" t="s">
        <v>108</v>
      </c>
    </row>
    <row r="17" spans="1:9">
      <c r="A17" s="20">
        <f>'Saudi Arabia Workbook'!A27</f>
        <v>2006</v>
      </c>
      <c r="B17" s="87">
        <f>'Saudi Arabia Workbook'!G27</f>
        <v>15</v>
      </c>
      <c r="C17" s="88">
        <f>'Saudi Arabia Workbook'!H27</f>
        <v>1.4887910218417297</v>
      </c>
      <c r="D17" s="88">
        <f>'Saudi Arabia Workbook'!I27</f>
        <v>1.6458240987226316</v>
      </c>
      <c r="E17" s="88">
        <f>'Saudi Arabia Workbook'!J27</f>
        <v>1.8990427313833096</v>
      </c>
      <c r="F17" s="88">
        <f>'Saudi Arabia Workbook'!K27</f>
        <v>1.9187111875372393</v>
      </c>
      <c r="G17" s="88">
        <f>'Saudi Arabia Workbook'!L27</f>
        <v>1.9165663215460058</v>
      </c>
      <c r="H17" s="90" t="s">
        <v>110</v>
      </c>
      <c r="I17" s="20" t="s">
        <v>108</v>
      </c>
    </row>
    <row r="18" spans="1:9">
      <c r="A18" s="20">
        <f>'Saudi Arabia Workbook'!A28</f>
        <v>2007</v>
      </c>
      <c r="B18" s="87">
        <f>'Saudi Arabia Workbook'!G28</f>
        <v>16</v>
      </c>
      <c r="C18" s="88">
        <f>'Saudi Arabia Workbook'!H28</f>
        <v>1.5188234002853693</v>
      </c>
      <c r="D18" s="88">
        <f>'Saudi Arabia Workbook'!I28</f>
        <v>1.7178569512371282</v>
      </c>
      <c r="E18" s="88">
        <f>'Saudi Arabia Workbook'!J28</f>
        <v>2.065484232116666</v>
      </c>
      <c r="F18" s="88">
        <f>'Saudi Arabia Workbook'!K28</f>
        <v>2.0011764253558848</v>
      </c>
      <c r="G18" s="88">
        <f>'Saudi Arabia Workbook'!L28</f>
        <v>1.9995941445010972</v>
      </c>
      <c r="H18" s="90" t="s">
        <v>110</v>
      </c>
      <c r="I18" s="20" t="s">
        <v>108</v>
      </c>
    </row>
    <row r="19" spans="1:9">
      <c r="A19" s="20">
        <f>'Saudi Arabia Workbook'!A29</f>
        <v>2008</v>
      </c>
      <c r="B19" s="87">
        <f>'Saudi Arabia Workbook'!G29</f>
        <v>17</v>
      </c>
      <c r="C19" s="88">
        <f>'Saudi Arabia Workbook'!H29</f>
        <v>1.5830497932901622</v>
      </c>
      <c r="D19" s="88">
        <f>'Saudi Arabia Workbook'!I29</f>
        <v>1.7883965826781403</v>
      </c>
      <c r="E19" s="88">
        <f>'Saudi Arabia Workbook'!J29</f>
        <v>2.2829800590735121</v>
      </c>
      <c r="F19" s="88">
        <f>'Saudi Arabia Workbook'!K29</f>
        <v>2.1346746083409567</v>
      </c>
      <c r="G19" s="88">
        <f>'Saudi Arabia Workbook'!L29</f>
        <v>2.1329526703153951</v>
      </c>
      <c r="H19" s="90" t="s">
        <v>110</v>
      </c>
      <c r="I19" s="20" t="s">
        <v>108</v>
      </c>
    </row>
    <row r="20" spans="1:9">
      <c r="A20" s="20">
        <f>'Saudi Arabia Workbook'!A30</f>
        <v>2009</v>
      </c>
      <c r="B20" s="87">
        <f>'Saudi Arabia Workbook'!G30</f>
        <v>18</v>
      </c>
      <c r="C20" s="88">
        <f>'Saudi Arabia Workbook'!H30</f>
        <v>1.585551348187173</v>
      </c>
      <c r="D20" s="88">
        <f>'Saudi Arabia Workbook'!I30</f>
        <v>1.794133803834169</v>
      </c>
      <c r="E20" s="88">
        <f>'Saudi Arabia Workbook'!J30</f>
        <v>2.4182647662083312</v>
      </c>
      <c r="F20" s="88">
        <f>'Saudi Arabia Workbook'!K30</f>
        <v>2.1067148976283145</v>
      </c>
      <c r="G20" s="88">
        <f>'Saudi Arabia Workbook'!L30</f>
        <v>2.1050764571092109</v>
      </c>
      <c r="H20" s="90" t="s">
        <v>110</v>
      </c>
      <c r="I20" s="20" t="s">
        <v>108</v>
      </c>
    </row>
    <row r="21" spans="1:9">
      <c r="A21" s="20">
        <f>'Saudi Arabia Workbook'!A31</f>
        <v>2010</v>
      </c>
      <c r="B21" s="87">
        <f>'Saudi Arabia Workbook'!G31</f>
        <v>19</v>
      </c>
      <c r="C21" s="88">
        <f>'Saudi Arabia Workbook'!H31</f>
        <v>1.659024805180551</v>
      </c>
      <c r="D21" s="88">
        <f>'Saudi Arabia Workbook'!I31</f>
        <v>1.8635176128273385</v>
      </c>
      <c r="E21" s="88">
        <f>'Saudi Arabia Workbook'!J31</f>
        <v>2.5547037500976364</v>
      </c>
      <c r="F21" s="88">
        <f>'Saudi Arabia Workbook'!K31</f>
        <v>1.9178449496864511</v>
      </c>
      <c r="G21" s="88">
        <f>'Saudi Arabia Workbook'!L31</f>
        <v>1.9096164604442074</v>
      </c>
      <c r="H21" s="90" t="s">
        <v>110</v>
      </c>
      <c r="I21" s="20" t="s">
        <v>108</v>
      </c>
    </row>
    <row r="22" spans="1:9">
      <c r="A22" s="20">
        <f>'Saudi Arabia Workbook'!A32</f>
        <v>2011</v>
      </c>
      <c r="B22" s="87">
        <f>'Saudi Arabia Workbook'!G32</f>
        <v>20</v>
      </c>
      <c r="C22" s="88">
        <f>'Saudi Arabia Workbook'!H32</f>
        <v>1.7712426371053305</v>
      </c>
      <c r="D22" s="88">
        <f>'Saudi Arabia Workbook'!I32</f>
        <v>1.9471582162240244</v>
      </c>
      <c r="E22" s="88">
        <f>'Saudi Arabia Workbook'!J32</f>
        <v>2.6944319887985975</v>
      </c>
      <c r="F22" s="88">
        <f>'Saudi Arabia Workbook'!K32</f>
        <v>2.7388384741750094</v>
      </c>
      <c r="G22" s="88">
        <f>'Saudi Arabia Workbook'!L32</f>
        <v>2.7405849786256793</v>
      </c>
      <c r="H22" s="90" t="s">
        <v>110</v>
      </c>
      <c r="I22" s="20" t="s">
        <v>108</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8"/>
  <sheetViews>
    <sheetView workbookViewId="0">
      <selection activeCell="C20" sqref="C20"/>
    </sheetView>
  </sheetViews>
  <sheetFormatPr baseColWidth="10" defaultColWidth="8.83203125" defaultRowHeight="14" x14ac:dyDescent="0"/>
  <cols>
    <col min="2" max="2" width="25.1640625" customWidth="1"/>
    <col min="3" max="3" width="15.83203125" customWidth="1"/>
    <col min="4" max="4" width="12.5" customWidth="1"/>
    <col min="5" max="5" width="14.83203125" customWidth="1"/>
    <col min="6" max="6" width="13.83203125" customWidth="1"/>
  </cols>
  <sheetData>
    <row r="1" spans="1:53" s="18" customFormat="1">
      <c r="A1" s="83" t="s">
        <v>40</v>
      </c>
    </row>
    <row r="2" spans="1:53" s="18" customFormat="1">
      <c r="A2" s="83" t="s">
        <v>98</v>
      </c>
    </row>
    <row r="3" spans="1:53" s="18" customFormat="1">
      <c r="A3" s="83" t="s">
        <v>99</v>
      </c>
    </row>
    <row r="4" spans="1:53">
      <c r="A4" s="7"/>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spans="1:53">
      <c r="A5" s="7"/>
      <c r="B5" s="92" t="s">
        <v>4</v>
      </c>
      <c r="C5" s="92" t="s">
        <v>5</v>
      </c>
      <c r="D5" s="92" t="s">
        <v>6</v>
      </c>
      <c r="E5" s="92" t="s">
        <v>7</v>
      </c>
      <c r="F5" s="92" t="s">
        <v>1</v>
      </c>
    </row>
    <row r="6" spans="1:53">
      <c r="A6" s="10" t="s">
        <v>3</v>
      </c>
      <c r="B6" s="92"/>
      <c r="C6" s="92"/>
      <c r="D6" s="92"/>
      <c r="E6" s="95"/>
      <c r="F6" s="95"/>
    </row>
    <row r="7" spans="1:53">
      <c r="A7" s="7">
        <v>1991</v>
      </c>
      <c r="B7" s="7">
        <v>51</v>
      </c>
      <c r="C7" s="7">
        <v>43</v>
      </c>
      <c r="D7" s="8">
        <v>16669764</v>
      </c>
      <c r="E7" s="9">
        <f t="shared" ref="E7:E27" si="0">D7*(1-C7/100)</f>
        <v>9501765.4800000004</v>
      </c>
      <c r="F7" s="6">
        <f>E7*B7/100</f>
        <v>4845900.3947999999</v>
      </c>
    </row>
    <row r="8" spans="1:53">
      <c r="A8" s="7">
        <v>1992</v>
      </c>
      <c r="B8" s="7">
        <v>51</v>
      </c>
      <c r="C8" s="7">
        <v>42</v>
      </c>
      <c r="D8" s="8">
        <v>17189075</v>
      </c>
      <c r="E8" s="9">
        <f t="shared" si="0"/>
        <v>9969663.5000000019</v>
      </c>
      <c r="F8" s="6">
        <f t="shared" ref="F8:F27" si="1">E8*B8/100</f>
        <v>5084528.3850000016</v>
      </c>
    </row>
    <row r="9" spans="1:53">
      <c r="A9" s="7">
        <v>1993</v>
      </c>
      <c r="B9" s="7">
        <v>51</v>
      </c>
      <c r="C9" s="7">
        <v>42</v>
      </c>
      <c r="D9" s="8">
        <v>17679720</v>
      </c>
      <c r="E9" s="9">
        <f t="shared" si="0"/>
        <v>10254237.600000001</v>
      </c>
      <c r="F9" s="6">
        <f t="shared" si="1"/>
        <v>5229661.1760000009</v>
      </c>
    </row>
    <row r="10" spans="1:53">
      <c r="A10" s="7">
        <v>1994</v>
      </c>
      <c r="B10" s="7">
        <v>51</v>
      </c>
      <c r="C10" s="7">
        <v>42</v>
      </c>
      <c r="D10" s="8">
        <v>18117969</v>
      </c>
      <c r="E10" s="9">
        <f t="shared" si="0"/>
        <v>10508422.020000001</v>
      </c>
      <c r="F10" s="6">
        <f t="shared" si="1"/>
        <v>5359295.230200001</v>
      </c>
    </row>
    <row r="11" spans="1:53">
      <c r="A11" s="7">
        <v>1995</v>
      </c>
      <c r="B11" s="7">
        <v>50</v>
      </c>
      <c r="C11" s="7">
        <v>41</v>
      </c>
      <c r="D11" s="8">
        <v>18491845</v>
      </c>
      <c r="E11" s="9">
        <f t="shared" si="0"/>
        <v>10910188.550000001</v>
      </c>
      <c r="F11" s="6">
        <f t="shared" si="1"/>
        <v>5455094.2750000004</v>
      </c>
    </row>
    <row r="12" spans="1:53">
      <c r="A12" s="7">
        <v>1996</v>
      </c>
      <c r="B12" s="7">
        <v>49</v>
      </c>
      <c r="C12" s="7">
        <v>41</v>
      </c>
      <c r="D12" s="8">
        <v>18786467</v>
      </c>
      <c r="E12" s="9">
        <f t="shared" si="0"/>
        <v>11084015.530000001</v>
      </c>
      <c r="F12" s="6">
        <f t="shared" si="1"/>
        <v>5431167.6096999999</v>
      </c>
    </row>
    <row r="13" spans="1:53">
      <c r="A13" s="7">
        <v>1997</v>
      </c>
      <c r="B13" s="7">
        <v>47</v>
      </c>
      <c r="C13" s="7">
        <v>41</v>
      </c>
      <c r="D13" s="8">
        <v>19020639</v>
      </c>
      <c r="E13" s="9">
        <f t="shared" si="0"/>
        <v>11222177.010000002</v>
      </c>
      <c r="F13" s="6">
        <f t="shared" si="1"/>
        <v>5274423.1947000008</v>
      </c>
    </row>
    <row r="14" spans="1:53">
      <c r="A14" s="7">
        <v>1998</v>
      </c>
      <c r="B14" s="7">
        <v>46</v>
      </c>
      <c r="C14" s="7">
        <v>40</v>
      </c>
      <c r="D14" s="8">
        <v>19256649</v>
      </c>
      <c r="E14" s="9">
        <f t="shared" si="0"/>
        <v>11553989.4</v>
      </c>
      <c r="F14" s="6">
        <f t="shared" si="1"/>
        <v>5314835.1240000008</v>
      </c>
    </row>
    <row r="15" spans="1:53">
      <c r="A15" s="7">
        <v>1999</v>
      </c>
      <c r="B15" s="7">
        <v>46</v>
      </c>
      <c r="C15" s="7">
        <v>39</v>
      </c>
      <c r="D15" s="8">
        <v>19578923</v>
      </c>
      <c r="E15" s="9">
        <f t="shared" si="0"/>
        <v>11943143.029999999</v>
      </c>
      <c r="F15" s="6">
        <f t="shared" si="1"/>
        <v>5493845.7938000001</v>
      </c>
    </row>
    <row r="16" spans="1:53">
      <c r="A16" s="7">
        <v>2000</v>
      </c>
      <c r="B16" s="7">
        <v>46</v>
      </c>
      <c r="C16" s="7">
        <v>39</v>
      </c>
      <c r="D16" s="8">
        <v>20045276</v>
      </c>
      <c r="E16" s="9">
        <f t="shared" si="0"/>
        <v>12227618.359999999</v>
      </c>
      <c r="F16" s="6">
        <f t="shared" si="1"/>
        <v>5624704.4455999993</v>
      </c>
    </row>
    <row r="17" spans="1:6">
      <c r="A17" s="7">
        <v>2001</v>
      </c>
      <c r="B17" s="7">
        <v>46</v>
      </c>
      <c r="C17" s="7">
        <v>38</v>
      </c>
      <c r="D17" s="8">
        <v>20681576</v>
      </c>
      <c r="E17" s="9">
        <f t="shared" si="0"/>
        <v>12822577.119999999</v>
      </c>
      <c r="F17" s="6">
        <f t="shared" si="1"/>
        <v>5898385.4752000002</v>
      </c>
    </row>
    <row r="18" spans="1:6">
      <c r="A18" s="7">
        <v>2002</v>
      </c>
      <c r="B18" s="7">
        <v>46</v>
      </c>
      <c r="C18" s="7">
        <v>37</v>
      </c>
      <c r="D18" s="8">
        <v>21463072</v>
      </c>
      <c r="E18" s="9">
        <f t="shared" si="0"/>
        <v>13521735.359999999</v>
      </c>
      <c r="F18" s="6">
        <f t="shared" si="1"/>
        <v>6219998.2655999996</v>
      </c>
    </row>
    <row r="19" spans="1:6">
      <c r="A19" s="7">
        <v>2003</v>
      </c>
      <c r="B19" s="7">
        <v>47</v>
      </c>
      <c r="C19" s="7">
        <v>35</v>
      </c>
      <c r="D19" s="8">
        <v>22334371</v>
      </c>
      <c r="E19" s="9">
        <f t="shared" si="0"/>
        <v>14517341.15</v>
      </c>
      <c r="F19" s="6">
        <f t="shared" si="1"/>
        <v>6823150.3405000009</v>
      </c>
    </row>
    <row r="20" spans="1:6">
      <c r="A20" s="7">
        <v>2004</v>
      </c>
      <c r="B20" s="7">
        <v>48</v>
      </c>
      <c r="C20" s="7">
        <v>34</v>
      </c>
      <c r="D20" s="8">
        <v>23213767</v>
      </c>
      <c r="E20" s="9">
        <f t="shared" si="0"/>
        <v>15321086.219999999</v>
      </c>
      <c r="F20" s="6">
        <f t="shared" si="1"/>
        <v>7354121.3855999997</v>
      </c>
    </row>
    <row r="21" spans="1:6">
      <c r="A21" s="7">
        <v>2005</v>
      </c>
      <c r="B21" s="7">
        <v>48</v>
      </c>
      <c r="C21" s="7">
        <v>34</v>
      </c>
      <c r="D21" s="8">
        <v>24041116</v>
      </c>
      <c r="E21" s="9">
        <f t="shared" si="0"/>
        <v>15867136.559999999</v>
      </c>
      <c r="F21" s="6">
        <f t="shared" si="1"/>
        <v>7616225.5487999991</v>
      </c>
    </row>
    <row r="22" spans="1:6">
      <c r="A22" s="7">
        <v>2006</v>
      </c>
      <c r="B22" s="7">
        <v>48</v>
      </c>
      <c r="C22" s="7">
        <v>33</v>
      </c>
      <c r="D22" s="8">
        <v>24799436</v>
      </c>
      <c r="E22" s="9">
        <f t="shared" si="0"/>
        <v>16615622.119999997</v>
      </c>
      <c r="F22" s="6">
        <f t="shared" si="1"/>
        <v>7975498.6175999986</v>
      </c>
    </row>
    <row r="23" spans="1:6">
      <c r="A23" s="7">
        <v>2007</v>
      </c>
      <c r="B23" s="7">
        <v>48</v>
      </c>
      <c r="C23" s="7">
        <v>32</v>
      </c>
      <c r="D23" s="8">
        <v>25504176</v>
      </c>
      <c r="E23" s="9">
        <f t="shared" si="0"/>
        <v>17342839.68</v>
      </c>
      <c r="F23" s="6">
        <f t="shared" si="1"/>
        <v>8324563.0463999994</v>
      </c>
    </row>
    <row r="24" spans="1:6">
      <c r="A24" s="7">
        <v>2008</v>
      </c>
      <c r="B24" s="7">
        <v>48</v>
      </c>
      <c r="C24" s="7">
        <v>31</v>
      </c>
      <c r="D24" s="8">
        <v>26166639</v>
      </c>
      <c r="E24" s="9">
        <f t="shared" si="0"/>
        <v>18054980.91</v>
      </c>
      <c r="F24" s="6">
        <f t="shared" si="1"/>
        <v>8666390.8368000016</v>
      </c>
    </row>
    <row r="25" spans="1:6">
      <c r="A25" s="7">
        <v>2009</v>
      </c>
      <c r="B25" s="7">
        <v>47</v>
      </c>
      <c r="C25" s="7">
        <v>31</v>
      </c>
      <c r="D25" s="8">
        <v>26809105</v>
      </c>
      <c r="E25" s="9">
        <f t="shared" si="0"/>
        <v>18498282.449999999</v>
      </c>
      <c r="F25" s="6">
        <f t="shared" si="1"/>
        <v>8694192.7514999993</v>
      </c>
    </row>
    <row r="26" spans="1:6">
      <c r="A26" s="7">
        <v>2010</v>
      </c>
      <c r="B26" s="7">
        <v>47</v>
      </c>
      <c r="C26" s="7">
        <v>30</v>
      </c>
      <c r="D26" s="8">
        <v>27448086</v>
      </c>
      <c r="E26" s="9">
        <f t="shared" si="0"/>
        <v>19213660.199999999</v>
      </c>
      <c r="F26" s="6">
        <f t="shared" si="1"/>
        <v>9030420.2939999998</v>
      </c>
    </row>
    <row r="27" spans="1:6">
      <c r="A27">
        <v>2011</v>
      </c>
      <c r="B27">
        <f>B26</f>
        <v>47</v>
      </c>
      <c r="C27" s="7">
        <v>30</v>
      </c>
      <c r="D27" s="8">
        <v>28082541</v>
      </c>
      <c r="E27" s="9">
        <f t="shared" si="0"/>
        <v>19657778.699999999</v>
      </c>
      <c r="F27" s="6">
        <f t="shared" si="1"/>
        <v>9239155.9890000001</v>
      </c>
    </row>
    <row r="28" spans="1:6">
      <c r="C28" s="7"/>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0"/>
  <sheetViews>
    <sheetView topLeftCell="J22" workbookViewId="0">
      <selection activeCell="J53" sqref="J53"/>
    </sheetView>
  </sheetViews>
  <sheetFormatPr baseColWidth="10" defaultColWidth="8.83203125" defaultRowHeight="14" x14ac:dyDescent="0"/>
  <cols>
    <col min="1" max="1" width="14.1640625" style="18" customWidth="1"/>
    <col min="2" max="2" width="42.83203125" style="18" bestFit="1" customWidth="1"/>
    <col min="3" max="3" width="44" style="18" bestFit="1" customWidth="1"/>
    <col min="4" max="4" width="48" style="18" bestFit="1" customWidth="1"/>
    <col min="5" max="5" width="27.33203125" style="18" customWidth="1"/>
    <col min="6" max="6" width="27" style="18" bestFit="1" customWidth="1"/>
    <col min="7" max="7" width="38" style="18" bestFit="1" customWidth="1"/>
    <col min="8" max="8" width="42.1640625" style="18" bestFit="1" customWidth="1"/>
    <col min="9" max="9" width="30.83203125" style="18" bestFit="1" customWidth="1"/>
    <col min="10" max="10" width="24.1640625" style="18" customWidth="1"/>
    <col min="11" max="11" width="20.33203125" style="18" bestFit="1" customWidth="1"/>
    <col min="12" max="12" width="25.6640625" style="18" customWidth="1"/>
    <col min="13" max="13" width="28.5" style="18" customWidth="1"/>
    <col min="14" max="14" width="24.1640625" style="18" customWidth="1"/>
    <col min="15" max="15" width="17.5" style="18" customWidth="1"/>
    <col min="16" max="16" width="15" style="18" bestFit="1" customWidth="1"/>
    <col min="17" max="17" width="20.33203125" style="18" bestFit="1" customWidth="1"/>
    <col min="18" max="18" width="21.1640625" style="18" bestFit="1" customWidth="1"/>
    <col min="19" max="19" width="21.5" style="18" bestFit="1" customWidth="1"/>
    <col min="20" max="20" width="18.1640625" style="18" bestFit="1" customWidth="1"/>
    <col min="21" max="21" width="16.5" style="18" bestFit="1" customWidth="1"/>
    <col min="22" max="22" width="16.6640625" style="18" customWidth="1"/>
    <col min="23" max="23" width="15.6640625" style="18" customWidth="1"/>
    <col min="24" max="24" width="15.5" style="18" bestFit="1" customWidth="1"/>
    <col min="25" max="25" width="13.6640625" style="18" customWidth="1"/>
    <col min="26" max="26" width="19" style="18" customWidth="1"/>
    <col min="27" max="27" width="18.6640625" style="18" customWidth="1"/>
    <col min="28" max="28" width="19.5" style="18" customWidth="1"/>
    <col min="29" max="29" width="18" style="18" customWidth="1"/>
    <col min="30" max="30" width="16.6640625" style="18" customWidth="1"/>
    <col min="31" max="31" width="23.1640625" style="18" customWidth="1"/>
    <col min="32" max="32" width="21.6640625" style="18" customWidth="1"/>
    <col min="33" max="33" width="14.6640625" style="18" customWidth="1"/>
    <col min="34" max="16384" width="8.83203125" style="18"/>
  </cols>
  <sheetData>
    <row r="1" spans="1:7">
      <c r="A1" s="4" t="s">
        <v>10</v>
      </c>
    </row>
    <row r="2" spans="1:7">
      <c r="A2" s="18" t="s">
        <v>41</v>
      </c>
    </row>
    <row r="3" spans="1:7">
      <c r="A3" s="18" t="s">
        <v>42</v>
      </c>
    </row>
    <row r="4" spans="1:7">
      <c r="A4" s="18" t="s">
        <v>11</v>
      </c>
    </row>
    <row r="5" spans="1:7">
      <c r="A5" s="18" t="s">
        <v>43</v>
      </c>
    </row>
    <row r="6" spans="1:7">
      <c r="A6" s="18" t="s">
        <v>61</v>
      </c>
    </row>
    <row r="7" spans="1:7">
      <c r="A7" s="18" t="s">
        <v>44</v>
      </c>
    </row>
    <row r="8" spans="1:7">
      <c r="A8" s="18" t="s">
        <v>45</v>
      </c>
    </row>
    <row r="9" spans="1:7">
      <c r="A9" s="31" t="s">
        <v>46</v>
      </c>
    </row>
    <row r="10" spans="1:7">
      <c r="A10" s="31" t="s">
        <v>72</v>
      </c>
    </row>
    <row r="11" spans="1:7">
      <c r="A11" s="31" t="s">
        <v>73</v>
      </c>
    </row>
    <row r="12" spans="1:7">
      <c r="A12" s="31" t="s">
        <v>74</v>
      </c>
    </row>
    <row r="13" spans="1:7">
      <c r="A13" s="31" t="s">
        <v>75</v>
      </c>
    </row>
    <row r="14" spans="1:7">
      <c r="A14" s="31"/>
    </row>
    <row r="15" spans="1:7" ht="15" thickBot="1">
      <c r="A15" s="4" t="s">
        <v>47</v>
      </c>
      <c r="C15" s="4" t="s">
        <v>12</v>
      </c>
      <c r="E15" s="4" t="s">
        <v>64</v>
      </c>
    </row>
    <row r="16" spans="1:7" ht="16">
      <c r="A16" s="32" t="s">
        <v>13</v>
      </c>
      <c r="B16" s="33">
        <v>1.0880000000000001</v>
      </c>
      <c r="C16" s="34">
        <v>0.90720000000000001</v>
      </c>
      <c r="D16" s="35" t="s">
        <v>14</v>
      </c>
      <c r="E16" s="32" t="s">
        <v>65</v>
      </c>
      <c r="F16" s="76">
        <v>19110</v>
      </c>
      <c r="G16" s="35" t="s">
        <v>66</v>
      </c>
    </row>
    <row r="17" spans="1:33" ht="16">
      <c r="A17" s="13" t="s">
        <v>15</v>
      </c>
      <c r="B17" s="14">
        <v>1.0880000000000001</v>
      </c>
      <c r="C17" s="36">
        <v>1000</v>
      </c>
      <c r="D17" s="37" t="s">
        <v>16</v>
      </c>
      <c r="E17" s="13" t="s">
        <v>67</v>
      </c>
      <c r="F17" s="73">
        <v>7215</v>
      </c>
      <c r="G17" s="37" t="s">
        <v>66</v>
      </c>
    </row>
    <row r="18" spans="1:33">
      <c r="A18" s="13" t="s">
        <v>17</v>
      </c>
      <c r="B18" s="14">
        <v>1.073</v>
      </c>
      <c r="C18" s="38">
        <v>9.9999999999999995E-7</v>
      </c>
      <c r="D18" s="37" t="s">
        <v>18</v>
      </c>
      <c r="E18" s="13" t="s">
        <v>68</v>
      </c>
      <c r="F18" s="73">
        <f>4.184/1000000000</f>
        <v>4.1840000000000004E-9</v>
      </c>
      <c r="G18" s="37" t="s">
        <v>68</v>
      </c>
    </row>
    <row r="19" spans="1:33" ht="16">
      <c r="A19" s="13" t="s">
        <v>20</v>
      </c>
      <c r="B19" s="14">
        <v>1.04</v>
      </c>
      <c r="C19" s="36">
        <v>49.8</v>
      </c>
      <c r="D19" s="37" t="s">
        <v>19</v>
      </c>
      <c r="E19" s="13" t="s">
        <v>76</v>
      </c>
      <c r="F19" s="73">
        <v>0.4</v>
      </c>
      <c r="G19" s="37"/>
    </row>
    <row r="20" spans="1:33" ht="18" thickBot="1">
      <c r="A20" s="39" t="s">
        <v>48</v>
      </c>
      <c r="B20" s="40">
        <v>1.1499999999999999</v>
      </c>
      <c r="C20" s="41">
        <v>2.8316000000000001E-2</v>
      </c>
      <c r="D20" s="37" t="s">
        <v>49</v>
      </c>
      <c r="E20" s="13" t="s">
        <v>77</v>
      </c>
      <c r="F20" s="73">
        <v>0.2</v>
      </c>
      <c r="G20" s="37"/>
    </row>
    <row r="21" spans="1:33" ht="17">
      <c r="A21" s="42"/>
      <c r="B21" s="43"/>
      <c r="C21" s="44">
        <v>0.8</v>
      </c>
      <c r="D21" s="37" t="s">
        <v>50</v>
      </c>
      <c r="E21" s="13" t="s">
        <v>78</v>
      </c>
      <c r="F21" s="73">
        <v>12.5</v>
      </c>
      <c r="G21" s="37"/>
    </row>
    <row r="22" spans="1:33" ht="16">
      <c r="A22" s="12"/>
      <c r="B22" s="12"/>
      <c r="C22" s="41">
        <f>1.05505585/1000</f>
        <v>1.0550558499999999E-3</v>
      </c>
      <c r="D22" s="37" t="s">
        <v>21</v>
      </c>
      <c r="E22" s="13" t="s">
        <v>79</v>
      </c>
      <c r="F22" s="73">
        <v>9</v>
      </c>
      <c r="G22" s="37"/>
    </row>
    <row r="23" spans="1:33" ht="15" thickBot="1">
      <c r="A23" s="24"/>
      <c r="B23" s="25"/>
      <c r="C23" s="36">
        <f>3600/1000</f>
        <v>3.6</v>
      </c>
      <c r="D23" s="37" t="s">
        <v>22</v>
      </c>
      <c r="E23" s="39" t="s">
        <v>80</v>
      </c>
      <c r="F23" s="74">
        <f>F22/F21</f>
        <v>0.72</v>
      </c>
      <c r="G23" s="75"/>
    </row>
    <row r="24" spans="1:33" ht="17" thickBot="1">
      <c r="A24" s="45"/>
      <c r="C24" s="46">
        <f>1000/6</f>
        <v>166.66666666666666</v>
      </c>
      <c r="D24" s="47" t="s">
        <v>51</v>
      </c>
    </row>
    <row r="25" spans="1:33">
      <c r="A25" s="45"/>
      <c r="C25" s="48"/>
    </row>
    <row r="26" spans="1:33">
      <c r="A26" s="45"/>
      <c r="C26" s="48"/>
    </row>
    <row r="27" spans="1:33" ht="15" thickBot="1">
      <c r="E27" s="20" t="s">
        <v>52</v>
      </c>
      <c r="M27" s="20" t="s">
        <v>53</v>
      </c>
      <c r="T27" s="18" t="s">
        <v>10</v>
      </c>
      <c r="AC27" s="18" t="s">
        <v>83</v>
      </c>
    </row>
    <row r="28" spans="1:33" ht="15" customHeight="1">
      <c r="A28" s="100" t="s">
        <v>3</v>
      </c>
      <c r="B28" s="96" t="s">
        <v>23</v>
      </c>
      <c r="C28" s="102" t="s">
        <v>24</v>
      </c>
      <c r="D28" s="96" t="s">
        <v>54</v>
      </c>
      <c r="E28" s="96" t="s">
        <v>25</v>
      </c>
      <c r="F28" s="96" t="s">
        <v>55</v>
      </c>
      <c r="G28" s="96" t="s">
        <v>56</v>
      </c>
      <c r="H28" s="96" t="s">
        <v>62</v>
      </c>
      <c r="I28" s="96" t="s">
        <v>63</v>
      </c>
      <c r="J28" s="96" t="s">
        <v>70</v>
      </c>
      <c r="K28" s="96" t="s">
        <v>71</v>
      </c>
      <c r="L28" s="100" t="s">
        <v>57</v>
      </c>
      <c r="M28" s="102" t="s">
        <v>58</v>
      </c>
      <c r="N28" s="96" t="s">
        <v>59</v>
      </c>
      <c r="O28" s="96" t="s">
        <v>82</v>
      </c>
      <c r="P28" s="100" t="s">
        <v>26</v>
      </c>
      <c r="Q28" s="102" t="s">
        <v>27</v>
      </c>
      <c r="R28" s="96" t="s">
        <v>28</v>
      </c>
      <c r="S28" s="96" t="s">
        <v>29</v>
      </c>
      <c r="T28" s="96" t="s">
        <v>30</v>
      </c>
      <c r="U28" s="96" t="s">
        <v>60</v>
      </c>
      <c r="V28" s="96" t="s">
        <v>69</v>
      </c>
      <c r="W28" s="96" t="s">
        <v>81</v>
      </c>
      <c r="X28" s="98" t="s">
        <v>31</v>
      </c>
      <c r="Y28" s="100" t="s">
        <v>84</v>
      </c>
      <c r="Z28" s="102" t="s">
        <v>85</v>
      </c>
      <c r="AA28" s="96" t="s">
        <v>86</v>
      </c>
      <c r="AB28" s="96" t="s">
        <v>87</v>
      </c>
      <c r="AC28" s="96" t="s">
        <v>88</v>
      </c>
      <c r="AD28" s="96" t="s">
        <v>89</v>
      </c>
      <c r="AE28" s="96" t="s">
        <v>90</v>
      </c>
      <c r="AF28" s="96" t="s">
        <v>91</v>
      </c>
      <c r="AG28" s="98" t="s">
        <v>92</v>
      </c>
    </row>
    <row r="29" spans="1:33">
      <c r="A29" s="101"/>
      <c r="B29" s="97"/>
      <c r="C29" s="103"/>
      <c r="D29" s="97"/>
      <c r="E29" s="97"/>
      <c r="F29" s="97"/>
      <c r="G29" s="97"/>
      <c r="H29" s="97"/>
      <c r="I29" s="97"/>
      <c r="J29" s="97"/>
      <c r="K29" s="97"/>
      <c r="L29" s="101"/>
      <c r="M29" s="103"/>
      <c r="N29" s="97"/>
      <c r="O29" s="97"/>
      <c r="P29" s="101"/>
      <c r="Q29" s="103"/>
      <c r="R29" s="97"/>
      <c r="S29" s="97"/>
      <c r="T29" s="97"/>
      <c r="U29" s="97"/>
      <c r="V29" s="97"/>
      <c r="W29" s="97"/>
      <c r="X29" s="99"/>
      <c r="Y29" s="101"/>
      <c r="Z29" s="103"/>
      <c r="AA29" s="97"/>
      <c r="AB29" s="97"/>
      <c r="AC29" s="97"/>
      <c r="AD29" s="97"/>
      <c r="AE29" s="97"/>
      <c r="AF29" s="97"/>
      <c r="AG29" s="99"/>
    </row>
    <row r="30" spans="1:33">
      <c r="A30" s="49">
        <v>1991</v>
      </c>
      <c r="B30" s="50"/>
      <c r="C30" s="51">
        <v>1158.92932</v>
      </c>
      <c r="D30" s="51">
        <v>1130</v>
      </c>
      <c r="E30" s="51"/>
      <c r="F30" s="51"/>
      <c r="G30" s="52">
        <v>122053</v>
      </c>
      <c r="H30" s="18">
        <v>3000</v>
      </c>
      <c r="I30" s="53"/>
      <c r="J30" s="53">
        <v>4190.6368138395392</v>
      </c>
      <c r="K30" s="22">
        <v>4845900.3947999999</v>
      </c>
      <c r="L30" s="54"/>
      <c r="M30" s="55">
        <v>5909.9993400000003</v>
      </c>
      <c r="N30" s="56">
        <v>1047</v>
      </c>
      <c r="O30" s="57">
        <v>15320</v>
      </c>
      <c r="P30" s="59">
        <f t="shared" ref="P30:P50" si="0">B30*1000*L30*1000*$C$22*$C$18*$B$16</f>
        <v>0</v>
      </c>
      <c r="Q30" s="55">
        <f t="shared" ref="Q30:Q50" si="1">C30*1000*M30*1000*365*$C$22*$B$18*$C$18</f>
        <v>2830169.3215414993</v>
      </c>
      <c r="R30" s="55">
        <f t="shared" ref="R30:R50" si="2">D30*1000000000*N30*$C$22*$C$18*$B$19</f>
        <v>1298177.01176124</v>
      </c>
      <c r="S30" s="55">
        <f t="shared" ref="S30:S50" si="3">E30*1000000000000000*$C$22*$C$18</f>
        <v>0</v>
      </c>
      <c r="T30" s="55">
        <f t="shared" ref="T30:T50" si="4">F30*1000000000000000*$C$22*$C$18</f>
        <v>0</v>
      </c>
      <c r="U30" s="55">
        <f t="shared" ref="U30:U50" si="5">G30*$C$24*O30*(1/1000)*$C$18*$B$20</f>
        <v>358.38829233333325</v>
      </c>
      <c r="V30" s="55">
        <f t="shared" ref="V30:V50" si="6">((H30*$F$16*365*$F$18)+(I30*$F$17*365*$F$18))*$F$19</f>
        <v>35.020833120000006</v>
      </c>
      <c r="W30" s="55">
        <f t="shared" ref="W30:W50" si="7">J30*$F$18*365*$F$23*$F$20*K30</f>
        <v>4465.8233428744334</v>
      </c>
      <c r="X30" s="58">
        <f t="shared" ref="X30:X50" si="8">SUM(P30:W30)</f>
        <v>4133205.565771067</v>
      </c>
      <c r="Y30" s="59">
        <f t="shared" ref="Y30:Y50" si="9">B30*1000*L30*1000*$C$22*$C$18</f>
        <v>0</v>
      </c>
      <c r="Z30" s="55">
        <f t="shared" ref="Z30:Z50" si="10">C30*1000*365*M30*1000*$C$22*$C$18</f>
        <v>2637622.8532539601</v>
      </c>
      <c r="AA30" s="55">
        <f t="shared" ref="AA30:AA50" si="11">D30*1000000000*N30*$C$22*$C$18</f>
        <v>1248247.1266935</v>
      </c>
      <c r="AB30" s="55">
        <f t="shared" ref="AB30:AB50" si="12">E30*1000000000000000*$C$22*$C$18</f>
        <v>0</v>
      </c>
      <c r="AC30" s="55">
        <f t="shared" ref="AC30:AC50" si="13">F30*1000000000000000*$C$22*$C$18</f>
        <v>0</v>
      </c>
      <c r="AD30" s="55">
        <f t="shared" ref="AD30:AD50" si="14">G30*$C$24*O30*(1/1000)*$C$18</f>
        <v>311.64199333333329</v>
      </c>
      <c r="AE30" s="55">
        <f t="shared" ref="AE30:AE50" si="15">((H30*$F$16*365*$F$18)+(I30*$F$17*365*$F$18))</f>
        <v>87.552082800000008</v>
      </c>
      <c r="AF30" s="55">
        <f t="shared" ref="AF30:AF50" si="16">J30*$F$18*365*K30</f>
        <v>31012.662103294671</v>
      </c>
      <c r="AG30" s="58">
        <f>SUM(Y30:AF30)</f>
        <v>3917281.8361268877</v>
      </c>
    </row>
    <row r="31" spans="1:33">
      <c r="A31" s="49">
        <v>1992</v>
      </c>
      <c r="B31" s="50"/>
      <c r="C31" s="51">
        <v>1219.1179099999999</v>
      </c>
      <c r="D31" s="51">
        <v>1200.71</v>
      </c>
      <c r="E31" s="51"/>
      <c r="F31" s="51"/>
      <c r="G31" s="52">
        <v>127940</v>
      </c>
      <c r="H31" s="18">
        <v>3000</v>
      </c>
      <c r="I31" s="53"/>
      <c r="J31" s="53">
        <v>4198.0244476693979</v>
      </c>
      <c r="K31" s="22">
        <v>5084528.3850000016</v>
      </c>
      <c r="L31" s="54"/>
      <c r="M31" s="55">
        <v>5909.9993400000003</v>
      </c>
      <c r="N31" s="56">
        <v>1047</v>
      </c>
      <c r="O31" s="57">
        <v>15320</v>
      </c>
      <c r="P31" s="59">
        <f t="shared" si="0"/>
        <v>0</v>
      </c>
      <c r="Q31" s="55">
        <f t="shared" si="1"/>
        <v>2977153.1780935447</v>
      </c>
      <c r="R31" s="55">
        <f t="shared" si="2"/>
        <v>1379410.7254795029</v>
      </c>
      <c r="S31" s="55">
        <f t="shared" si="3"/>
        <v>0</v>
      </c>
      <c r="T31" s="55">
        <f t="shared" si="4"/>
        <v>0</v>
      </c>
      <c r="U31" s="55">
        <f t="shared" si="5"/>
        <v>375.67448666666661</v>
      </c>
      <c r="V31" s="55">
        <f t="shared" si="6"/>
        <v>35.020833120000006</v>
      </c>
      <c r="W31" s="55">
        <f t="shared" si="7"/>
        <v>4693.9955333933676</v>
      </c>
      <c r="X31" s="58">
        <f t="shared" si="8"/>
        <v>4361668.5944262277</v>
      </c>
      <c r="Y31" s="59">
        <f t="shared" si="9"/>
        <v>0</v>
      </c>
      <c r="Z31" s="55">
        <f t="shared" si="10"/>
        <v>2774606.8761356431</v>
      </c>
      <c r="AA31" s="55">
        <f t="shared" si="11"/>
        <v>1326356.4668072143</v>
      </c>
      <c r="AB31" s="55">
        <f t="shared" si="12"/>
        <v>0</v>
      </c>
      <c r="AC31" s="55">
        <f t="shared" si="13"/>
        <v>0</v>
      </c>
      <c r="AD31" s="55">
        <f t="shared" si="14"/>
        <v>326.67346666666663</v>
      </c>
      <c r="AE31" s="55">
        <f t="shared" si="15"/>
        <v>87.552082800000008</v>
      </c>
      <c r="AF31" s="55">
        <f t="shared" si="16"/>
        <v>32597.191204120609</v>
      </c>
      <c r="AG31" s="58">
        <f t="shared" ref="AG31:AG50" si="17">SUM(Y31:AF31)</f>
        <v>4133974.759696444</v>
      </c>
    </row>
    <row r="32" spans="1:33">
      <c r="A32" s="49">
        <v>1993</v>
      </c>
      <c r="B32" s="50"/>
      <c r="C32" s="51">
        <v>1260.20634</v>
      </c>
      <c r="D32" s="51">
        <v>1267.8085000000001</v>
      </c>
      <c r="E32" s="51"/>
      <c r="F32" s="51"/>
      <c r="G32" s="52">
        <v>133529</v>
      </c>
      <c r="H32" s="18">
        <v>3000</v>
      </c>
      <c r="I32" s="53"/>
      <c r="J32" s="53">
        <v>4205.4056097537969</v>
      </c>
      <c r="K32" s="22">
        <v>5229661.1760000009</v>
      </c>
      <c r="L32" s="54"/>
      <c r="M32" s="55">
        <v>5909.9993400000003</v>
      </c>
      <c r="N32" s="56">
        <v>1047</v>
      </c>
      <c r="O32" s="57">
        <v>15320</v>
      </c>
      <c r="P32" s="59">
        <f t="shared" si="0"/>
        <v>0</v>
      </c>
      <c r="Q32" s="55">
        <f t="shared" si="1"/>
        <v>3077493.3904339359</v>
      </c>
      <c r="R32" s="55">
        <f t="shared" si="2"/>
        <v>1456495.4424915928</v>
      </c>
      <c r="S32" s="55">
        <f t="shared" si="3"/>
        <v>0</v>
      </c>
      <c r="T32" s="55">
        <f t="shared" si="4"/>
        <v>0</v>
      </c>
      <c r="U32" s="55">
        <f t="shared" si="5"/>
        <v>392.08565366666659</v>
      </c>
      <c r="V32" s="55">
        <f t="shared" si="6"/>
        <v>35.020833120000006</v>
      </c>
      <c r="W32" s="55">
        <f t="shared" si="7"/>
        <v>4836.4697346457551</v>
      </c>
      <c r="X32" s="58">
        <f t="shared" si="8"/>
        <v>4539252.4091469599</v>
      </c>
      <c r="Y32" s="59">
        <f t="shared" si="9"/>
        <v>0</v>
      </c>
      <c r="Z32" s="55">
        <f t="shared" si="10"/>
        <v>2868120.5875432766</v>
      </c>
      <c r="AA32" s="55">
        <f t="shared" si="11"/>
        <v>1400476.3870111469</v>
      </c>
      <c r="AB32" s="55">
        <f t="shared" si="12"/>
        <v>0</v>
      </c>
      <c r="AC32" s="55">
        <f t="shared" si="13"/>
        <v>0</v>
      </c>
      <c r="AD32" s="55">
        <f t="shared" si="14"/>
        <v>340.94404666666662</v>
      </c>
      <c r="AE32" s="55">
        <f t="shared" si="15"/>
        <v>87.552082800000008</v>
      </c>
      <c r="AF32" s="55">
        <f t="shared" si="16"/>
        <v>33586.59537948441</v>
      </c>
      <c r="AG32" s="58">
        <f t="shared" si="17"/>
        <v>4302612.0660633752</v>
      </c>
    </row>
    <row r="33" spans="1:33">
      <c r="A33" s="49">
        <v>1994</v>
      </c>
      <c r="B33" s="50"/>
      <c r="C33" s="51">
        <v>1286.2688800000001</v>
      </c>
      <c r="D33" s="51">
        <v>1331.37</v>
      </c>
      <c r="E33" s="51"/>
      <c r="F33" s="51"/>
      <c r="G33" s="52">
        <v>137956</v>
      </c>
      <c r="H33" s="18">
        <v>3000</v>
      </c>
      <c r="I33" s="53"/>
      <c r="J33" s="53">
        <v>4212.7802374177854</v>
      </c>
      <c r="K33" s="22">
        <v>5359295.230200001</v>
      </c>
      <c r="L33" s="54"/>
      <c r="M33" s="55">
        <v>5909.9993400000003</v>
      </c>
      <c r="N33" s="56">
        <v>1047</v>
      </c>
      <c r="O33" s="57">
        <v>15320</v>
      </c>
      <c r="P33" s="59">
        <f t="shared" si="0"/>
        <v>0</v>
      </c>
      <c r="Q33" s="55">
        <f t="shared" si="1"/>
        <v>3141139.5506237983</v>
      </c>
      <c r="R33" s="55">
        <f t="shared" si="2"/>
        <v>1529516.7505739487</v>
      </c>
      <c r="S33" s="55">
        <f t="shared" si="3"/>
        <v>0</v>
      </c>
      <c r="T33" s="55">
        <f t="shared" si="4"/>
        <v>0</v>
      </c>
      <c r="U33" s="55">
        <f t="shared" si="5"/>
        <v>405.08480133333325</v>
      </c>
      <c r="V33" s="55">
        <f t="shared" si="6"/>
        <v>35.020833120000006</v>
      </c>
      <c r="W33" s="55">
        <f t="shared" si="7"/>
        <v>4965.0487697617209</v>
      </c>
      <c r="X33" s="58">
        <f t="shared" si="8"/>
        <v>4676061.4556019614</v>
      </c>
      <c r="Y33" s="59">
        <f t="shared" si="9"/>
        <v>0</v>
      </c>
      <c r="Z33" s="55">
        <f t="shared" si="10"/>
        <v>2927436.6734611355</v>
      </c>
      <c r="AA33" s="55">
        <f t="shared" si="11"/>
        <v>1470689.1832441813</v>
      </c>
      <c r="AB33" s="55">
        <f t="shared" si="12"/>
        <v>0</v>
      </c>
      <c r="AC33" s="55">
        <f t="shared" si="13"/>
        <v>0</v>
      </c>
      <c r="AD33" s="55">
        <f t="shared" si="14"/>
        <v>352.24765333333329</v>
      </c>
      <c r="AE33" s="55">
        <f t="shared" si="15"/>
        <v>87.552082800000008</v>
      </c>
      <c r="AF33" s="55">
        <f t="shared" si="16"/>
        <v>34479.505345567508</v>
      </c>
      <c r="AG33" s="58">
        <f t="shared" si="17"/>
        <v>4433045.1617870182</v>
      </c>
    </row>
    <row r="34" spans="1:33">
      <c r="A34" s="49">
        <v>1995</v>
      </c>
      <c r="B34" s="50"/>
      <c r="C34" s="51">
        <v>1254.5406599999999</v>
      </c>
      <c r="D34" s="51">
        <v>1343.38</v>
      </c>
      <c r="E34" s="51"/>
      <c r="F34" s="51"/>
      <c r="G34" s="52">
        <v>143468</v>
      </c>
      <c r="H34" s="18">
        <v>3000</v>
      </c>
      <c r="I34" s="53"/>
      <c r="J34" s="53">
        <v>4220.1482682234127</v>
      </c>
      <c r="K34" s="22">
        <v>5455094.2750000004</v>
      </c>
      <c r="L34" s="54"/>
      <c r="M34" s="55">
        <v>5909.9993400000003</v>
      </c>
      <c r="N34" s="56">
        <v>1047</v>
      </c>
      <c r="O34" s="57">
        <v>15320</v>
      </c>
      <c r="P34" s="59">
        <f t="shared" si="0"/>
        <v>0</v>
      </c>
      <c r="Q34" s="55">
        <f t="shared" si="1"/>
        <v>3063657.4873767318</v>
      </c>
      <c r="R34" s="55">
        <f t="shared" si="2"/>
        <v>1543314.1894334641</v>
      </c>
      <c r="S34" s="55">
        <f t="shared" si="3"/>
        <v>0</v>
      </c>
      <c r="T34" s="55">
        <f t="shared" si="4"/>
        <v>0</v>
      </c>
      <c r="U34" s="55">
        <f t="shared" si="5"/>
        <v>421.26987066666652</v>
      </c>
      <c r="V34" s="55">
        <f t="shared" si="6"/>
        <v>35.020833120000006</v>
      </c>
      <c r="W34" s="55">
        <f t="shared" si="7"/>
        <v>5062.6394892398121</v>
      </c>
      <c r="X34" s="58">
        <f t="shared" si="8"/>
        <v>4612490.6070032222</v>
      </c>
      <c r="Y34" s="59">
        <f t="shared" si="9"/>
        <v>0</v>
      </c>
      <c r="Z34" s="55">
        <f t="shared" si="10"/>
        <v>2855225.9900994706</v>
      </c>
      <c r="AA34" s="55">
        <f t="shared" si="11"/>
        <v>1483955.9513783308</v>
      </c>
      <c r="AB34" s="55">
        <f t="shared" si="12"/>
        <v>0</v>
      </c>
      <c r="AC34" s="55">
        <f t="shared" si="13"/>
        <v>0</v>
      </c>
      <c r="AD34" s="55">
        <f t="shared" si="14"/>
        <v>366.32162666666659</v>
      </c>
      <c r="AE34" s="55">
        <f t="shared" si="15"/>
        <v>87.552082800000008</v>
      </c>
      <c r="AF34" s="55">
        <f t="shared" si="16"/>
        <v>35157.218675276476</v>
      </c>
      <c r="AG34" s="58">
        <f t="shared" si="17"/>
        <v>4374793.0338625452</v>
      </c>
    </row>
    <row r="35" spans="1:33">
      <c r="A35" s="49">
        <v>1996</v>
      </c>
      <c r="B35" s="50"/>
      <c r="C35" s="51">
        <v>1331.6793500000001</v>
      </c>
      <c r="D35" s="51">
        <v>1459.9221</v>
      </c>
      <c r="E35" s="51"/>
      <c r="F35" s="51"/>
      <c r="G35" s="52">
        <v>147134</v>
      </c>
      <c r="H35" s="18">
        <v>3000</v>
      </c>
      <c r="I35" s="53"/>
      <c r="J35" s="53">
        <v>4227.5096399716585</v>
      </c>
      <c r="K35" s="22">
        <v>5431167.6096999999</v>
      </c>
      <c r="L35" s="54"/>
      <c r="M35" s="55">
        <v>5909.9993400000003</v>
      </c>
      <c r="N35" s="56">
        <v>1047</v>
      </c>
      <c r="O35" s="57">
        <v>15320</v>
      </c>
      <c r="P35" s="59">
        <f t="shared" si="0"/>
        <v>0</v>
      </c>
      <c r="Q35" s="55">
        <f t="shared" si="1"/>
        <v>3252034.4230313585</v>
      </c>
      <c r="R35" s="55">
        <f t="shared" si="2"/>
        <v>1677201.1585683131</v>
      </c>
      <c r="S35" s="55">
        <f t="shared" si="3"/>
        <v>0</v>
      </c>
      <c r="T35" s="55">
        <f t="shared" si="4"/>
        <v>0</v>
      </c>
      <c r="U35" s="55">
        <f t="shared" si="5"/>
        <v>432.03446866666656</v>
      </c>
      <c r="V35" s="55">
        <f t="shared" si="6"/>
        <v>35.020833120000006</v>
      </c>
      <c r="W35" s="55">
        <f t="shared" si="7"/>
        <v>5049.2264043054838</v>
      </c>
      <c r="X35" s="58">
        <f t="shared" si="8"/>
        <v>4934751.8633057633</v>
      </c>
      <c r="Y35" s="59">
        <f t="shared" si="9"/>
        <v>0</v>
      </c>
      <c r="Z35" s="55">
        <f t="shared" si="10"/>
        <v>3030786.9739341652</v>
      </c>
      <c r="AA35" s="55">
        <f t="shared" si="11"/>
        <v>1612693.4217003011</v>
      </c>
      <c r="AB35" s="55">
        <f t="shared" si="12"/>
        <v>0</v>
      </c>
      <c r="AC35" s="55">
        <f t="shared" si="13"/>
        <v>0</v>
      </c>
      <c r="AD35" s="55">
        <f t="shared" si="14"/>
        <v>375.6821466666666</v>
      </c>
      <c r="AE35" s="55">
        <f t="shared" si="15"/>
        <v>87.552082800000008</v>
      </c>
      <c r="AF35" s="55">
        <f t="shared" si="16"/>
        <v>35064.072252121412</v>
      </c>
      <c r="AG35" s="58">
        <f t="shared" si="17"/>
        <v>4679007.7021160554</v>
      </c>
    </row>
    <row r="36" spans="1:33">
      <c r="A36" s="49">
        <v>1997</v>
      </c>
      <c r="B36" s="50"/>
      <c r="C36" s="51">
        <v>1383.5955300000001</v>
      </c>
      <c r="D36" s="51">
        <v>1601.1821</v>
      </c>
      <c r="E36" s="51"/>
      <c r="F36" s="51"/>
      <c r="G36" s="52">
        <v>154823</v>
      </c>
      <c r="H36" s="18">
        <v>3000</v>
      </c>
      <c r="I36" s="53"/>
      <c r="J36" s="53">
        <v>4234.8642907043577</v>
      </c>
      <c r="K36" s="22">
        <v>5274423.1947000008</v>
      </c>
      <c r="L36" s="54"/>
      <c r="M36" s="55">
        <v>5909.9993400000003</v>
      </c>
      <c r="N36" s="56">
        <v>1047</v>
      </c>
      <c r="O36" s="57">
        <v>15320</v>
      </c>
      <c r="P36" s="59">
        <f t="shared" si="0"/>
        <v>0</v>
      </c>
      <c r="Q36" s="55">
        <f t="shared" si="1"/>
        <v>3378816.5980889592</v>
      </c>
      <c r="R36" s="55">
        <f t="shared" si="2"/>
        <v>1839484.7733306079</v>
      </c>
      <c r="S36" s="55">
        <f t="shared" si="3"/>
        <v>0</v>
      </c>
      <c r="T36" s="55">
        <f t="shared" si="4"/>
        <v>0</v>
      </c>
      <c r="U36" s="55">
        <f t="shared" si="5"/>
        <v>454.61193566666657</v>
      </c>
      <c r="V36" s="55">
        <f t="shared" si="6"/>
        <v>35.020833120000006</v>
      </c>
      <c r="W36" s="55">
        <f t="shared" si="7"/>
        <v>4912.0355650309057</v>
      </c>
      <c r="X36" s="58">
        <f t="shared" si="8"/>
        <v>5223703.0397533849</v>
      </c>
      <c r="Y36" s="59">
        <f t="shared" si="9"/>
        <v>0</v>
      </c>
      <c r="Z36" s="55">
        <f t="shared" si="10"/>
        <v>3148943.7074454422</v>
      </c>
      <c r="AA36" s="55">
        <f t="shared" si="11"/>
        <v>1768735.3589717383</v>
      </c>
      <c r="AB36" s="55">
        <f t="shared" si="12"/>
        <v>0</v>
      </c>
      <c r="AC36" s="55">
        <f t="shared" si="13"/>
        <v>0</v>
      </c>
      <c r="AD36" s="55">
        <f t="shared" si="14"/>
        <v>395.31472666666662</v>
      </c>
      <c r="AE36" s="55">
        <f t="shared" si="15"/>
        <v>87.552082800000008</v>
      </c>
      <c r="AF36" s="55">
        <f t="shared" si="16"/>
        <v>34111.358090492402</v>
      </c>
      <c r="AG36" s="58">
        <f t="shared" si="17"/>
        <v>4952273.2913171388</v>
      </c>
    </row>
    <row r="37" spans="1:33">
      <c r="A37" s="49">
        <v>1998</v>
      </c>
      <c r="B37" s="50"/>
      <c r="C37" s="51">
        <v>1439.3591100000001</v>
      </c>
      <c r="D37" s="51">
        <v>1653.4483</v>
      </c>
      <c r="E37" s="51"/>
      <c r="F37" s="51"/>
      <c r="G37" s="52">
        <v>159210</v>
      </c>
      <c r="H37" s="18">
        <v>3000</v>
      </c>
      <c r="I37" s="53"/>
      <c r="J37" s="53">
        <v>4242.2121587061019</v>
      </c>
      <c r="K37" s="22">
        <v>5314835.1240000008</v>
      </c>
      <c r="L37" s="54"/>
      <c r="M37" s="55">
        <v>5909.9993400000003</v>
      </c>
      <c r="N37" s="56">
        <v>1047</v>
      </c>
      <c r="O37" s="57">
        <v>15320</v>
      </c>
      <c r="P37" s="59">
        <f t="shared" si="0"/>
        <v>0</v>
      </c>
      <c r="Q37" s="55">
        <f t="shared" si="1"/>
        <v>3514994.336154405</v>
      </c>
      <c r="R37" s="55">
        <f t="shared" si="2"/>
        <v>1899529.7107926568</v>
      </c>
      <c r="S37" s="55">
        <f t="shared" si="3"/>
        <v>0</v>
      </c>
      <c r="T37" s="55">
        <f t="shared" si="4"/>
        <v>0</v>
      </c>
      <c r="U37" s="55">
        <f t="shared" si="5"/>
        <v>467.49362999999994</v>
      </c>
      <c r="V37" s="55">
        <f t="shared" si="6"/>
        <v>35.020833120000006</v>
      </c>
      <c r="W37" s="55">
        <f t="shared" si="7"/>
        <v>4958.259049889135</v>
      </c>
      <c r="X37" s="58">
        <f t="shared" si="8"/>
        <v>5419984.8204600709</v>
      </c>
      <c r="Y37" s="59">
        <f t="shared" si="9"/>
        <v>0</v>
      </c>
      <c r="Z37" s="55">
        <f t="shared" si="10"/>
        <v>3275856.7904514493</v>
      </c>
      <c r="AA37" s="55">
        <f t="shared" si="11"/>
        <v>1826470.8757621699</v>
      </c>
      <c r="AB37" s="55">
        <f t="shared" si="12"/>
        <v>0</v>
      </c>
      <c r="AC37" s="55">
        <f t="shared" si="13"/>
        <v>0</v>
      </c>
      <c r="AD37" s="55">
        <f t="shared" si="14"/>
        <v>406.51619999999997</v>
      </c>
      <c r="AE37" s="55">
        <f t="shared" si="15"/>
        <v>87.552082800000008</v>
      </c>
      <c r="AF37" s="55">
        <f t="shared" si="16"/>
        <v>34432.354513118989</v>
      </c>
      <c r="AG37" s="58">
        <f t="shared" si="17"/>
        <v>5137254.0890095392</v>
      </c>
    </row>
    <row r="38" spans="1:33">
      <c r="A38" s="49">
        <v>1999</v>
      </c>
      <c r="B38" s="50"/>
      <c r="C38" s="51">
        <v>1479.2241799999999</v>
      </c>
      <c r="D38" s="51">
        <v>1631.5530000000001</v>
      </c>
      <c r="E38" s="51"/>
      <c r="F38" s="51"/>
      <c r="G38" s="52">
        <v>169411</v>
      </c>
      <c r="H38" s="18">
        <v>3000</v>
      </c>
      <c r="I38" s="53"/>
      <c r="J38" s="53">
        <v>4249.5531825061207</v>
      </c>
      <c r="K38" s="22">
        <v>5493845.7938000001</v>
      </c>
      <c r="L38" s="54"/>
      <c r="M38" s="55">
        <v>5909.9993400000003</v>
      </c>
      <c r="N38" s="56">
        <v>1047</v>
      </c>
      <c r="O38" s="57">
        <v>15320</v>
      </c>
      <c r="P38" s="59">
        <f t="shared" si="0"/>
        <v>0</v>
      </c>
      <c r="Q38" s="55">
        <f t="shared" si="1"/>
        <v>3612347.0358989453</v>
      </c>
      <c r="R38" s="55">
        <f t="shared" si="2"/>
        <v>1874375.7505045009</v>
      </c>
      <c r="S38" s="55">
        <f t="shared" si="3"/>
        <v>0</v>
      </c>
      <c r="T38" s="55">
        <f t="shared" si="4"/>
        <v>0</v>
      </c>
      <c r="U38" s="55">
        <f t="shared" si="5"/>
        <v>497.44716633333326</v>
      </c>
      <c r="V38" s="55">
        <f t="shared" si="6"/>
        <v>35.020833120000006</v>
      </c>
      <c r="W38" s="55">
        <f t="shared" si="7"/>
        <v>5134.1288781494659</v>
      </c>
      <c r="X38" s="58">
        <f t="shared" si="8"/>
        <v>5492389.3832810484</v>
      </c>
      <c r="Y38" s="59">
        <f t="shared" si="9"/>
        <v>0</v>
      </c>
      <c r="Z38" s="55">
        <f t="shared" si="10"/>
        <v>3366586.2403531643</v>
      </c>
      <c r="AA38" s="55">
        <f t="shared" si="11"/>
        <v>1802284.3754850971</v>
      </c>
      <c r="AB38" s="55">
        <f t="shared" si="12"/>
        <v>0</v>
      </c>
      <c r="AC38" s="55">
        <f t="shared" si="13"/>
        <v>0</v>
      </c>
      <c r="AD38" s="55">
        <f t="shared" si="14"/>
        <v>432.56275333333332</v>
      </c>
      <c r="AE38" s="55">
        <f t="shared" si="15"/>
        <v>87.552082800000008</v>
      </c>
      <c r="AF38" s="55">
        <f t="shared" si="16"/>
        <v>35653.672764926843</v>
      </c>
      <c r="AG38" s="58">
        <f t="shared" si="17"/>
        <v>5205044.4034393225</v>
      </c>
    </row>
    <row r="39" spans="1:33">
      <c r="A39" s="49">
        <v>2000</v>
      </c>
      <c r="B39" s="50"/>
      <c r="C39" s="51">
        <v>1537.1013499999999</v>
      </c>
      <c r="D39" s="51">
        <v>1759.04015</v>
      </c>
      <c r="E39" s="51"/>
      <c r="F39" s="51"/>
      <c r="G39" s="52">
        <v>178587</v>
      </c>
      <c r="H39" s="18">
        <v>3000</v>
      </c>
      <c r="I39" s="55"/>
      <c r="J39" s="55">
        <v>4256.887300880152</v>
      </c>
      <c r="K39" s="22">
        <v>5624704.4455999993</v>
      </c>
      <c r="L39" s="54"/>
      <c r="M39" s="55">
        <v>5909.9993400000003</v>
      </c>
      <c r="N39" s="56">
        <v>1047</v>
      </c>
      <c r="O39" s="57">
        <v>15320</v>
      </c>
      <c r="P39" s="59">
        <f t="shared" si="0"/>
        <v>0</v>
      </c>
      <c r="Q39" s="55">
        <f t="shared" si="1"/>
        <v>3753686.2773219189</v>
      </c>
      <c r="R39" s="55">
        <f t="shared" si="2"/>
        <v>2020836.7128274718</v>
      </c>
      <c r="S39" s="55">
        <f t="shared" si="3"/>
        <v>0</v>
      </c>
      <c r="T39" s="55">
        <f t="shared" si="4"/>
        <v>0</v>
      </c>
      <c r="U39" s="55">
        <f t="shared" si="5"/>
        <v>524.39096099999995</v>
      </c>
      <c r="V39" s="55">
        <f t="shared" si="6"/>
        <v>35.020833120000006</v>
      </c>
      <c r="W39" s="55">
        <f t="shared" si="7"/>
        <v>5265.4912091682618</v>
      </c>
      <c r="X39" s="58">
        <f t="shared" si="8"/>
        <v>5780347.8931526784</v>
      </c>
      <c r="Y39" s="59">
        <f t="shared" si="9"/>
        <v>0</v>
      </c>
      <c r="Z39" s="55">
        <f t="shared" si="10"/>
        <v>3498309.6713158614</v>
      </c>
      <c r="AA39" s="55">
        <f t="shared" si="11"/>
        <v>1943112.2238725689</v>
      </c>
      <c r="AB39" s="55">
        <f t="shared" si="12"/>
        <v>0</v>
      </c>
      <c r="AC39" s="55">
        <f t="shared" si="13"/>
        <v>0</v>
      </c>
      <c r="AD39" s="55">
        <f t="shared" si="14"/>
        <v>455.99214000000001</v>
      </c>
      <c r="AE39" s="55">
        <f t="shared" si="15"/>
        <v>87.552082800000008</v>
      </c>
      <c r="AF39" s="55">
        <f t="shared" si="16"/>
        <v>36565.911174779598</v>
      </c>
      <c r="AG39" s="58">
        <f t="shared" si="17"/>
        <v>5478531.3505860101</v>
      </c>
    </row>
    <row r="40" spans="1:33">
      <c r="A40" s="49">
        <v>2001</v>
      </c>
      <c r="B40" s="50"/>
      <c r="C40" s="51">
        <v>1606.29944</v>
      </c>
      <c r="D40" s="51">
        <v>1896.0623499999999</v>
      </c>
      <c r="E40" s="51"/>
      <c r="F40" s="51"/>
      <c r="G40" s="52">
        <v>184940</v>
      </c>
      <c r="H40" s="18">
        <v>3000</v>
      </c>
      <c r="I40" s="55"/>
      <c r="J40" s="55">
        <v>4264.2144528522858</v>
      </c>
      <c r="K40" s="22">
        <v>5898385.4752000002</v>
      </c>
      <c r="L40" s="54"/>
      <c r="M40" s="55">
        <v>5909.9993400000003</v>
      </c>
      <c r="N40" s="56">
        <v>1047</v>
      </c>
      <c r="O40" s="57">
        <v>15320</v>
      </c>
      <c r="P40" s="59">
        <f t="shared" si="0"/>
        <v>0</v>
      </c>
      <c r="Q40" s="55">
        <f t="shared" si="1"/>
        <v>3922671.8298034701</v>
      </c>
      <c r="R40" s="55">
        <f t="shared" si="2"/>
        <v>2178251.8191468976</v>
      </c>
      <c r="S40" s="55">
        <f t="shared" si="3"/>
        <v>0</v>
      </c>
      <c r="T40" s="55">
        <f t="shared" si="4"/>
        <v>0</v>
      </c>
      <c r="U40" s="55">
        <f t="shared" si="5"/>
        <v>543.04548666666653</v>
      </c>
      <c r="V40" s="55">
        <f t="shared" si="6"/>
        <v>35.020833120000006</v>
      </c>
      <c r="W40" s="55">
        <f t="shared" si="7"/>
        <v>5531.1982100117548</v>
      </c>
      <c r="X40" s="58">
        <f t="shared" si="8"/>
        <v>6107032.9134801663</v>
      </c>
      <c r="Y40" s="59">
        <f t="shared" si="9"/>
        <v>0</v>
      </c>
      <c r="Z40" s="55">
        <f t="shared" si="10"/>
        <v>3655798.5366295152</v>
      </c>
      <c r="AA40" s="55">
        <f t="shared" si="11"/>
        <v>2094472.903025863</v>
      </c>
      <c r="AB40" s="55">
        <f t="shared" si="12"/>
        <v>0</v>
      </c>
      <c r="AC40" s="55">
        <f t="shared" si="13"/>
        <v>0</v>
      </c>
      <c r="AD40" s="55">
        <f t="shared" si="14"/>
        <v>472.21346666666659</v>
      </c>
      <c r="AE40" s="55">
        <f t="shared" si="15"/>
        <v>87.552082800000008</v>
      </c>
      <c r="AF40" s="55">
        <f t="shared" si="16"/>
        <v>38411.098680637187</v>
      </c>
      <c r="AG40" s="58">
        <f t="shared" si="17"/>
        <v>5789242.3038854823</v>
      </c>
    </row>
    <row r="41" spans="1:33">
      <c r="A41" s="49">
        <v>2002</v>
      </c>
      <c r="B41" s="50"/>
      <c r="C41" s="51">
        <v>1676.24767</v>
      </c>
      <c r="D41" s="51">
        <v>2002.3605</v>
      </c>
      <c r="E41" s="51"/>
      <c r="F41" s="51"/>
      <c r="G41" s="52">
        <v>191519</v>
      </c>
      <c r="H41" s="18">
        <v>3000</v>
      </c>
      <c r="I41" s="55"/>
      <c r="J41" s="55">
        <v>4271.5345776967952</v>
      </c>
      <c r="K41" s="22">
        <v>6219998.2655999996</v>
      </c>
      <c r="L41" s="54"/>
      <c r="M41" s="55">
        <v>5909.9993400000003</v>
      </c>
      <c r="N41" s="56">
        <v>1047</v>
      </c>
      <c r="O41" s="57">
        <v>15320</v>
      </c>
      <c r="P41" s="59">
        <f t="shared" si="0"/>
        <v>0</v>
      </c>
      <c r="Q41" s="55">
        <f t="shared" si="1"/>
        <v>4093489.2655398673</v>
      </c>
      <c r="R41" s="55">
        <f t="shared" si="2"/>
        <v>2300370.2392555238</v>
      </c>
      <c r="S41" s="55">
        <f t="shared" si="3"/>
        <v>0</v>
      </c>
      <c r="T41" s="55">
        <f t="shared" si="4"/>
        <v>0</v>
      </c>
      <c r="U41" s="55">
        <f t="shared" si="5"/>
        <v>562.36362366666651</v>
      </c>
      <c r="V41" s="55">
        <f t="shared" si="6"/>
        <v>35.020833120000006</v>
      </c>
      <c r="W41" s="55">
        <f t="shared" si="7"/>
        <v>5842.8027135447346</v>
      </c>
      <c r="X41" s="58">
        <f t="shared" si="8"/>
        <v>6400299.6919657225</v>
      </c>
      <c r="Y41" s="59">
        <f t="shared" si="9"/>
        <v>0</v>
      </c>
      <c r="Z41" s="55">
        <f t="shared" si="10"/>
        <v>3814994.6556755528</v>
      </c>
      <c r="AA41" s="55">
        <f t="shared" si="11"/>
        <v>2211894.460822619</v>
      </c>
      <c r="AB41" s="55">
        <f t="shared" si="12"/>
        <v>0</v>
      </c>
      <c r="AC41" s="55">
        <f t="shared" si="13"/>
        <v>0</v>
      </c>
      <c r="AD41" s="55">
        <f t="shared" si="14"/>
        <v>489.0118466666666</v>
      </c>
      <c r="AE41" s="55">
        <f t="shared" si="15"/>
        <v>87.552082800000008</v>
      </c>
      <c r="AF41" s="55">
        <f t="shared" si="16"/>
        <v>40575.018844060658</v>
      </c>
      <c r="AG41" s="58">
        <f t="shared" si="17"/>
        <v>6068040.6992716994</v>
      </c>
    </row>
    <row r="42" spans="1:33">
      <c r="A42" s="49">
        <v>2003</v>
      </c>
      <c r="B42" s="50"/>
      <c r="C42" s="51">
        <v>1774.58907</v>
      </c>
      <c r="D42" s="51">
        <v>2121.0189</v>
      </c>
      <c r="E42" s="51"/>
      <c r="F42" s="51"/>
      <c r="G42" s="52">
        <v>198332</v>
      </c>
      <c r="H42" s="18">
        <v>3000</v>
      </c>
      <c r="I42" s="55"/>
      <c r="J42" s="55">
        <v>4278.8476149399467</v>
      </c>
      <c r="K42" s="22">
        <v>6823150.3405000009</v>
      </c>
      <c r="L42" s="54"/>
      <c r="M42" s="55">
        <v>5909.9993400000003</v>
      </c>
      <c r="N42" s="56">
        <v>1047</v>
      </c>
      <c r="O42" s="57">
        <v>15320</v>
      </c>
      <c r="P42" s="59">
        <f t="shared" si="0"/>
        <v>0</v>
      </c>
      <c r="Q42" s="55">
        <f t="shared" si="1"/>
        <v>4333644.3884747522</v>
      </c>
      <c r="R42" s="55">
        <f t="shared" si="2"/>
        <v>2436688.4756558514</v>
      </c>
      <c r="S42" s="55">
        <f t="shared" si="3"/>
        <v>0</v>
      </c>
      <c r="T42" s="55">
        <f t="shared" si="4"/>
        <v>0</v>
      </c>
      <c r="U42" s="55">
        <f t="shared" si="5"/>
        <v>582.36886266666659</v>
      </c>
      <c r="V42" s="55">
        <f t="shared" si="6"/>
        <v>35.020833120000006</v>
      </c>
      <c r="W42" s="55">
        <f t="shared" si="7"/>
        <v>6420.3513165604345</v>
      </c>
      <c r="X42" s="58">
        <f t="shared" si="8"/>
        <v>6777370.6051429501</v>
      </c>
      <c r="Y42" s="59">
        <f t="shared" si="9"/>
        <v>0</v>
      </c>
      <c r="Z42" s="55">
        <f t="shared" si="10"/>
        <v>4038811.1728562466</v>
      </c>
      <c r="AA42" s="55">
        <f t="shared" si="11"/>
        <v>2342969.6881306265</v>
      </c>
      <c r="AB42" s="55">
        <f t="shared" si="12"/>
        <v>0</v>
      </c>
      <c r="AC42" s="55">
        <f t="shared" si="13"/>
        <v>0</v>
      </c>
      <c r="AD42" s="55">
        <f t="shared" si="14"/>
        <v>506.40770666666663</v>
      </c>
      <c r="AE42" s="55">
        <f t="shared" si="15"/>
        <v>87.552082800000008</v>
      </c>
      <c r="AF42" s="55">
        <f t="shared" si="16"/>
        <v>44585.773031669683</v>
      </c>
      <c r="AG42" s="58">
        <f t="shared" si="17"/>
        <v>6426960.5938080102</v>
      </c>
    </row>
    <row r="43" spans="1:33">
      <c r="A43" s="49">
        <v>2004</v>
      </c>
      <c r="B43" s="50"/>
      <c r="C43" s="51">
        <v>1884.4138</v>
      </c>
      <c r="D43" s="51">
        <v>2319.4892</v>
      </c>
      <c r="E43" s="51"/>
      <c r="F43" s="51"/>
      <c r="G43" s="52">
        <v>205387</v>
      </c>
      <c r="H43" s="18">
        <v>3000</v>
      </c>
      <c r="I43" s="55"/>
      <c r="J43" s="55">
        <v>4286.1535043617905</v>
      </c>
      <c r="K43" s="22">
        <v>7354121.3855999997</v>
      </c>
      <c r="L43" s="54"/>
      <c r="M43" s="55">
        <v>5909.9993400000003</v>
      </c>
      <c r="N43" s="56">
        <v>1047</v>
      </c>
      <c r="O43" s="57">
        <v>15320</v>
      </c>
      <c r="P43" s="59">
        <f t="shared" si="0"/>
        <v>0</v>
      </c>
      <c r="Q43" s="55">
        <f t="shared" si="1"/>
        <v>4601842.4366461271</v>
      </c>
      <c r="R43" s="55">
        <f t="shared" si="2"/>
        <v>2664696.9543968746</v>
      </c>
      <c r="S43" s="55">
        <f t="shared" si="3"/>
        <v>0</v>
      </c>
      <c r="T43" s="55">
        <f t="shared" si="4"/>
        <v>0</v>
      </c>
      <c r="U43" s="55">
        <f t="shared" si="5"/>
        <v>603.08469433333323</v>
      </c>
      <c r="V43" s="55">
        <f t="shared" si="6"/>
        <v>35.020833120000006</v>
      </c>
      <c r="W43" s="55">
        <f t="shared" si="7"/>
        <v>6931.7923939916318</v>
      </c>
      <c r="X43" s="58">
        <f t="shared" si="8"/>
        <v>7274109.2889644466</v>
      </c>
      <c r="Y43" s="59">
        <f t="shared" si="9"/>
        <v>0</v>
      </c>
      <c r="Z43" s="55">
        <f t="shared" si="10"/>
        <v>4288762.7554949922</v>
      </c>
      <c r="AA43" s="55">
        <f t="shared" si="11"/>
        <v>2562208.609996995</v>
      </c>
      <c r="AB43" s="55">
        <f t="shared" si="12"/>
        <v>0</v>
      </c>
      <c r="AC43" s="55">
        <f t="shared" si="13"/>
        <v>0</v>
      </c>
      <c r="AD43" s="55">
        <f t="shared" si="14"/>
        <v>524.42147333333332</v>
      </c>
      <c r="AE43" s="55">
        <f t="shared" si="15"/>
        <v>87.552082800000008</v>
      </c>
      <c r="AF43" s="55">
        <f t="shared" si="16"/>
        <v>48137.447180497446</v>
      </c>
      <c r="AG43" s="58">
        <f t="shared" si="17"/>
        <v>6899720.7862286186</v>
      </c>
    </row>
    <row r="44" spans="1:33">
      <c r="A44" s="49">
        <v>2005</v>
      </c>
      <c r="B44" s="50"/>
      <c r="C44" s="51">
        <v>1963.6436200000001</v>
      </c>
      <c r="D44" s="51">
        <v>2515.8406</v>
      </c>
      <c r="E44" s="51"/>
      <c r="F44" s="51"/>
      <c r="G44" s="52">
        <v>212693</v>
      </c>
      <c r="H44" s="18">
        <v>3000</v>
      </c>
      <c r="I44" s="55"/>
      <c r="J44" s="55">
        <v>4293.4521859979359</v>
      </c>
      <c r="K44" s="22">
        <v>7616225.5487999991</v>
      </c>
      <c r="L44" s="54"/>
      <c r="M44" s="55">
        <v>5909.9993400000003</v>
      </c>
      <c r="N44" s="56">
        <v>1047</v>
      </c>
      <c r="O44" s="57">
        <v>15320</v>
      </c>
      <c r="P44" s="59">
        <f t="shared" si="0"/>
        <v>0</v>
      </c>
      <c r="Q44" s="55">
        <f t="shared" si="1"/>
        <v>4795326.0270994725</v>
      </c>
      <c r="R44" s="55">
        <f t="shared" si="2"/>
        <v>2890271.1789164646</v>
      </c>
      <c r="S44" s="55">
        <f t="shared" si="3"/>
        <v>0</v>
      </c>
      <c r="T44" s="55">
        <f t="shared" si="4"/>
        <v>0</v>
      </c>
      <c r="U44" s="55">
        <f t="shared" si="5"/>
        <v>624.53754566666657</v>
      </c>
      <c r="V44" s="55">
        <f t="shared" si="6"/>
        <v>35.020833120000006</v>
      </c>
      <c r="W44" s="55">
        <f t="shared" si="7"/>
        <v>7191.0690678161145</v>
      </c>
      <c r="X44" s="58">
        <f t="shared" si="8"/>
        <v>7693447.8334625401</v>
      </c>
      <c r="Y44" s="59">
        <f t="shared" si="9"/>
        <v>0</v>
      </c>
      <c r="Z44" s="55">
        <f t="shared" si="10"/>
        <v>4469082.9702697797</v>
      </c>
      <c r="AA44" s="55">
        <f t="shared" si="11"/>
        <v>2779106.9028042927</v>
      </c>
      <c r="AB44" s="55">
        <f t="shared" si="12"/>
        <v>0</v>
      </c>
      <c r="AC44" s="55">
        <f t="shared" si="13"/>
        <v>0</v>
      </c>
      <c r="AD44" s="55">
        <f t="shared" si="14"/>
        <v>543.0761266666666</v>
      </c>
      <c r="AE44" s="55">
        <f t="shared" si="15"/>
        <v>87.552082800000008</v>
      </c>
      <c r="AF44" s="55">
        <f t="shared" si="16"/>
        <v>49937.979637611897</v>
      </c>
      <c r="AG44" s="58">
        <f t="shared" si="17"/>
        <v>7298758.4809211511</v>
      </c>
    </row>
    <row r="45" spans="1:33">
      <c r="A45" s="49">
        <v>2006</v>
      </c>
      <c r="B45" s="50"/>
      <c r="C45" s="51">
        <v>2020.02079</v>
      </c>
      <c r="D45" s="51">
        <v>2594.2399</v>
      </c>
      <c r="E45" s="51"/>
      <c r="F45" s="51"/>
      <c r="G45" s="52">
        <v>219226</v>
      </c>
      <c r="H45" s="18">
        <v>3000</v>
      </c>
      <c r="I45" s="55"/>
      <c r="J45" s="55">
        <v>4300.7436001413025</v>
      </c>
      <c r="K45" s="22">
        <v>7975498.6175999986</v>
      </c>
      <c r="L45" s="54"/>
      <c r="M45" s="55">
        <v>5909.9993400000003</v>
      </c>
      <c r="N45" s="56">
        <v>1047</v>
      </c>
      <c r="O45" s="57">
        <v>15320</v>
      </c>
      <c r="P45" s="59">
        <f t="shared" si="0"/>
        <v>0</v>
      </c>
      <c r="Q45" s="55">
        <f t="shared" si="1"/>
        <v>4933002.1857881928</v>
      </c>
      <c r="R45" s="55">
        <f t="shared" si="2"/>
        <v>2980338.5851095379</v>
      </c>
      <c r="S45" s="55">
        <f t="shared" si="3"/>
        <v>0</v>
      </c>
      <c r="T45" s="55">
        <f t="shared" si="4"/>
        <v>0</v>
      </c>
      <c r="U45" s="55">
        <f t="shared" si="5"/>
        <v>643.72061133333318</v>
      </c>
      <c r="V45" s="55">
        <f t="shared" si="6"/>
        <v>35.020833120000006</v>
      </c>
      <c r="W45" s="55">
        <f t="shared" si="7"/>
        <v>7543.075041147622</v>
      </c>
      <c r="X45" s="58">
        <f t="shared" si="8"/>
        <v>7921562.5873833317</v>
      </c>
      <c r="Y45" s="59">
        <f t="shared" si="9"/>
        <v>0</v>
      </c>
      <c r="Z45" s="55">
        <f t="shared" si="10"/>
        <v>4597392.5310234791</v>
      </c>
      <c r="AA45" s="55">
        <f t="shared" si="11"/>
        <v>2865710.1779899402</v>
      </c>
      <c r="AB45" s="55">
        <f t="shared" si="12"/>
        <v>0</v>
      </c>
      <c r="AC45" s="55">
        <f t="shared" si="13"/>
        <v>0</v>
      </c>
      <c r="AD45" s="55">
        <f t="shared" si="14"/>
        <v>559.75705333333326</v>
      </c>
      <c r="AE45" s="55">
        <f t="shared" si="15"/>
        <v>87.552082800000008</v>
      </c>
      <c r="AF45" s="55">
        <f t="shared" si="16"/>
        <v>52382.465563525155</v>
      </c>
      <c r="AG45" s="58">
        <f t="shared" si="17"/>
        <v>7516132.4837130783</v>
      </c>
    </row>
    <row r="46" spans="1:33">
      <c r="A46" s="49">
        <v>2007</v>
      </c>
      <c r="B46" s="50"/>
      <c r="C46" s="51">
        <v>2144.4486700000002</v>
      </c>
      <c r="D46" s="51">
        <v>2628.1423</v>
      </c>
      <c r="E46" s="51"/>
      <c r="F46" s="51"/>
      <c r="G46" s="52">
        <v>225960</v>
      </c>
      <c r="H46" s="18">
        <v>3000</v>
      </c>
      <c r="I46" s="55"/>
      <c r="J46" s="55">
        <v>4308.0276873438597</v>
      </c>
      <c r="K46" s="22">
        <v>8324563.0463999994</v>
      </c>
      <c r="L46" s="54"/>
      <c r="M46" s="55">
        <v>5909.9993400000003</v>
      </c>
      <c r="N46" s="56">
        <v>1047</v>
      </c>
      <c r="O46" s="57">
        <v>15320</v>
      </c>
      <c r="P46" s="59">
        <f t="shared" si="0"/>
        <v>0</v>
      </c>
      <c r="Q46" s="55">
        <f t="shared" si="1"/>
        <v>5236861.931713379</v>
      </c>
      <c r="R46" s="55">
        <f t="shared" si="2"/>
        <v>3019286.6526524881</v>
      </c>
      <c r="S46" s="55">
        <f t="shared" si="3"/>
        <v>0</v>
      </c>
      <c r="T46" s="55">
        <f t="shared" si="4"/>
        <v>0</v>
      </c>
      <c r="U46" s="55">
        <f t="shared" si="5"/>
        <v>663.49387999999988</v>
      </c>
      <c r="V46" s="55">
        <f t="shared" si="6"/>
        <v>35.020833120000006</v>
      </c>
      <c r="W46" s="55">
        <f t="shared" si="7"/>
        <v>7886.5482561827739</v>
      </c>
      <c r="X46" s="58">
        <f t="shared" si="8"/>
        <v>8264733.6473351698</v>
      </c>
      <c r="Y46" s="59">
        <f t="shared" si="9"/>
        <v>0</v>
      </c>
      <c r="Z46" s="55">
        <f t="shared" si="10"/>
        <v>4880579.6194905657</v>
      </c>
      <c r="AA46" s="55">
        <f t="shared" si="11"/>
        <v>2903160.2429350847</v>
      </c>
      <c r="AB46" s="55">
        <f t="shared" si="12"/>
        <v>0</v>
      </c>
      <c r="AC46" s="55">
        <f t="shared" si="13"/>
        <v>0</v>
      </c>
      <c r="AD46" s="55">
        <f t="shared" si="14"/>
        <v>576.95119999999997</v>
      </c>
      <c r="AE46" s="55">
        <f t="shared" si="15"/>
        <v>87.552082800000008</v>
      </c>
      <c r="AF46" s="55">
        <f t="shared" si="16"/>
        <v>54767.696223491483</v>
      </c>
      <c r="AG46" s="58">
        <f t="shared" si="17"/>
        <v>7839172.0619319426</v>
      </c>
    </row>
    <row r="47" spans="1:33">
      <c r="A47" s="49">
        <v>2008</v>
      </c>
      <c r="B47" s="50"/>
      <c r="C47" s="51">
        <v>2270</v>
      </c>
      <c r="D47" s="51">
        <v>2840.7386000000001</v>
      </c>
      <c r="E47" s="51"/>
      <c r="F47" s="51"/>
      <c r="G47" s="52">
        <v>232900</v>
      </c>
      <c r="H47" s="18">
        <v>3000</v>
      </c>
      <c r="I47" s="55"/>
      <c r="J47" s="55">
        <v>4315.3043884183362</v>
      </c>
      <c r="K47" s="22">
        <v>8666390.8368000016</v>
      </c>
      <c r="L47" s="54"/>
      <c r="M47" s="55">
        <v>5909.9993400000003</v>
      </c>
      <c r="N47" s="56">
        <v>1047</v>
      </c>
      <c r="O47" s="57">
        <v>15320</v>
      </c>
      <c r="P47" s="59">
        <f t="shared" si="0"/>
        <v>0</v>
      </c>
      <c r="Q47" s="55">
        <f t="shared" si="1"/>
        <v>5543465.2045037607</v>
      </c>
      <c r="R47" s="55">
        <f t="shared" si="2"/>
        <v>3263523.4928697417</v>
      </c>
      <c r="S47" s="55">
        <f t="shared" si="3"/>
        <v>0</v>
      </c>
      <c r="T47" s="55">
        <f t="shared" si="4"/>
        <v>0</v>
      </c>
      <c r="U47" s="55">
        <f t="shared" si="5"/>
        <v>683.87203333333321</v>
      </c>
      <c r="V47" s="55">
        <f t="shared" si="6"/>
        <v>35.020833120000006</v>
      </c>
      <c r="W47" s="55">
        <f t="shared" si="7"/>
        <v>8224.2582338962347</v>
      </c>
      <c r="X47" s="58">
        <f t="shared" si="8"/>
        <v>8815931.8484738506</v>
      </c>
      <c r="Y47" s="59">
        <f t="shared" si="9"/>
        <v>0</v>
      </c>
      <c r="Z47" s="55">
        <f t="shared" si="10"/>
        <v>5166323.582948518</v>
      </c>
      <c r="AA47" s="55">
        <f t="shared" si="11"/>
        <v>3138003.3585285977</v>
      </c>
      <c r="AB47" s="55">
        <f t="shared" si="12"/>
        <v>0</v>
      </c>
      <c r="AC47" s="55">
        <f t="shared" si="13"/>
        <v>0</v>
      </c>
      <c r="AD47" s="55">
        <f t="shared" si="14"/>
        <v>594.67133333333322</v>
      </c>
      <c r="AE47" s="55">
        <f t="shared" si="15"/>
        <v>87.552082800000008</v>
      </c>
      <c r="AF47" s="55">
        <f t="shared" si="16"/>
        <v>57112.904402057189</v>
      </c>
      <c r="AG47" s="58">
        <f t="shared" si="17"/>
        <v>8362122.0692953076</v>
      </c>
    </row>
    <row r="48" spans="1:33">
      <c r="A48" s="49">
        <v>2009</v>
      </c>
      <c r="B48" s="50"/>
      <c r="C48" s="51">
        <v>2255.85482</v>
      </c>
      <c r="D48" s="51">
        <v>2770.4617499999999</v>
      </c>
      <c r="E48" s="51"/>
      <c r="F48" s="51"/>
      <c r="G48" s="52">
        <v>240054</v>
      </c>
      <c r="H48" s="18">
        <v>3000</v>
      </c>
      <c r="I48" s="55"/>
      <c r="J48" s="55">
        <v>4322.5736444399254</v>
      </c>
      <c r="K48" s="22">
        <v>8694192.7514999993</v>
      </c>
      <c r="L48" s="54"/>
      <c r="M48" s="55">
        <v>5909.9993400000003</v>
      </c>
      <c r="N48" s="56">
        <v>1047</v>
      </c>
      <c r="O48" s="57">
        <v>15320</v>
      </c>
      <c r="P48" s="59">
        <f t="shared" si="0"/>
        <v>0</v>
      </c>
      <c r="Q48" s="55">
        <f t="shared" si="1"/>
        <v>5508921.8947498212</v>
      </c>
      <c r="R48" s="55">
        <f t="shared" si="2"/>
        <v>3182787.3945255005</v>
      </c>
      <c r="S48" s="55">
        <f t="shared" si="3"/>
        <v>0</v>
      </c>
      <c r="T48" s="55">
        <f t="shared" si="4"/>
        <v>0</v>
      </c>
      <c r="U48" s="55">
        <f t="shared" si="5"/>
        <v>704.87856199999987</v>
      </c>
      <c r="V48" s="55">
        <f t="shared" si="6"/>
        <v>35.020833120000006</v>
      </c>
      <c r="W48" s="55">
        <f t="shared" si="7"/>
        <v>8264.5402269889255</v>
      </c>
      <c r="X48" s="58">
        <f t="shared" si="8"/>
        <v>8700713.72889743</v>
      </c>
      <c r="Y48" s="59">
        <f t="shared" si="9"/>
        <v>0</v>
      </c>
      <c r="Z48" s="55">
        <f t="shared" si="10"/>
        <v>5134130.3772132536</v>
      </c>
      <c r="AA48" s="55">
        <f t="shared" si="11"/>
        <v>3060372.4947360582</v>
      </c>
      <c r="AB48" s="55">
        <f t="shared" si="12"/>
        <v>0</v>
      </c>
      <c r="AC48" s="55">
        <f t="shared" si="13"/>
        <v>0</v>
      </c>
      <c r="AD48" s="55">
        <f t="shared" si="14"/>
        <v>612.93787999999995</v>
      </c>
      <c r="AE48" s="55">
        <f t="shared" si="15"/>
        <v>87.552082800000008</v>
      </c>
      <c r="AF48" s="55">
        <f t="shared" si="16"/>
        <v>57392.640465200871</v>
      </c>
      <c r="AG48" s="58">
        <f t="shared" si="17"/>
        <v>8252596.0023773126</v>
      </c>
    </row>
    <row r="49" spans="1:33">
      <c r="A49" s="49">
        <v>2010</v>
      </c>
      <c r="B49" s="50"/>
      <c r="C49" s="51">
        <v>1771.88129</v>
      </c>
      <c r="D49" s="51">
        <v>3095.7129</v>
      </c>
      <c r="E49" s="51"/>
      <c r="F49" s="51"/>
      <c r="G49" s="52">
        <v>247428</v>
      </c>
      <c r="H49" s="18">
        <v>3000</v>
      </c>
      <c r="I49" s="55"/>
      <c r="J49" s="55">
        <v>4329.8353967479588</v>
      </c>
      <c r="K49" s="22">
        <v>9030420.2939999998</v>
      </c>
      <c r="L49" s="54"/>
      <c r="M49" s="55">
        <v>5909.9993400000003</v>
      </c>
      <c r="N49" s="56">
        <v>1047</v>
      </c>
      <c r="O49" s="57">
        <v>15320</v>
      </c>
      <c r="P49" s="59">
        <f t="shared" si="0"/>
        <v>0</v>
      </c>
      <c r="Q49" s="55">
        <f t="shared" si="1"/>
        <v>4327031.8403639812</v>
      </c>
      <c r="R49" s="55">
        <f t="shared" si="2"/>
        <v>3556445.4175156835</v>
      </c>
      <c r="S49" s="55">
        <f t="shared" si="3"/>
        <v>0</v>
      </c>
      <c r="T49" s="55">
        <f t="shared" si="4"/>
        <v>0</v>
      </c>
      <c r="U49" s="55">
        <f t="shared" si="5"/>
        <v>726.53108399999996</v>
      </c>
      <c r="V49" s="55">
        <f t="shared" si="6"/>
        <v>35.020833120000006</v>
      </c>
      <c r="W49" s="55">
        <f t="shared" si="7"/>
        <v>8598.5729992573997</v>
      </c>
      <c r="X49" s="58">
        <f t="shared" si="8"/>
        <v>7892837.3827960426</v>
      </c>
      <c r="Y49" s="59">
        <f t="shared" si="9"/>
        <v>0</v>
      </c>
      <c r="Z49" s="55">
        <f t="shared" si="10"/>
        <v>4032648.4998732349</v>
      </c>
      <c r="AA49" s="55">
        <f t="shared" si="11"/>
        <v>3419659.0553035415</v>
      </c>
      <c r="AB49" s="55">
        <f t="shared" si="12"/>
        <v>0</v>
      </c>
      <c r="AC49" s="55">
        <f t="shared" si="13"/>
        <v>0</v>
      </c>
      <c r="AD49" s="55">
        <f t="shared" si="14"/>
        <v>631.76616000000001</v>
      </c>
      <c r="AE49" s="55">
        <f t="shared" si="15"/>
        <v>87.552082800000008</v>
      </c>
      <c r="AF49" s="55">
        <f t="shared" si="16"/>
        <v>59712.312494843056</v>
      </c>
      <c r="AG49" s="58">
        <f t="shared" si="17"/>
        <v>7512739.1859144196</v>
      </c>
    </row>
    <row r="50" spans="1:33" ht="15" thickBot="1">
      <c r="A50" s="60">
        <v>2011</v>
      </c>
      <c r="B50" s="61"/>
      <c r="C50" s="62">
        <v>2986</v>
      </c>
      <c r="D50" s="62">
        <v>3504.3074499999998</v>
      </c>
      <c r="E50" s="63"/>
      <c r="F50" s="63"/>
      <c r="G50" s="64">
        <v>247428</v>
      </c>
      <c r="H50" s="71">
        <v>3000</v>
      </c>
      <c r="I50" s="65"/>
      <c r="J50" s="65">
        <v>4337.0895869475617</v>
      </c>
      <c r="K50" s="72">
        <v>9239155.9890000001</v>
      </c>
      <c r="L50" s="66"/>
      <c r="M50" s="63">
        <v>5909.9993400000003</v>
      </c>
      <c r="N50" s="70">
        <v>1047</v>
      </c>
      <c r="O50" s="67">
        <v>15320</v>
      </c>
      <c r="P50" s="66">
        <f t="shared" si="0"/>
        <v>0</v>
      </c>
      <c r="Q50" s="63">
        <f t="shared" si="1"/>
        <v>7291976.6963208048</v>
      </c>
      <c r="R50" s="63">
        <f t="shared" si="2"/>
        <v>4025850.7732156194</v>
      </c>
      <c r="S50" s="63">
        <f t="shared" si="3"/>
        <v>0</v>
      </c>
      <c r="T50" s="63">
        <f t="shared" si="4"/>
        <v>0</v>
      </c>
      <c r="U50" s="63">
        <f t="shared" si="5"/>
        <v>726.53108399999996</v>
      </c>
      <c r="V50" s="63">
        <f t="shared" si="6"/>
        <v>35.020833120000006</v>
      </c>
      <c r="W50" s="63">
        <f t="shared" si="7"/>
        <v>8812.0656706949776</v>
      </c>
      <c r="X50" s="68">
        <f t="shared" si="8"/>
        <v>11327401.087124238</v>
      </c>
      <c r="Y50" s="66">
        <f t="shared" si="9"/>
        <v>0</v>
      </c>
      <c r="Z50" s="63">
        <f t="shared" si="10"/>
        <v>6795877.6293763341</v>
      </c>
      <c r="AA50" s="63">
        <f t="shared" si="11"/>
        <v>3871010.3588611726</v>
      </c>
      <c r="AB50" s="63">
        <f t="shared" si="12"/>
        <v>0</v>
      </c>
      <c r="AC50" s="63">
        <f t="shared" si="13"/>
        <v>0</v>
      </c>
      <c r="AD50" s="63">
        <f t="shared" si="14"/>
        <v>631.76616000000001</v>
      </c>
      <c r="AE50" s="63">
        <f t="shared" si="15"/>
        <v>87.552082800000008</v>
      </c>
      <c r="AF50" s="63">
        <f t="shared" si="16"/>
        <v>61194.900490937347</v>
      </c>
      <c r="AG50" s="68">
        <f t="shared" si="17"/>
        <v>10728802.206971245</v>
      </c>
    </row>
    <row r="51" spans="1:33">
      <c r="E51" s="69"/>
      <c r="W51" s="55"/>
    </row>
    <row r="52" spans="1:33">
      <c r="E52" s="69"/>
      <c r="W52" s="55"/>
    </row>
    <row r="53" spans="1:33">
      <c r="A53" s="15"/>
      <c r="B53" s="11"/>
      <c r="C53" s="11"/>
      <c r="D53" s="27"/>
      <c r="E53" s="11"/>
      <c r="F53" s="26"/>
      <c r="G53" s="28"/>
      <c r="H53" s="15"/>
      <c r="I53" s="28"/>
      <c r="J53" s="16"/>
      <c r="K53" s="16"/>
      <c r="L53" s="17"/>
      <c r="M53" s="17"/>
      <c r="N53" s="16"/>
      <c r="O53" s="12"/>
      <c r="W53" s="55"/>
    </row>
    <row r="54" spans="1:33">
      <c r="A54" s="15"/>
      <c r="B54" s="11"/>
      <c r="C54" s="11"/>
      <c r="D54" s="27"/>
      <c r="E54" s="11"/>
      <c r="F54" s="26"/>
      <c r="G54" s="28"/>
      <c r="H54" s="15"/>
      <c r="I54" s="28"/>
      <c r="J54" s="16"/>
      <c r="K54" s="16"/>
      <c r="L54" s="17"/>
      <c r="M54" s="17"/>
      <c r="N54" s="16"/>
      <c r="O54" s="12"/>
      <c r="W54" s="55"/>
    </row>
    <row r="55" spans="1:33">
      <c r="A55" s="15"/>
      <c r="B55" s="11"/>
      <c r="C55" s="11"/>
      <c r="D55" s="27"/>
      <c r="E55" s="11"/>
      <c r="F55" s="26"/>
      <c r="G55" s="28"/>
      <c r="H55" s="26"/>
      <c r="I55" s="28"/>
      <c r="J55" s="16"/>
      <c r="K55" s="16"/>
      <c r="L55" s="17"/>
      <c r="M55" s="17"/>
      <c r="N55" s="16"/>
      <c r="O55" s="12"/>
      <c r="W55" s="55"/>
    </row>
    <row r="56" spans="1:33">
      <c r="A56" s="15"/>
      <c r="B56" s="11"/>
      <c r="C56" s="11"/>
      <c r="D56" s="27"/>
      <c r="E56" s="11"/>
      <c r="F56" s="26"/>
      <c r="G56" s="28"/>
      <c r="H56" s="26"/>
      <c r="I56" s="28"/>
      <c r="J56" s="16"/>
      <c r="K56" s="16"/>
      <c r="L56" s="17"/>
      <c r="M56" s="17"/>
      <c r="N56" s="16"/>
      <c r="O56" s="12"/>
      <c r="W56" s="55"/>
    </row>
    <row r="57" spans="1:33">
      <c r="A57" s="15"/>
      <c r="B57" s="11"/>
      <c r="C57" s="11"/>
      <c r="D57" s="27"/>
      <c r="E57" s="11"/>
      <c r="F57" s="26"/>
      <c r="G57" s="28"/>
      <c r="H57" s="26"/>
      <c r="I57" s="28"/>
      <c r="J57" s="16"/>
      <c r="K57" s="16"/>
      <c r="L57" s="17"/>
      <c r="M57" s="17"/>
      <c r="N57" s="16"/>
      <c r="O57" s="12"/>
      <c r="W57" s="55"/>
    </row>
    <row r="58" spans="1:33">
      <c r="A58" s="15"/>
      <c r="B58" s="11"/>
      <c r="C58" s="11"/>
      <c r="D58" s="27"/>
      <c r="E58" s="11"/>
      <c r="F58" s="26"/>
      <c r="G58" s="28"/>
      <c r="H58" s="26"/>
      <c r="I58" s="28"/>
      <c r="J58" s="16"/>
      <c r="K58" s="16"/>
      <c r="L58" s="17"/>
      <c r="M58" s="17"/>
      <c r="N58" s="16"/>
      <c r="O58" s="12"/>
      <c r="W58" s="55"/>
    </row>
    <row r="59" spans="1:33">
      <c r="A59" s="15"/>
      <c r="B59" s="11"/>
      <c r="C59" s="11"/>
      <c r="D59" s="27"/>
      <c r="E59" s="11"/>
      <c r="F59" s="26"/>
      <c r="G59" s="28"/>
      <c r="H59" s="26"/>
      <c r="I59" s="28"/>
      <c r="J59" s="16"/>
      <c r="K59" s="16"/>
      <c r="L59" s="17"/>
      <c r="M59" s="17"/>
      <c r="N59" s="16"/>
      <c r="O59" s="12"/>
      <c r="W59" s="55"/>
    </row>
    <row r="60" spans="1:33">
      <c r="A60" s="15"/>
      <c r="B60" s="11"/>
      <c r="C60" s="11"/>
      <c r="D60" s="27"/>
      <c r="E60" s="11"/>
      <c r="F60" s="26"/>
      <c r="G60" s="28"/>
      <c r="H60" s="26"/>
      <c r="I60" s="28"/>
      <c r="J60" s="16"/>
      <c r="K60" s="16"/>
      <c r="L60" s="17"/>
      <c r="M60" s="17"/>
      <c r="N60" s="16"/>
      <c r="O60" s="12"/>
      <c r="W60" s="55"/>
    </row>
    <row r="61" spans="1:33">
      <c r="A61" s="15"/>
      <c r="B61" s="11"/>
      <c r="C61" s="11"/>
      <c r="D61" s="27"/>
      <c r="E61" s="11"/>
      <c r="F61" s="26"/>
      <c r="G61" s="28"/>
      <c r="H61" s="26"/>
      <c r="I61" s="28"/>
      <c r="J61" s="16"/>
      <c r="K61" s="16"/>
      <c r="L61" s="17"/>
      <c r="M61" s="17"/>
      <c r="N61" s="16"/>
      <c r="O61" s="12"/>
      <c r="W61" s="55"/>
    </row>
    <row r="62" spans="1:33">
      <c r="A62" s="15"/>
      <c r="B62" s="11"/>
      <c r="C62" s="11"/>
      <c r="D62" s="27"/>
      <c r="E62" s="11"/>
      <c r="F62" s="26"/>
      <c r="G62" s="28"/>
      <c r="H62" s="26"/>
      <c r="I62" s="28"/>
      <c r="J62" s="16"/>
      <c r="K62" s="16"/>
      <c r="L62" s="17"/>
      <c r="M62" s="17"/>
      <c r="N62" s="16"/>
      <c r="O62" s="12"/>
    </row>
    <row r="63" spans="1:33">
      <c r="A63" s="15"/>
      <c r="B63" s="11"/>
      <c r="C63" s="11"/>
      <c r="D63" s="27"/>
      <c r="E63" s="11"/>
      <c r="F63" s="26"/>
      <c r="G63" s="28"/>
      <c r="H63" s="26"/>
      <c r="I63" s="28"/>
      <c r="J63" s="16"/>
      <c r="K63" s="16"/>
      <c r="L63" s="17"/>
      <c r="M63" s="17"/>
      <c r="N63" s="16"/>
      <c r="O63" s="12"/>
    </row>
    <row r="64" spans="1:33">
      <c r="A64" s="15"/>
      <c r="B64" s="29"/>
      <c r="C64" s="11"/>
      <c r="D64" s="27"/>
      <c r="E64" s="11"/>
      <c r="F64" s="26"/>
      <c r="G64" s="28"/>
      <c r="H64" s="26"/>
      <c r="I64" s="28"/>
      <c r="J64" s="16"/>
      <c r="K64" s="16"/>
      <c r="L64" s="17"/>
      <c r="M64" s="17"/>
      <c r="N64" s="16"/>
      <c r="O64" s="12"/>
    </row>
    <row r="65" spans="1:15">
      <c r="A65" s="15"/>
      <c r="B65" s="11"/>
      <c r="C65" s="11"/>
      <c r="D65" s="30"/>
      <c r="E65" s="26"/>
      <c r="F65" s="26"/>
      <c r="G65" s="15"/>
      <c r="H65" s="15"/>
      <c r="I65" s="15"/>
      <c r="J65" s="16"/>
      <c r="K65" s="16"/>
      <c r="L65" s="17"/>
      <c r="M65" s="17"/>
      <c r="N65" s="16"/>
      <c r="O65" s="12"/>
    </row>
    <row r="66" spans="1:15">
      <c r="A66" s="12"/>
      <c r="B66" s="12"/>
      <c r="C66" s="12"/>
      <c r="D66" s="12"/>
      <c r="E66" s="12"/>
      <c r="F66" s="12"/>
      <c r="G66" s="12"/>
      <c r="H66" s="12"/>
      <c r="I66" s="12"/>
      <c r="J66" s="12"/>
      <c r="K66" s="12"/>
      <c r="L66" s="12"/>
      <c r="M66" s="12"/>
      <c r="N66" s="12"/>
      <c r="O66" s="12"/>
    </row>
    <row r="67" spans="1:15">
      <c r="A67" s="12"/>
      <c r="B67" s="12"/>
      <c r="C67" s="12"/>
      <c r="D67" s="12"/>
      <c r="E67" s="12"/>
      <c r="F67" s="12"/>
      <c r="G67" s="12"/>
      <c r="H67" s="12"/>
      <c r="I67" s="12"/>
      <c r="J67" s="12"/>
      <c r="K67" s="12"/>
      <c r="L67" s="12"/>
      <c r="M67" s="12"/>
      <c r="N67" s="12"/>
      <c r="O67" s="12"/>
    </row>
    <row r="68" spans="1:15">
      <c r="A68" s="12"/>
      <c r="B68" s="12"/>
      <c r="C68" s="12"/>
      <c r="D68" s="12"/>
      <c r="E68" s="12"/>
      <c r="F68" s="12"/>
      <c r="G68" s="12"/>
      <c r="H68" s="12"/>
      <c r="I68" s="12"/>
      <c r="J68" s="12"/>
      <c r="K68" s="12"/>
      <c r="L68" s="12"/>
      <c r="M68" s="12"/>
      <c r="N68" s="12"/>
      <c r="O68" s="12"/>
    </row>
    <row r="69" spans="1:15">
      <c r="A69" s="12"/>
      <c r="B69" s="12"/>
      <c r="C69" s="12"/>
      <c r="D69" s="12"/>
      <c r="E69" s="12"/>
      <c r="F69" s="12"/>
      <c r="G69" s="12"/>
      <c r="H69" s="12"/>
      <c r="I69" s="12"/>
      <c r="J69" s="12"/>
      <c r="K69" s="12"/>
      <c r="L69" s="12"/>
      <c r="M69" s="12"/>
      <c r="N69" s="12"/>
      <c r="O69" s="12"/>
    </row>
    <row r="70" spans="1:15">
      <c r="A70" s="12"/>
      <c r="B70" s="12"/>
      <c r="C70" s="12"/>
      <c r="D70" s="12"/>
      <c r="E70" s="12"/>
      <c r="F70" s="12"/>
      <c r="G70" s="12"/>
      <c r="H70" s="12"/>
      <c r="I70" s="12"/>
      <c r="J70" s="12"/>
      <c r="K70" s="12"/>
      <c r="L70" s="12"/>
      <c r="M70" s="12"/>
      <c r="N70" s="12"/>
      <c r="O70" s="12"/>
    </row>
    <row r="71" spans="1:15">
      <c r="A71" s="12"/>
      <c r="B71" s="12"/>
      <c r="C71" s="12"/>
      <c r="D71" s="12"/>
      <c r="E71" s="12"/>
      <c r="F71" s="12"/>
      <c r="G71" s="12"/>
      <c r="H71" s="12"/>
      <c r="I71" s="12"/>
      <c r="J71" s="12"/>
      <c r="K71" s="12"/>
      <c r="L71" s="12"/>
      <c r="M71" s="12"/>
      <c r="N71" s="12"/>
      <c r="O71" s="12"/>
    </row>
    <row r="72" spans="1:15">
      <c r="A72" s="12"/>
      <c r="B72" s="12"/>
      <c r="C72" s="12"/>
      <c r="D72" s="12"/>
      <c r="E72" s="12"/>
      <c r="F72" s="12"/>
      <c r="G72" s="12"/>
      <c r="H72" s="12"/>
      <c r="I72" s="12"/>
      <c r="J72" s="12"/>
      <c r="K72" s="12"/>
      <c r="L72" s="12"/>
      <c r="M72" s="12"/>
      <c r="N72" s="12"/>
      <c r="O72" s="12"/>
    </row>
    <row r="73" spans="1:15">
      <c r="A73" s="12"/>
      <c r="B73" s="12"/>
      <c r="C73" s="12"/>
      <c r="D73" s="12"/>
    </row>
    <row r="74" spans="1:15">
      <c r="A74" s="12"/>
      <c r="B74" s="12"/>
      <c r="C74" s="12"/>
      <c r="D74" s="12"/>
    </row>
    <row r="75" spans="1:15">
      <c r="A75" s="12"/>
      <c r="B75" s="12"/>
      <c r="C75" s="12"/>
      <c r="D75" s="12"/>
    </row>
    <row r="76" spans="1:15">
      <c r="A76" s="12"/>
      <c r="B76" s="12"/>
      <c r="C76" s="12"/>
      <c r="D76" s="12"/>
    </row>
    <row r="77" spans="1:15">
      <c r="A77" s="12"/>
      <c r="B77" s="12"/>
      <c r="C77" s="12"/>
      <c r="D77" s="12"/>
    </row>
    <row r="78" spans="1:15">
      <c r="A78" s="12"/>
      <c r="B78" s="12"/>
      <c r="C78" s="12"/>
      <c r="D78" s="12"/>
    </row>
    <row r="79" spans="1:15">
      <c r="A79" s="12"/>
      <c r="B79" s="12"/>
      <c r="C79" s="12"/>
      <c r="D79" s="12"/>
    </row>
    <row r="80" spans="1:15">
      <c r="A80" s="12"/>
      <c r="B80" s="12"/>
      <c r="C80" s="12"/>
      <c r="D80" s="12"/>
    </row>
  </sheetData>
  <mergeCells count="33">
    <mergeCell ref="U28:U29"/>
    <mergeCell ref="V28:V29"/>
    <mergeCell ref="W28:W29"/>
    <mergeCell ref="X28:X29"/>
    <mergeCell ref="K28:K29"/>
    <mergeCell ref="T28:T29"/>
    <mergeCell ref="L28:L29"/>
    <mergeCell ref="M28:M29"/>
    <mergeCell ref="N28:N29"/>
    <mergeCell ref="O28:O29"/>
    <mergeCell ref="P28:P29"/>
    <mergeCell ref="Q28:Q29"/>
    <mergeCell ref="R28:R29"/>
    <mergeCell ref="S28:S29"/>
    <mergeCell ref="F28:F29"/>
    <mergeCell ref="G28:G29"/>
    <mergeCell ref="H28:H29"/>
    <mergeCell ref="I28:I29"/>
    <mergeCell ref="J28:J29"/>
    <mergeCell ref="A28:A29"/>
    <mergeCell ref="B28:B29"/>
    <mergeCell ref="C28:C29"/>
    <mergeCell ref="D28:D29"/>
    <mergeCell ref="E28:E29"/>
    <mergeCell ref="AD28:AD29"/>
    <mergeCell ref="AE28:AE29"/>
    <mergeCell ref="AF28:AF29"/>
    <mergeCell ref="AG28:AG29"/>
    <mergeCell ref="Y28:Y29"/>
    <mergeCell ref="Z28:Z29"/>
    <mergeCell ref="AA28:AA29"/>
    <mergeCell ref="AB28:AB29"/>
    <mergeCell ref="AC28:AC29"/>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Saudi Arabia Workbook</vt:lpstr>
      <vt:lpstr>SAData</vt:lpstr>
      <vt:lpstr>Employment calcs</vt:lpstr>
      <vt:lpstr>Exergy calcs</vt:lpstr>
      <vt:lpstr>SA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2012-07-25T18:37:28Z</dcterms:created>
  <dcterms:modified xsi:type="dcterms:W3CDTF">2013-04-24T19:16:35Z</dcterms:modified>
</cp:coreProperties>
</file>