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360" yWindow="160" windowWidth="21260" windowHeight="15140"/>
  </bookViews>
  <sheets>
    <sheet name="Zambia Workbook" sheetId="1" r:id="rId1"/>
    <sheet name="ZMData" sheetId="7" r:id="rId2"/>
    <sheet name="Zambia Indices Comparison" sheetId="4" r:id="rId3"/>
    <sheet name="Employment calcs" sheetId="2" r:id="rId4"/>
    <sheet name="Exergy calcs"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7" l="1"/>
  <c r="A3" i="7"/>
  <c r="A4" i="7"/>
  <c r="A5" i="7"/>
  <c r="A6" i="7"/>
  <c r="A7" i="7"/>
  <c r="A8" i="7"/>
  <c r="A9" i="7"/>
  <c r="A10" i="7"/>
  <c r="A11" i="7"/>
  <c r="A12" i="7"/>
  <c r="A13" i="7"/>
  <c r="A14" i="7"/>
  <c r="A15" i="7"/>
  <c r="A16" i="7"/>
  <c r="A17" i="7"/>
  <c r="A18" i="7"/>
  <c r="A19" i="7"/>
  <c r="A20" i="7"/>
  <c r="A21" i="7"/>
  <c r="A22" i="7"/>
  <c r="A1" i="7"/>
  <c r="G32" i="1"/>
  <c r="B22" i="7"/>
  <c r="H32" i="1"/>
  <c r="C22" i="7"/>
  <c r="I32" i="1"/>
  <c r="D22" i="7"/>
  <c r="J32" i="1"/>
  <c r="E22" i="7"/>
  <c r="K32" i="1"/>
  <c r="F22" i="7"/>
  <c r="L32" i="1"/>
  <c r="G22" i="7"/>
  <c r="G13" i="1"/>
  <c r="B3" i="7"/>
  <c r="H13" i="1"/>
  <c r="C3" i="7"/>
  <c r="I13" i="1"/>
  <c r="D3" i="7"/>
  <c r="J13" i="1"/>
  <c r="E3" i="7"/>
  <c r="K13" i="1"/>
  <c r="F3" i="7"/>
  <c r="L13" i="1"/>
  <c r="G3" i="7"/>
  <c r="G14" i="1"/>
  <c r="B4" i="7"/>
  <c r="H14" i="1"/>
  <c r="C4" i="7"/>
  <c r="I14" i="1"/>
  <c r="D4" i="7"/>
  <c r="J14" i="1"/>
  <c r="E4" i="7"/>
  <c r="K14" i="1"/>
  <c r="F4" i="7"/>
  <c r="L14" i="1"/>
  <c r="G4" i="7"/>
  <c r="G15" i="1"/>
  <c r="B5" i="7"/>
  <c r="H15" i="1"/>
  <c r="C5" i="7"/>
  <c r="I15" i="1"/>
  <c r="D5" i="7"/>
  <c r="J15" i="1"/>
  <c r="E5" i="7"/>
  <c r="K15" i="1"/>
  <c r="F5" i="7"/>
  <c r="L15" i="1"/>
  <c r="G5" i="7"/>
  <c r="G16" i="1"/>
  <c r="B6" i="7"/>
  <c r="H16" i="1"/>
  <c r="C6" i="7"/>
  <c r="I16" i="1"/>
  <c r="D6" i="7"/>
  <c r="J16" i="1"/>
  <c r="E6" i="7"/>
  <c r="K16" i="1"/>
  <c r="F6" i="7"/>
  <c r="L16" i="1"/>
  <c r="G6" i="7"/>
  <c r="G17" i="1"/>
  <c r="B7" i="7"/>
  <c r="H17" i="1"/>
  <c r="C7" i="7"/>
  <c r="I17" i="1"/>
  <c r="D7" i="7"/>
  <c r="J17" i="1"/>
  <c r="E7" i="7"/>
  <c r="K17" i="1"/>
  <c r="F7" i="7"/>
  <c r="L17" i="1"/>
  <c r="G7" i="7"/>
  <c r="G18" i="1"/>
  <c r="B8" i="7"/>
  <c r="H18" i="1"/>
  <c r="C8" i="7"/>
  <c r="I18" i="1"/>
  <c r="D8" i="7"/>
  <c r="J18" i="1"/>
  <c r="E8" i="7"/>
  <c r="K18" i="1"/>
  <c r="F8" i="7"/>
  <c r="L18" i="1"/>
  <c r="G8" i="7"/>
  <c r="G19" i="1"/>
  <c r="B9" i="7"/>
  <c r="H19" i="1"/>
  <c r="C9" i="7"/>
  <c r="I19" i="1"/>
  <c r="D9" i="7"/>
  <c r="J19" i="1"/>
  <c r="E9" i="7"/>
  <c r="K19" i="1"/>
  <c r="F9" i="7"/>
  <c r="L19" i="1"/>
  <c r="G9" i="7"/>
  <c r="G20" i="1"/>
  <c r="B10" i="7"/>
  <c r="H20" i="1"/>
  <c r="C10" i="7"/>
  <c r="I20" i="1"/>
  <c r="D10" i="7"/>
  <c r="J20" i="1"/>
  <c r="E10" i="7"/>
  <c r="K20" i="1"/>
  <c r="F10" i="7"/>
  <c r="L20" i="1"/>
  <c r="G10" i="7"/>
  <c r="G21" i="1"/>
  <c r="B11" i="7"/>
  <c r="H21" i="1"/>
  <c r="C11" i="7"/>
  <c r="I21" i="1"/>
  <c r="D11" i="7"/>
  <c r="J21" i="1"/>
  <c r="E11" i="7"/>
  <c r="K21" i="1"/>
  <c r="F11" i="7"/>
  <c r="L21" i="1"/>
  <c r="G11" i="7"/>
  <c r="G22" i="1"/>
  <c r="B12" i="7"/>
  <c r="H22" i="1"/>
  <c r="C12" i="7"/>
  <c r="I22" i="1"/>
  <c r="D12" i="7"/>
  <c r="J22" i="1"/>
  <c r="E12" i="7"/>
  <c r="K22" i="1"/>
  <c r="F12" i="7"/>
  <c r="L22" i="1"/>
  <c r="G12" i="7"/>
  <c r="G23" i="1"/>
  <c r="B13" i="7"/>
  <c r="H23" i="1"/>
  <c r="C13" i="7"/>
  <c r="I23" i="1"/>
  <c r="D13" i="7"/>
  <c r="J23" i="1"/>
  <c r="E13" i="7"/>
  <c r="K23" i="1"/>
  <c r="F13" i="7"/>
  <c r="L23" i="1"/>
  <c r="G13" i="7"/>
  <c r="G24" i="1"/>
  <c r="B14" i="7"/>
  <c r="H24" i="1"/>
  <c r="C14" i="7"/>
  <c r="I24" i="1"/>
  <c r="D14" i="7"/>
  <c r="J24" i="1"/>
  <c r="E14" i="7"/>
  <c r="K24" i="1"/>
  <c r="F14" i="7"/>
  <c r="L24" i="1"/>
  <c r="G14" i="7"/>
  <c r="G25" i="1"/>
  <c r="B15" i="7"/>
  <c r="H25" i="1"/>
  <c r="C15" i="7"/>
  <c r="I25" i="1"/>
  <c r="D15" i="7"/>
  <c r="J25" i="1"/>
  <c r="E15" i="7"/>
  <c r="K25" i="1"/>
  <c r="F15" i="7"/>
  <c r="L25" i="1"/>
  <c r="G15" i="7"/>
  <c r="G26" i="1"/>
  <c r="B16" i="7"/>
  <c r="H26" i="1"/>
  <c r="C16" i="7"/>
  <c r="I26" i="1"/>
  <c r="D16" i="7"/>
  <c r="J26" i="1"/>
  <c r="E16" i="7"/>
  <c r="K26" i="1"/>
  <c r="F16" i="7"/>
  <c r="L26" i="1"/>
  <c r="G16" i="7"/>
  <c r="G27" i="1"/>
  <c r="B17" i="7"/>
  <c r="H27" i="1"/>
  <c r="C17" i="7"/>
  <c r="I27" i="1"/>
  <c r="D17" i="7"/>
  <c r="J27" i="1"/>
  <c r="E17" i="7"/>
  <c r="K27" i="1"/>
  <c r="F17" i="7"/>
  <c r="L27" i="1"/>
  <c r="G17" i="7"/>
  <c r="G28" i="1"/>
  <c r="B18" i="7"/>
  <c r="H28" i="1"/>
  <c r="C18" i="7"/>
  <c r="I28" i="1"/>
  <c r="D18" i="7"/>
  <c r="J28" i="1"/>
  <c r="E18" i="7"/>
  <c r="K28" i="1"/>
  <c r="F18" i="7"/>
  <c r="L28" i="1"/>
  <c r="G18" i="7"/>
  <c r="G29" i="1"/>
  <c r="B19" i="7"/>
  <c r="H29" i="1"/>
  <c r="C19" i="7"/>
  <c r="I29" i="1"/>
  <c r="D19" i="7"/>
  <c r="J29" i="1"/>
  <c r="E19" i="7"/>
  <c r="K29" i="1"/>
  <c r="F19" i="7"/>
  <c r="L29" i="1"/>
  <c r="G19" i="7"/>
  <c r="G30" i="1"/>
  <c r="B20" i="7"/>
  <c r="H30" i="1"/>
  <c r="C20" i="7"/>
  <c r="I30" i="1"/>
  <c r="D20" i="7"/>
  <c r="J30" i="1"/>
  <c r="E20" i="7"/>
  <c r="K30" i="1"/>
  <c r="F20" i="7"/>
  <c r="L30" i="1"/>
  <c r="G20" i="7"/>
  <c r="G31" i="1"/>
  <c r="B21" i="7"/>
  <c r="H31" i="1"/>
  <c r="C21" i="7"/>
  <c r="I31" i="1"/>
  <c r="D21" i="7"/>
  <c r="J31" i="1"/>
  <c r="E21" i="7"/>
  <c r="K31" i="1"/>
  <c r="F21" i="7"/>
  <c r="L31" i="1"/>
  <c r="G21" i="7"/>
  <c r="H12" i="1"/>
  <c r="C2" i="7"/>
  <c r="I12" i="1"/>
  <c r="D2" i="7"/>
  <c r="J12" i="1"/>
  <c r="E2" i="7"/>
  <c r="K12" i="1"/>
  <c r="F2" i="7"/>
  <c r="L12" i="1"/>
  <c r="G2" i="7"/>
  <c r="G12" i="1"/>
  <c r="B2" i="7"/>
  <c r="C1" i="7"/>
  <c r="D1" i="7"/>
  <c r="E1" i="7"/>
  <c r="F1" i="7"/>
  <c r="G1" i="7"/>
  <c r="B1" i="7"/>
  <c r="C22" i="6"/>
  <c r="Y50" i="6"/>
  <c r="Z50" i="6"/>
  <c r="AA50" i="6"/>
  <c r="AB50" i="6"/>
  <c r="AC50" i="6"/>
  <c r="C24" i="6"/>
  <c r="AD50" i="6"/>
  <c r="F18" i="6"/>
  <c r="AE50" i="6"/>
  <c r="AF50" i="6"/>
  <c r="AG50" i="6"/>
  <c r="P50" i="6"/>
  <c r="Q50" i="6"/>
  <c r="R50" i="6"/>
  <c r="S50" i="6"/>
  <c r="T50" i="6"/>
  <c r="U50" i="6"/>
  <c r="V50" i="6"/>
  <c r="F23" i="6"/>
  <c r="W50" i="6"/>
  <c r="X50" i="6"/>
  <c r="Y49" i="6"/>
  <c r="Z49" i="6"/>
  <c r="AA49" i="6"/>
  <c r="AB49" i="6"/>
  <c r="AC49" i="6"/>
  <c r="AD49" i="6"/>
  <c r="AE49" i="6"/>
  <c r="AF49" i="6"/>
  <c r="AG49" i="6"/>
  <c r="P49" i="6"/>
  <c r="Q49" i="6"/>
  <c r="R49" i="6"/>
  <c r="S49" i="6"/>
  <c r="T49" i="6"/>
  <c r="U49" i="6"/>
  <c r="V49" i="6"/>
  <c r="W49" i="6"/>
  <c r="X49" i="6"/>
  <c r="Y48" i="6"/>
  <c r="Z48" i="6"/>
  <c r="AA48" i="6"/>
  <c r="AB48" i="6"/>
  <c r="AC48" i="6"/>
  <c r="AD48" i="6"/>
  <c r="AE48" i="6"/>
  <c r="AF48" i="6"/>
  <c r="AG48" i="6"/>
  <c r="P48" i="6"/>
  <c r="Q48" i="6"/>
  <c r="R48" i="6"/>
  <c r="S48" i="6"/>
  <c r="T48" i="6"/>
  <c r="U48" i="6"/>
  <c r="V48" i="6"/>
  <c r="W48" i="6"/>
  <c r="X48" i="6"/>
  <c r="Y47" i="6"/>
  <c r="Z47" i="6"/>
  <c r="AA47" i="6"/>
  <c r="AB47" i="6"/>
  <c r="AC47" i="6"/>
  <c r="AD47" i="6"/>
  <c r="AE47" i="6"/>
  <c r="AF47" i="6"/>
  <c r="AG47" i="6"/>
  <c r="P47" i="6"/>
  <c r="Q47" i="6"/>
  <c r="R47" i="6"/>
  <c r="S47" i="6"/>
  <c r="T47" i="6"/>
  <c r="U47" i="6"/>
  <c r="V47" i="6"/>
  <c r="W47" i="6"/>
  <c r="X47" i="6"/>
  <c r="Y46" i="6"/>
  <c r="Z46" i="6"/>
  <c r="AA46" i="6"/>
  <c r="AB46" i="6"/>
  <c r="AC46" i="6"/>
  <c r="AD46" i="6"/>
  <c r="AE46" i="6"/>
  <c r="AF46" i="6"/>
  <c r="AG46" i="6"/>
  <c r="P46" i="6"/>
  <c r="Q46" i="6"/>
  <c r="R46" i="6"/>
  <c r="S46" i="6"/>
  <c r="T46" i="6"/>
  <c r="U46" i="6"/>
  <c r="V46" i="6"/>
  <c r="W46" i="6"/>
  <c r="X46" i="6"/>
  <c r="Y45" i="6"/>
  <c r="Z45" i="6"/>
  <c r="AA45" i="6"/>
  <c r="AB45" i="6"/>
  <c r="AC45" i="6"/>
  <c r="AD45" i="6"/>
  <c r="AE45" i="6"/>
  <c r="AF45" i="6"/>
  <c r="AG45" i="6"/>
  <c r="P45" i="6"/>
  <c r="Q45" i="6"/>
  <c r="R45" i="6"/>
  <c r="S45" i="6"/>
  <c r="T45" i="6"/>
  <c r="U45" i="6"/>
  <c r="V45" i="6"/>
  <c r="W45" i="6"/>
  <c r="X45" i="6"/>
  <c r="Y44" i="6"/>
  <c r="Z44" i="6"/>
  <c r="AA44" i="6"/>
  <c r="AB44" i="6"/>
  <c r="AC44" i="6"/>
  <c r="AD44" i="6"/>
  <c r="AE44" i="6"/>
  <c r="AF44" i="6"/>
  <c r="AG44" i="6"/>
  <c r="P44" i="6"/>
  <c r="Q44" i="6"/>
  <c r="R44" i="6"/>
  <c r="S44" i="6"/>
  <c r="T44" i="6"/>
  <c r="U44" i="6"/>
  <c r="V44" i="6"/>
  <c r="W44" i="6"/>
  <c r="X44" i="6"/>
  <c r="Y43" i="6"/>
  <c r="Z43" i="6"/>
  <c r="AA43" i="6"/>
  <c r="AB43" i="6"/>
  <c r="AC43" i="6"/>
  <c r="AD43" i="6"/>
  <c r="AE43" i="6"/>
  <c r="AF43" i="6"/>
  <c r="AG43" i="6"/>
  <c r="P43" i="6"/>
  <c r="Q43" i="6"/>
  <c r="R43" i="6"/>
  <c r="S43" i="6"/>
  <c r="T43" i="6"/>
  <c r="U43" i="6"/>
  <c r="V43" i="6"/>
  <c r="W43" i="6"/>
  <c r="X43" i="6"/>
  <c r="Y42" i="6"/>
  <c r="Z42" i="6"/>
  <c r="AA42" i="6"/>
  <c r="AB42" i="6"/>
  <c r="AC42" i="6"/>
  <c r="AD42" i="6"/>
  <c r="AE42" i="6"/>
  <c r="AF42" i="6"/>
  <c r="AG42" i="6"/>
  <c r="P42" i="6"/>
  <c r="Q42" i="6"/>
  <c r="R42" i="6"/>
  <c r="S42" i="6"/>
  <c r="T42" i="6"/>
  <c r="U42" i="6"/>
  <c r="V42" i="6"/>
  <c r="W42" i="6"/>
  <c r="X42" i="6"/>
  <c r="Y41" i="6"/>
  <c r="Z41" i="6"/>
  <c r="AA41" i="6"/>
  <c r="AB41" i="6"/>
  <c r="AC41" i="6"/>
  <c r="AD41" i="6"/>
  <c r="AE41" i="6"/>
  <c r="AF41" i="6"/>
  <c r="AG41" i="6"/>
  <c r="P41" i="6"/>
  <c r="Q41" i="6"/>
  <c r="R41" i="6"/>
  <c r="S41" i="6"/>
  <c r="T41" i="6"/>
  <c r="U41" i="6"/>
  <c r="V41" i="6"/>
  <c r="W41" i="6"/>
  <c r="X41" i="6"/>
  <c r="Y40" i="6"/>
  <c r="Z40" i="6"/>
  <c r="AA40" i="6"/>
  <c r="AB40" i="6"/>
  <c r="AC40" i="6"/>
  <c r="AD40" i="6"/>
  <c r="AE40" i="6"/>
  <c r="AF40" i="6"/>
  <c r="AG40" i="6"/>
  <c r="P40" i="6"/>
  <c r="Q40" i="6"/>
  <c r="R40" i="6"/>
  <c r="S40" i="6"/>
  <c r="T40" i="6"/>
  <c r="U40" i="6"/>
  <c r="V40" i="6"/>
  <c r="W40" i="6"/>
  <c r="X40" i="6"/>
  <c r="Y39" i="6"/>
  <c r="Z39" i="6"/>
  <c r="AA39" i="6"/>
  <c r="AB39" i="6"/>
  <c r="AC39" i="6"/>
  <c r="AD39" i="6"/>
  <c r="AE39" i="6"/>
  <c r="AF39" i="6"/>
  <c r="AG39" i="6"/>
  <c r="P39" i="6"/>
  <c r="Q39" i="6"/>
  <c r="R39" i="6"/>
  <c r="S39" i="6"/>
  <c r="T39" i="6"/>
  <c r="U39" i="6"/>
  <c r="V39" i="6"/>
  <c r="W39" i="6"/>
  <c r="X39" i="6"/>
  <c r="Y38" i="6"/>
  <c r="Z38" i="6"/>
  <c r="AA38" i="6"/>
  <c r="AB38" i="6"/>
  <c r="AC38" i="6"/>
  <c r="AD38" i="6"/>
  <c r="AE38" i="6"/>
  <c r="AF38" i="6"/>
  <c r="AG38" i="6"/>
  <c r="P38" i="6"/>
  <c r="Q38" i="6"/>
  <c r="R38" i="6"/>
  <c r="S38" i="6"/>
  <c r="T38" i="6"/>
  <c r="U38" i="6"/>
  <c r="V38" i="6"/>
  <c r="W38" i="6"/>
  <c r="X38" i="6"/>
  <c r="Y37" i="6"/>
  <c r="Z37" i="6"/>
  <c r="AA37" i="6"/>
  <c r="AB37" i="6"/>
  <c r="AC37" i="6"/>
  <c r="AD37" i="6"/>
  <c r="AE37" i="6"/>
  <c r="AF37" i="6"/>
  <c r="AG37" i="6"/>
  <c r="P37" i="6"/>
  <c r="Q37" i="6"/>
  <c r="R37" i="6"/>
  <c r="S37" i="6"/>
  <c r="T37" i="6"/>
  <c r="U37" i="6"/>
  <c r="V37" i="6"/>
  <c r="W37" i="6"/>
  <c r="X37" i="6"/>
  <c r="Y36" i="6"/>
  <c r="Z36" i="6"/>
  <c r="AA36" i="6"/>
  <c r="AB36" i="6"/>
  <c r="AC36" i="6"/>
  <c r="AD36" i="6"/>
  <c r="AE36" i="6"/>
  <c r="AF36" i="6"/>
  <c r="AG36" i="6"/>
  <c r="P36" i="6"/>
  <c r="Q36" i="6"/>
  <c r="R36" i="6"/>
  <c r="S36" i="6"/>
  <c r="T36" i="6"/>
  <c r="U36" i="6"/>
  <c r="V36" i="6"/>
  <c r="W36" i="6"/>
  <c r="X36" i="6"/>
  <c r="Y35" i="6"/>
  <c r="Z35" i="6"/>
  <c r="AA35" i="6"/>
  <c r="AB35" i="6"/>
  <c r="AC35" i="6"/>
  <c r="AD35" i="6"/>
  <c r="AE35" i="6"/>
  <c r="AF35" i="6"/>
  <c r="AG35" i="6"/>
  <c r="P35" i="6"/>
  <c r="Q35" i="6"/>
  <c r="R35" i="6"/>
  <c r="S35" i="6"/>
  <c r="T35" i="6"/>
  <c r="U35" i="6"/>
  <c r="V35" i="6"/>
  <c r="W35" i="6"/>
  <c r="X35" i="6"/>
  <c r="Y34" i="6"/>
  <c r="Z34" i="6"/>
  <c r="AA34" i="6"/>
  <c r="AB34" i="6"/>
  <c r="AC34" i="6"/>
  <c r="AD34" i="6"/>
  <c r="AE34" i="6"/>
  <c r="AF34" i="6"/>
  <c r="AG34" i="6"/>
  <c r="P34" i="6"/>
  <c r="Q34" i="6"/>
  <c r="R34" i="6"/>
  <c r="S34" i="6"/>
  <c r="T34" i="6"/>
  <c r="U34" i="6"/>
  <c r="V34" i="6"/>
  <c r="W34" i="6"/>
  <c r="X34" i="6"/>
  <c r="Y33" i="6"/>
  <c r="Z33" i="6"/>
  <c r="AA33" i="6"/>
  <c r="AB33" i="6"/>
  <c r="AC33" i="6"/>
  <c r="AD33" i="6"/>
  <c r="AE33" i="6"/>
  <c r="AF33" i="6"/>
  <c r="AG33" i="6"/>
  <c r="P33" i="6"/>
  <c r="Q33" i="6"/>
  <c r="R33" i="6"/>
  <c r="S33" i="6"/>
  <c r="T33" i="6"/>
  <c r="U33" i="6"/>
  <c r="V33" i="6"/>
  <c r="W33" i="6"/>
  <c r="X33" i="6"/>
  <c r="Y32" i="6"/>
  <c r="Z32" i="6"/>
  <c r="AA32" i="6"/>
  <c r="AB32" i="6"/>
  <c r="AC32" i="6"/>
  <c r="AD32" i="6"/>
  <c r="AE32" i="6"/>
  <c r="AF32" i="6"/>
  <c r="AG32" i="6"/>
  <c r="P32" i="6"/>
  <c r="Q32" i="6"/>
  <c r="R32" i="6"/>
  <c r="S32" i="6"/>
  <c r="T32" i="6"/>
  <c r="U32" i="6"/>
  <c r="V32" i="6"/>
  <c r="W32" i="6"/>
  <c r="X32" i="6"/>
  <c r="Y31" i="6"/>
  <c r="Z31" i="6"/>
  <c r="AA31" i="6"/>
  <c r="AB31" i="6"/>
  <c r="AC31" i="6"/>
  <c r="AD31" i="6"/>
  <c r="AE31" i="6"/>
  <c r="AF31" i="6"/>
  <c r="AG31" i="6"/>
  <c r="P31" i="6"/>
  <c r="Q31" i="6"/>
  <c r="R31" i="6"/>
  <c r="S31" i="6"/>
  <c r="T31" i="6"/>
  <c r="U31" i="6"/>
  <c r="V31" i="6"/>
  <c r="W31" i="6"/>
  <c r="X31" i="6"/>
  <c r="Y30" i="6"/>
  <c r="Z30" i="6"/>
  <c r="AA30" i="6"/>
  <c r="AB30" i="6"/>
  <c r="AC30" i="6"/>
  <c r="AD30" i="6"/>
  <c r="AE30" i="6"/>
  <c r="AF30" i="6"/>
  <c r="AG30" i="6"/>
  <c r="P30" i="6"/>
  <c r="Q30" i="6"/>
  <c r="R30" i="6"/>
  <c r="S30" i="6"/>
  <c r="T30" i="6"/>
  <c r="U30" i="6"/>
  <c r="V30" i="6"/>
  <c r="W30" i="6"/>
  <c r="X30" i="6"/>
  <c r="C23" i="6"/>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B27" i="2"/>
  <c r="F27" i="2"/>
</calcChain>
</file>

<file path=xl/sharedStrings.xml><?xml version="1.0" encoding="utf-8"?>
<sst xmlns="http://schemas.openxmlformats.org/spreadsheetml/2006/main" count="156" uniqueCount="111">
  <si>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</si>
  <si>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</si>
  <si>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</si>
  <si>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</si>
  <si>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</si>
  <si>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</si>
  <si>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</si>
  <si>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</si>
  <si>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</si>
  <si>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Zambia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</si>
  <si>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</si>
  <si>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</si>
  <si>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</si>
  <si>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</si>
  <si>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</si>
  <si>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</si>
  <si>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</si>
  <si>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</si>
  <si>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</si>
  <si>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</si>
  <si>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</si>
  <si>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</si>
  <si>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</si>
  <si>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</si>
  <si>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</si>
  <si>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</si>
  <si>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</si>
  <si>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</si>
  <si>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</si>
  <si>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</si>
  <si>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</si>
  <si>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</si>
  <si>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</si>
  <si>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</si>
  <si>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</si>
  <si>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</si>
  <si>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</si>
  <si>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</si>
  <si>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Labour [Indexed to 1991]</t>
  </si>
  <si>
    <t>Indexed Capital Stock [Indexed to 1991]</t>
  </si>
  <si>
    <t>Indexed Exergy [Indexed to 1991]</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</si>
  <si>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</si>
  <si>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</si>
  <si>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</si>
  <si>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</si>
  <si>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</si>
  <si>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</si>
  <si>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</si>
  <si>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</si>
  <si>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</si>
  <si>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</si>
  <si>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</si>
  <si>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</si>
  <si>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</si>
  <si>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</si>
  <si>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</si>
  <si>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</si>
  <si>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</si>
  <si>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</si>
  <si>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</si>
  <si>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</si>
  <si>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</si>
  <si>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</si>
  <si>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</si>
  <si>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</si>
  <si>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</si>
  <si>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</si>
  <si>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</si>
  <si>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</si>
  <si>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</si>
  <si>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</si>
  <si>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</si>
  <si>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</si>
  <si>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</si>
  <si>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</si>
  <si>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</si>
  <si>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</si>
  <si>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</si>
  <si>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</si>
  <si>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</si>
  <si>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</si>
  <si>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</si>
  <si>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</si>
  <si>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</si>
  <si>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</si>
  <si>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</si>
  <si>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</si>
  <si>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</si>
  <si>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</si>
  <si>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</si>
  <si>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</si>
  <si>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</si>
  <si>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</si>
  <si>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Indexed Thermal Energy [Indexed to 1991]</t>
  </si>
  <si>
    <t xml:space="preserve"> - See Exergy tab for detailed notes on exergy sources.</t>
  </si>
  <si>
    <t>GDP [millions of real 2005 US dollars]</t>
  </si>
  <si>
    <t>Capital Stock [millions of real 2005 US dollars]</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</si>
  <si>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</si>
  <si>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</si>
  <si>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</si>
  <si>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'ZMData' tab has the indexed data from this page formatted for direct exporting into R (a statistical analysis program).</t>
  </si>
  <si>
    <t>iYear</t>
  </si>
  <si>
    <t>iGDP</t>
  </si>
  <si>
    <t>iLabor</t>
  </si>
  <si>
    <t>iCapStk</t>
  </si>
  <si>
    <t>iQ</t>
  </si>
  <si>
    <t>iX</t>
  </si>
  <si>
    <t>iU</t>
  </si>
  <si>
    <t>NA</t>
  </si>
  <si>
    <t>Country</t>
  </si>
  <si>
    <t>ZM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</si>
</sst>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48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95">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3" fontId="0" fillId="0" borderId="0" xfId="0" applyNumberFormat="1" applyFill="1"/>
    <xf numFmtId="166" fontId="0" fillId="0" borderId="0" xfId="0" applyNumberFormat="1"/>
    <xf numFmtId="0" fontId="0" fillId="0" borderId="0" xfId="0"/>
    <xf numFmtId="0" fontId="16" fillId="0" borderId="0" xfId="0" applyFont="1" applyAlignment="1">
      <alignment horizontal="center" vertical="center"/>
    </xf>
    <xf numFmtId="0" fontId="0" fillId="0" borderId="0" xfId="0"/>
    <xf numFmtId="3" fontId="0" fillId="0" borderId="0" xfId="0" applyNumberFormat="1"/>
    <xf numFmtId="166" fontId="0" fillId="0" borderId="0" xfId="1" applyNumberFormat="1" applyFont="1"/>
    <xf numFmtId="0" fontId="0" fillId="0" borderId="0" xfId="0" applyAlignment="1">
      <alignment horizontal="center"/>
    </xf>
    <xf numFmtId="0" fontId="23" fillId="0" borderId="17" xfId="0" applyFont="1" applyBorder="1" applyAlignment="1">
      <alignment horizontal="right"/>
    </xf>
    <xf numFmtId="0" fontId="0" fillId="0" borderId="18" xfId="0" applyBorder="1" applyAlignment="1">
      <alignment horizontal="center"/>
    </xf>
    <xf numFmtId="167" fontId="0" fillId="0" borderId="0" xfId="0" applyNumberFormat="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0" fontId="0" fillId="0" borderId="0" xfId="0" applyFont="1"/>
    <xf numFmtId="2" fontId="0" fillId="0" borderId="0" xfId="0" applyNumberFormat="1" applyAlignment="1">
      <alignment horizontal="center"/>
    </xf>
    <xf numFmtId="2" fontId="0" fillId="0" borderId="0" xfId="0" applyNumberFormat="1"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167" fontId="32" fillId="0" borderId="25" xfId="0" applyNumberFormat="1" applyFont="1" applyBorder="1" applyAlignment="1">
      <alignment horizontal="center"/>
    </xf>
    <xf numFmtId="167" fontId="0" fillId="0" borderId="25" xfId="0" applyNumberFormat="1" applyBorder="1" applyAlignment="1">
      <alignment horizontal="center"/>
    </xf>
    <xf numFmtId="2" fontId="32" fillId="0" borderId="25" xfId="0" applyNumberFormat="1"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1" fontId="0" fillId="0" borderId="0" xfId="0" applyNumberFormat="1" applyAlignment="1">
      <alignment horizontal="center"/>
    </xf>
    <xf numFmtId="43" fontId="32" fillId="0" borderId="0" xfId="1" applyFont="1" applyBorder="1" applyAlignment="1">
      <alignment horizontal="center"/>
    </xf>
    <xf numFmtId="1" fontId="0" fillId="0" borderId="25" xfId="0" applyNumberFormat="1" applyBorder="1" applyAlignment="1">
      <alignment horizontal="center"/>
    </xf>
    <xf numFmtId="166" fontId="0" fillId="0" borderId="25" xfId="1" applyNumberFormat="1" applyFont="1" applyBorder="1"/>
    <xf numFmtId="43" fontId="32" fillId="0" borderId="25" xfId="1" applyFont="1" applyBorder="1" applyAlignment="1">
      <alignment horizontal="center"/>
    </xf>
    <xf numFmtId="0" fontId="16" fillId="0" borderId="0" xfId="0" applyFont="1" applyAlignment="1">
      <alignment horizontal="center" wrapText="1"/>
    </xf>
    <xf numFmtId="2" fontId="0" fillId="0" borderId="0" xfId="0" applyNumberFormat="1" applyAlignment="1">
      <alignment horizontal="center"/>
    </xf>
    <xf numFmtId="43" fontId="0" fillId="0" borderId="0" xfId="1" applyFont="1"/>
    <xf numFmtId="3" fontId="0" fillId="0" borderId="0" xfId="0" applyNumberFormat="1"/>
    <xf numFmtId="0" fontId="0" fillId="0" borderId="0" xfId="0"/>
    <xf numFmtId="0" fontId="16" fillId="0" borderId="0" xfId="0" applyFont="1" applyAlignment="1">
      <alignment horizontal="center" vertical="center" wrapText="1"/>
    </xf>
    <xf numFmtId="3" fontId="0" fillId="0" borderId="0" xfId="0" applyNumberFormat="1" applyAlignment="1">
      <alignment horizontal="center"/>
    </xf>
    <xf numFmtId="3" fontId="0" fillId="0" borderId="0" xfId="1" applyNumberFormat="1" applyFont="1" applyAlignment="1">
      <alignment horizontal="center"/>
    </xf>
    <xf numFmtId="3" fontId="0" fillId="0" borderId="0" xfId="1" applyNumberFormat="1" applyFont="1" applyFill="1" applyAlignment="1">
      <alignment horizontal="center"/>
    </xf>
    <xf numFmtId="168" fontId="0" fillId="0" borderId="0" xfId="0" applyNumberFormat="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166" fontId="40" fillId="0" borderId="0" xfId="0" applyNumberFormat="1" applyFont="1" applyAlignment="1">
      <alignment horizontal="center"/>
    </xf>
  </cellXfs>
  <cellStyles count="48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3" xfId="465"/>
    <cellStyle name="Heading 3 11" xfId="362"/>
    <cellStyle name="Heading 3 2" xfId="363"/>
    <cellStyle name="Heading 3 2 2" xfId="472"/>
    <cellStyle name="Heading 3 2 3" xfId="480"/>
    <cellStyle name="Heading 3 3" xfId="364"/>
    <cellStyle name="Heading 3 3 2" xfId="473"/>
    <cellStyle name="Heading 3 3 3" xfId="466"/>
    <cellStyle name="Heading 3 4" xfId="365"/>
    <cellStyle name="Heading 3 4 2" xfId="474"/>
    <cellStyle name="Heading 3 4 3" xfId="464"/>
    <cellStyle name="Heading 3 5" xfId="366"/>
    <cellStyle name="Heading 3 5 2" xfId="475"/>
    <cellStyle name="Heading 3 5 3" xfId="463"/>
    <cellStyle name="Heading 3 6" xfId="367"/>
    <cellStyle name="Heading 3 6 2" xfId="476"/>
    <cellStyle name="Heading 3 6 3" xfId="467"/>
    <cellStyle name="Heading 3 7" xfId="368"/>
    <cellStyle name="Heading 3 7 2" xfId="477"/>
    <cellStyle name="Heading 3 7 3" xfId="468"/>
    <cellStyle name="Heading 3 8" xfId="369"/>
    <cellStyle name="Heading 3 8 2" xfId="478"/>
    <cellStyle name="Heading 3 8 3" xfId="469"/>
    <cellStyle name="Heading 3 9" xfId="370"/>
    <cellStyle name="Heading 3 9 2" xfId="479"/>
    <cellStyle name="Heading 3 9 3" xfId="4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Zambia</a:t>
            </a:r>
            <a:endParaRPr lang="en-US" sz="1400"/>
          </a:p>
        </c:rich>
      </c:tx>
      <c:layout>
        <c:manualLayout>
          <c:xMode val="edge"/>
          <c:yMode val="edge"/>
          <c:x val="0.325730245642747"/>
          <c:y val="0.031087811196322"/>
        </c:manualLayout>
      </c:layout>
      <c:overlay val="0"/>
    </c:title>
    <c:autoTitleDeleted val="0"/>
    <c:plotArea>
      <c:layout>
        <c:manualLayout>
          <c:layoutTarget val="inner"/>
          <c:xMode val="edge"/>
          <c:yMode val="edge"/>
          <c:x val="0.0712308945498484"/>
          <c:y val="0.0868960544019216"/>
          <c:w val="0.899337906400661"/>
          <c:h val="0.828016245954044"/>
        </c:manualLayout>
      </c:layout>
      <c:scatterChart>
        <c:scatterStyle val="lineMarker"/>
        <c:varyColors val="0"/>
        <c:ser>
          <c:idx val="0"/>
          <c:order val="0"/>
          <c:tx>
            <c:v>y</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Workbook'!$H$12:$H$32</c:f>
              <c:numCache>
                <c:formatCode>0.00</c:formatCode>
                <c:ptCount val="21"/>
                <c:pt idx="0">
                  <c:v>1.0</c:v>
                </c:pt>
                <c:pt idx="1">
                  <c:v>0.982667671439337</c:v>
                </c:pt>
                <c:pt idx="2">
                  <c:v>1.049359457422758</c:v>
                </c:pt>
                <c:pt idx="3">
                  <c:v>0.958929917106255</c:v>
                </c:pt>
                <c:pt idx="4">
                  <c:v>0.931801055011304</c:v>
                </c:pt>
                <c:pt idx="5">
                  <c:v>0.996608892238131</c:v>
                </c:pt>
                <c:pt idx="6">
                  <c:v>1.029389600602864</c:v>
                </c:pt>
                <c:pt idx="7">
                  <c:v>1.010361718161266</c:v>
                </c:pt>
                <c:pt idx="8">
                  <c:v>1.032780708364732</c:v>
                </c:pt>
                <c:pt idx="9">
                  <c:v>1.069706103993971</c:v>
                </c:pt>
                <c:pt idx="10">
                  <c:v>1.122079879427279</c:v>
                </c:pt>
                <c:pt idx="11">
                  <c:v>1.159193669932178</c:v>
                </c:pt>
                <c:pt idx="12">
                  <c:v>1.218349660889224</c:v>
                </c:pt>
                <c:pt idx="13">
                  <c:v>1.283911077618689</c:v>
                </c:pt>
                <c:pt idx="14">
                  <c:v>1.352486812358704</c:v>
                </c:pt>
                <c:pt idx="15">
                  <c:v>1.436510926902788</c:v>
                </c:pt>
                <c:pt idx="16">
                  <c:v>1.525621703089676</c:v>
                </c:pt>
                <c:pt idx="17">
                  <c:v>1.612283345892992</c:v>
                </c:pt>
                <c:pt idx="18">
                  <c:v>1.715523737754333</c:v>
                </c:pt>
                <c:pt idx="19">
                  <c:v>1.846081386586285</c:v>
                </c:pt>
                <c:pt idx="20">
                  <c:v>1.971552373775433</c:v>
                </c:pt>
              </c:numCache>
            </c:numRef>
          </c:yVal>
          <c:smooth val="0"/>
        </c:ser>
        <c:ser>
          <c:idx val="1"/>
          <c:order val="1"/>
          <c:tx>
            <c:v>k</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Workbook'!$J$12:$J$32</c:f>
              <c:numCache>
                <c:formatCode>0.00</c:formatCode>
                <c:ptCount val="21"/>
                <c:pt idx="0">
                  <c:v>1.0</c:v>
                </c:pt>
                <c:pt idx="1">
                  <c:v>0.969246391528251</c:v>
                </c:pt>
                <c:pt idx="2">
                  <c:v>0.95655327482411</c:v>
                </c:pt>
                <c:pt idx="3">
                  <c:v>0.931384637702183</c:v>
                </c:pt>
                <c:pt idx="4">
                  <c:v>0.917966200043519</c:v>
                </c:pt>
                <c:pt idx="5">
                  <c:v>0.915500108798143</c:v>
                </c:pt>
                <c:pt idx="6">
                  <c:v>0.929136142743164</c:v>
                </c:pt>
                <c:pt idx="7">
                  <c:v>0.965039529992021</c:v>
                </c:pt>
                <c:pt idx="8">
                  <c:v>1.02009139044027</c:v>
                </c:pt>
                <c:pt idx="9">
                  <c:v>1.018060491767607</c:v>
                </c:pt>
                <c:pt idx="10">
                  <c:v>1.026039022267353</c:v>
                </c:pt>
                <c:pt idx="11">
                  <c:v>1.03793428592152</c:v>
                </c:pt>
                <c:pt idx="12">
                  <c:v>1.054108943207369</c:v>
                </c:pt>
                <c:pt idx="13">
                  <c:v>1.065859142670632</c:v>
                </c:pt>
                <c:pt idx="14">
                  <c:v>1.081888735765576</c:v>
                </c:pt>
                <c:pt idx="15">
                  <c:v>1.106622180314789</c:v>
                </c:pt>
                <c:pt idx="16">
                  <c:v>1.138246173931965</c:v>
                </c:pt>
                <c:pt idx="17">
                  <c:v>1.174512221658084</c:v>
                </c:pt>
                <c:pt idx="18">
                  <c:v>1.215202727206789</c:v>
                </c:pt>
                <c:pt idx="19">
                  <c:v>1.266845579168782</c:v>
                </c:pt>
                <c:pt idx="20">
                  <c:v>1.344019728729963</c:v>
                </c:pt>
              </c:numCache>
            </c:numRef>
          </c:yVal>
          <c:smooth val="0"/>
        </c:ser>
        <c:ser>
          <c:idx val="2"/>
          <c:order val="2"/>
          <c:tx>
            <c:v>l</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Workbook'!$I$12:$I$32</c:f>
              <c:numCache>
                <c:formatCode>0.00</c:formatCode>
                <c:ptCount val="21"/>
                <c:pt idx="0">
                  <c:v>1.0</c:v>
                </c:pt>
                <c:pt idx="1">
                  <c:v>1.025350494269134</c:v>
                </c:pt>
                <c:pt idx="2">
                  <c:v>1.053874170244412</c:v>
                </c:pt>
                <c:pt idx="3">
                  <c:v>1.097372820247343</c:v>
                </c:pt>
                <c:pt idx="4">
                  <c:v>1.12601196811422</c:v>
                </c:pt>
                <c:pt idx="5">
                  <c:v>1.210004880188202</c:v>
                </c:pt>
                <c:pt idx="6">
                  <c:v>1.262131434556394</c:v>
                </c:pt>
                <c:pt idx="7">
                  <c:v>1.335110729422167</c:v>
                </c:pt>
                <c:pt idx="8">
                  <c:v>1.352069559984999</c:v>
                </c:pt>
                <c:pt idx="9">
                  <c:v>1.386934302496806</c:v>
                </c:pt>
                <c:pt idx="10">
                  <c:v>1.380095682763754</c:v>
                </c:pt>
                <c:pt idx="11">
                  <c:v>1.406986861629361</c:v>
                </c:pt>
                <c:pt idx="12">
                  <c:v>1.418337007010945</c:v>
                </c:pt>
                <c:pt idx="13">
                  <c:v>1.451293461748435</c:v>
                </c:pt>
                <c:pt idx="14">
                  <c:v>1.464439248013142</c:v>
                </c:pt>
                <c:pt idx="15">
                  <c:v>1.501200978297641</c:v>
                </c:pt>
                <c:pt idx="16">
                  <c:v>1.540203640154273</c:v>
                </c:pt>
                <c:pt idx="17">
                  <c:v>1.581627327358928</c:v>
                </c:pt>
                <c:pt idx="18">
                  <c:v>1.625593868054118</c:v>
                </c:pt>
                <c:pt idx="19">
                  <c:v>1.651486409276171</c:v>
                </c:pt>
                <c:pt idx="20">
                  <c:v>1.721569372475597</c:v>
                </c:pt>
              </c:numCache>
            </c:numRef>
          </c:yVal>
          <c:smooth val="0"/>
        </c:ser>
        <c:ser>
          <c:idx val="3"/>
          <c:order val="3"/>
          <c:tx>
            <c:v>x</c:v>
          </c:tx>
          <c:spPr>
            <a:ln w="28575">
              <a:noFill/>
            </a:ln>
          </c:spPr>
          <c:marker>
            <c:symbol val="circle"/>
            <c:size val="7"/>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Workbook'!$L$12:$L$32</c:f>
              <c:numCache>
                <c:formatCode>0.00</c:formatCode>
                <c:ptCount val="21"/>
                <c:pt idx="0">
                  <c:v>1.0</c:v>
                </c:pt>
                <c:pt idx="1">
                  <c:v>1.040097287278655</c:v>
                </c:pt>
                <c:pt idx="2">
                  <c:v>0.985190832544553</c:v>
                </c:pt>
                <c:pt idx="3">
                  <c:v>0.9473054427988</c:v>
                </c:pt>
                <c:pt idx="4">
                  <c:v>0.963631862183557</c:v>
                </c:pt>
                <c:pt idx="5">
                  <c:v>0.93218744580902</c:v>
                </c:pt>
                <c:pt idx="6">
                  <c:v>1.002541808265034</c:v>
                </c:pt>
                <c:pt idx="7">
                  <c:v>0.967316377689079</c:v>
                </c:pt>
                <c:pt idx="8">
                  <c:v>0.958498422161019</c:v>
                </c:pt>
                <c:pt idx="9">
                  <c:v>0.956883244002125</c:v>
                </c:pt>
                <c:pt idx="10">
                  <c:v>0.995180494386752</c:v>
                </c:pt>
                <c:pt idx="11">
                  <c:v>1.012365478098382</c:v>
                </c:pt>
                <c:pt idx="12">
                  <c:v>1.04120654237674</c:v>
                </c:pt>
                <c:pt idx="13">
                  <c:v>1.04748520686422</c:v>
                </c:pt>
                <c:pt idx="14">
                  <c:v>1.099262179049476</c:v>
                </c:pt>
                <c:pt idx="15">
                  <c:v>1.157255012587162</c:v>
                </c:pt>
                <c:pt idx="16">
                  <c:v>1.150519228234408</c:v>
                </c:pt>
                <c:pt idx="17">
                  <c:v>1.153118108755683</c:v>
                </c:pt>
                <c:pt idx="18">
                  <c:v>1.201870341651009</c:v>
                </c:pt>
                <c:pt idx="19">
                  <c:v>1.219571201160511</c:v>
                </c:pt>
                <c:pt idx="20">
                  <c:v>1.259078167891285</c:v>
                </c:pt>
              </c:numCache>
            </c:numRef>
          </c:yVal>
          <c:smooth val="0"/>
        </c:ser>
        <c:ser>
          <c:idx val="4"/>
          <c:order val="4"/>
          <c:tx>
            <c:v>q</c:v>
          </c:tx>
          <c:spPr>
            <a:ln w="28575">
              <a:noFill/>
            </a:ln>
          </c:spPr>
          <c:marker>
            <c:spPr>
              <a:ln>
                <a:solidFill>
                  <a:schemeClr val="accent6"/>
                </a:solidFill>
              </a:ln>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Workbook'!$K$12:$K$32</c:f>
              <c:numCache>
                <c:formatCode>0.00</c:formatCode>
                <c:ptCount val="21"/>
                <c:pt idx="0">
                  <c:v>1.0</c:v>
                </c:pt>
                <c:pt idx="1">
                  <c:v>1.03667029611196</c:v>
                </c:pt>
                <c:pt idx="2">
                  <c:v>0.991945736961235</c:v>
                </c:pt>
                <c:pt idx="3">
                  <c:v>0.963833382613532</c:v>
                </c:pt>
                <c:pt idx="4">
                  <c:v>0.981487393870753</c:v>
                </c:pt>
                <c:pt idx="5">
                  <c:v>0.959101522819394</c:v>
                </c:pt>
                <c:pt idx="6">
                  <c:v>1.028749486901392</c:v>
                </c:pt>
                <c:pt idx="7">
                  <c:v>1.004202813056721</c:v>
                </c:pt>
                <c:pt idx="8">
                  <c:v>0.9994407212545</c:v>
                </c:pt>
                <c:pt idx="9">
                  <c:v>1.001761157748121</c:v>
                </c:pt>
                <c:pt idx="10">
                  <c:v>1.035637415480403</c:v>
                </c:pt>
                <c:pt idx="11">
                  <c:v>1.053851755905791</c:v>
                </c:pt>
                <c:pt idx="12">
                  <c:v>1.081187989173611</c:v>
                </c:pt>
                <c:pt idx="13">
                  <c:v>1.0903453446717</c:v>
                </c:pt>
                <c:pt idx="14">
                  <c:v>1.138655206065113</c:v>
                </c:pt>
                <c:pt idx="15">
                  <c:v>1.197287853735193</c:v>
                </c:pt>
                <c:pt idx="16">
                  <c:v>1.195324963829257</c:v>
                </c:pt>
                <c:pt idx="17">
                  <c:v>1.201287986845095</c:v>
                </c:pt>
                <c:pt idx="18">
                  <c:v>1.250728170625757</c:v>
                </c:pt>
                <c:pt idx="19">
                  <c:v>1.268954732963908</c:v>
                </c:pt>
                <c:pt idx="20">
                  <c:v>1.310953692572893</c:v>
                </c:pt>
              </c:numCache>
            </c:numRef>
          </c:yVal>
          <c:smooth val="0"/>
        </c:ser>
        <c:dLbls>
          <c:showLegendKey val="0"/>
          <c:showVal val="0"/>
          <c:showCatName val="0"/>
          <c:showSerName val="0"/>
          <c:showPercent val="0"/>
          <c:showBubbleSize val="0"/>
        </c:dLbls>
        <c:axId val="-2113463576"/>
        <c:axId val="-2113219640"/>
      </c:scatterChart>
      <c:valAx>
        <c:axId val="-2113463576"/>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113219640"/>
        <c:crosses val="autoZero"/>
        <c:crossBetween val="midCat"/>
      </c:valAx>
      <c:valAx>
        <c:axId val="-2113219640"/>
        <c:scaling>
          <c:orientation val="minMax"/>
          <c:max val="2.5"/>
          <c:min val="0.0"/>
        </c:scaling>
        <c:delete val="0"/>
        <c:axPos val="l"/>
        <c:title>
          <c:tx>
            <c:rich>
              <a:bodyPr/>
              <a:lstStyle/>
              <a:p>
                <a:pPr>
                  <a:defRPr/>
                </a:pPr>
                <a:r>
                  <a:rPr lang="en-US"/>
                  <a:t>Indexed Value [1991=1]</a:t>
                </a:r>
              </a:p>
            </c:rich>
          </c:tx>
          <c:overlay val="0"/>
        </c:title>
        <c:numFmt formatCode="0" sourceLinked="0"/>
        <c:majorTickMark val="in"/>
        <c:minorTickMark val="none"/>
        <c:tickLblPos val="nextTo"/>
        <c:crossAx val="-2113463576"/>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0.83268</cdr:x>
      <cdr:y>0.41637</cdr:y>
    </cdr:from>
    <cdr:to>
      <cdr:x>0.87129</cdr:x>
      <cdr:y>0.48371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12717" y="2620238"/>
          <a:ext cx="334441" cy="423771"/>
        </a:xfrm>
        <a:prstGeom xmlns:a="http://schemas.openxmlformats.org/drawingml/2006/main" prst="rect">
          <a:avLst/>
        </a:prstGeom>
      </cdr:spPr>
    </cdr:pic>
  </cdr:relSizeAnchor>
  <cdr:relSizeAnchor xmlns:cdr="http://schemas.openxmlformats.org/drawingml/2006/chartDrawing">
    <cdr:from>
      <cdr:x>0.83573</cdr:x>
      <cdr:y>0.31369</cdr:y>
    </cdr:from>
    <cdr:to>
      <cdr:x>0.86943</cdr:x>
      <cdr:y>0.38103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39135" y="1974039"/>
          <a:ext cx="291911" cy="423771"/>
        </a:xfrm>
        <a:prstGeom xmlns:a="http://schemas.openxmlformats.org/drawingml/2006/main" prst="rect">
          <a:avLst/>
        </a:prstGeom>
      </cdr:spPr>
    </cdr:pic>
  </cdr:relSizeAnchor>
  <cdr:relSizeAnchor xmlns:cdr="http://schemas.openxmlformats.org/drawingml/2006/chartDrawing">
    <cdr:from>
      <cdr:x>0.83456</cdr:x>
      <cdr:y>0.22827</cdr:y>
    </cdr:from>
    <cdr:to>
      <cdr:x>0.87316</cdr:x>
      <cdr:y>0.29558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28999" y="1436525"/>
          <a:ext cx="334355" cy="423583"/>
        </a:xfrm>
        <a:prstGeom xmlns:a="http://schemas.openxmlformats.org/drawingml/2006/main" prst="rect">
          <a:avLst/>
        </a:prstGeom>
      </cdr:spPr>
    </cdr:pic>
  </cdr:relSizeAnchor>
  <cdr:relSizeAnchor xmlns:cdr="http://schemas.openxmlformats.org/drawingml/2006/chartDrawing">
    <cdr:from>
      <cdr:x>0.09188</cdr:x>
      <cdr:y>0.08844</cdr:y>
    </cdr:from>
    <cdr:to>
      <cdr:x>0.25846</cdr:x>
      <cdr:y>0.32196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5859" y="556523"/>
          <a:ext cx="1442924" cy="1469552"/>
        </a:xfrm>
        <a:prstGeom xmlns:a="http://schemas.openxmlformats.org/drawingml/2006/main" prst="rect">
          <a:avLst/>
        </a:prstGeom>
      </cdr:spPr>
    </cdr:pic>
  </cdr:relSizeAnchor>
  <cdr:relSizeAnchor xmlns:cdr="http://schemas.openxmlformats.org/drawingml/2006/chartDrawing">
    <cdr:from>
      <cdr:x>0.83481</cdr:x>
      <cdr:y>0.44145</cdr:y>
    </cdr:from>
    <cdr:to>
      <cdr:x>0.86508</cdr:x>
      <cdr:y>0.49709</cdr:y>
    </cdr:to>
    <cdr:sp macro="" textlink="">
      <cdr:nvSpPr>
        <cdr:cNvPr id="7" name="TextBox 1"/>
        <cdr:cNvSpPr txBox="1"/>
      </cdr:nvSpPr>
      <cdr:spPr>
        <a:xfrm xmlns:a="http://schemas.openxmlformats.org/drawingml/2006/main">
          <a:off x="7231185" y="277804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0.83575</cdr:x>
      <cdr:y>0.46862</cdr:y>
    </cdr:from>
    <cdr:to>
      <cdr:x>0.86602</cdr:x>
      <cdr:y>0.52426</cdr:y>
    </cdr:to>
    <cdr:sp macro="" textlink="">
      <cdr:nvSpPr>
        <cdr:cNvPr id="8" name="TextBox 1"/>
        <cdr:cNvSpPr txBox="1"/>
      </cdr:nvSpPr>
      <cdr:spPr>
        <a:xfrm xmlns:a="http://schemas.openxmlformats.org/drawingml/2006/main">
          <a:off x="7239326" y="29490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tabSelected="1" workbookViewId="0">
      <selection activeCell="C12" sqref="C12:C32"/>
    </sheetView>
  </sheetViews>
  <sheetFormatPr baseColWidth="10" defaultColWidth="8.83203125" defaultRowHeight="14" x14ac:dyDescent="0"/>
  <cols>
    <col min="2" max="2" width="23.33203125" customWidth="1"/>
    <col min="3" max="3" width="19" customWidth="1"/>
    <col min="4" max="4" width="30.5" customWidth="1"/>
    <col min="5" max="5" width="27.5" style="9" customWidth="1"/>
    <col min="6" max="6" width="17.1640625" customWidth="1"/>
    <col min="7" max="7" width="17.1640625" style="76" customWidth="1"/>
    <col min="8" max="8" width="18.6640625" customWidth="1"/>
    <col min="9" max="9" width="17" customWidth="1"/>
    <col min="10" max="10" width="21" customWidth="1"/>
    <col min="11" max="11" width="21" style="76" customWidth="1"/>
    <col min="12" max="12" width="17" customWidth="1"/>
    <col min="13" max="13" width="23.83203125" customWidth="1"/>
  </cols>
  <sheetData>
    <row r="1" spans="1:25" s="9" customFormat="1">
      <c r="A1" s="82" t="s">
        <v>9</v>
      </c>
      <c r="B1" s="82"/>
      <c r="C1" s="82"/>
      <c r="D1" s="82"/>
      <c r="E1" s="72"/>
      <c r="G1" s="76"/>
      <c r="K1" s="76"/>
    </row>
    <row r="2" spans="1:25">
      <c r="A2" s="4" t="s">
        <v>0</v>
      </c>
      <c r="B2" s="18" t="s">
        <v>35</v>
      </c>
      <c r="C2" s="1"/>
      <c r="D2" s="1"/>
      <c r="F2" s="1"/>
      <c r="H2" s="1"/>
      <c r="I2" s="1"/>
      <c r="J2" s="1"/>
      <c r="L2" s="1"/>
    </row>
    <row r="3" spans="1:25">
      <c r="A3" s="1"/>
      <c r="B3" s="18" t="s">
        <v>36</v>
      </c>
      <c r="C3" s="1"/>
      <c r="D3" s="1"/>
      <c r="F3" s="1"/>
      <c r="H3" s="1"/>
      <c r="I3" s="1"/>
      <c r="J3" s="1"/>
      <c r="L3" s="1"/>
    </row>
    <row r="4" spans="1:25">
      <c r="A4" s="1"/>
      <c r="B4" s="18" t="s">
        <v>1</v>
      </c>
      <c r="C4" s="1"/>
      <c r="D4" s="1"/>
      <c r="F4" s="1"/>
      <c r="H4" s="1"/>
      <c r="I4" s="1"/>
      <c r="J4" s="1"/>
      <c r="L4" s="1"/>
    </row>
    <row r="5" spans="1:25">
      <c r="A5" s="1"/>
      <c r="B5" s="18" t="s">
        <v>37</v>
      </c>
      <c r="C5" s="1"/>
      <c r="D5" s="1"/>
      <c r="F5" s="1"/>
      <c r="H5" s="1"/>
      <c r="I5" s="1"/>
      <c r="J5" s="1"/>
      <c r="L5" s="1"/>
    </row>
    <row r="6" spans="1:25">
      <c r="A6" s="9"/>
      <c r="B6" s="75" t="s">
        <v>94</v>
      </c>
      <c r="C6" s="5"/>
      <c r="D6" s="10"/>
      <c r="E6" s="10"/>
      <c r="F6" s="10"/>
      <c r="G6" s="75"/>
      <c r="H6" s="10"/>
      <c r="I6" s="10"/>
      <c r="J6" s="10"/>
      <c r="K6" s="75"/>
      <c r="L6" s="10"/>
      <c r="M6" s="10"/>
      <c r="N6" s="10"/>
      <c r="O6" s="10"/>
      <c r="P6" s="10"/>
      <c r="Q6" s="10"/>
      <c r="R6" s="10"/>
      <c r="S6" s="10"/>
      <c r="T6" s="10"/>
      <c r="U6" s="10"/>
      <c r="V6" s="10"/>
      <c r="W6" s="10"/>
      <c r="X6" s="10"/>
      <c r="Y6" s="10"/>
    </row>
    <row r="7" spans="1:25" s="76" customFormat="1">
      <c r="B7" s="18" t="s">
        <v>100</v>
      </c>
      <c r="C7" s="5"/>
      <c r="D7" s="75"/>
      <c r="E7" s="75"/>
      <c r="F7" s="75"/>
      <c r="G7" s="75"/>
      <c r="H7" s="75"/>
      <c r="I7" s="75"/>
      <c r="J7" s="75"/>
      <c r="K7" s="75"/>
      <c r="L7" s="75"/>
      <c r="M7" s="75"/>
      <c r="N7" s="75"/>
      <c r="O7" s="75"/>
      <c r="P7" s="75"/>
      <c r="Q7" s="75"/>
      <c r="R7" s="75"/>
      <c r="S7" s="75"/>
      <c r="T7" s="75"/>
      <c r="U7" s="75"/>
      <c r="V7" s="75"/>
      <c r="W7" s="75"/>
      <c r="X7" s="75"/>
      <c r="Y7" s="75"/>
    </row>
    <row r="8" spans="1:25" s="76" customFormat="1">
      <c r="B8" s="75"/>
      <c r="C8" s="5"/>
      <c r="D8" s="75"/>
      <c r="E8" s="75"/>
      <c r="F8" s="75"/>
      <c r="G8" s="75"/>
      <c r="H8" s="75"/>
      <c r="I8" s="75"/>
      <c r="J8" s="75"/>
      <c r="K8" s="75"/>
      <c r="L8" s="75"/>
      <c r="M8" s="75"/>
      <c r="N8" s="75"/>
      <c r="O8" s="75"/>
      <c r="P8" s="75"/>
      <c r="Q8" s="75"/>
      <c r="R8" s="75"/>
      <c r="S8" s="75"/>
      <c r="T8" s="75"/>
      <c r="U8" s="75"/>
      <c r="V8" s="75"/>
      <c r="W8" s="75"/>
      <c r="X8" s="75"/>
      <c r="Y8" s="75"/>
    </row>
    <row r="9" spans="1:25">
      <c r="G9" s="76" t="s">
        <v>101</v>
      </c>
      <c r="H9" s="18" t="s">
        <v>102</v>
      </c>
      <c r="I9" s="18" t="s">
        <v>103</v>
      </c>
      <c r="J9" s="18" t="s">
        <v>104</v>
      </c>
      <c r="K9" s="18" t="s">
        <v>105</v>
      </c>
      <c r="L9" s="18" t="s">
        <v>106</v>
      </c>
    </row>
    <row r="10" spans="1:25" ht="15" customHeight="1">
      <c r="A10" s="2"/>
      <c r="B10" s="83" t="s">
        <v>95</v>
      </c>
      <c r="C10" s="83" t="s">
        <v>10</v>
      </c>
      <c r="D10" s="83" t="s">
        <v>96</v>
      </c>
      <c r="E10" s="83" t="s">
        <v>92</v>
      </c>
      <c r="F10" s="83" t="s">
        <v>3</v>
      </c>
      <c r="G10" s="77"/>
      <c r="H10" s="83" t="s">
        <v>34</v>
      </c>
      <c r="I10" s="83" t="s">
        <v>38</v>
      </c>
      <c r="J10" s="83" t="s">
        <v>39</v>
      </c>
      <c r="K10" s="83" t="s">
        <v>93</v>
      </c>
      <c r="L10" s="83" t="s">
        <v>40</v>
      </c>
    </row>
    <row r="11" spans="1:25">
      <c r="A11" s="3" t="s">
        <v>4</v>
      </c>
      <c r="B11" s="83"/>
      <c r="C11" s="84"/>
      <c r="D11" s="83"/>
      <c r="E11" s="83"/>
      <c r="F11" s="83"/>
      <c r="G11" s="77"/>
      <c r="H11" s="83"/>
      <c r="I11" s="83"/>
      <c r="J11" s="83"/>
      <c r="K11" s="83"/>
      <c r="L11" s="83"/>
    </row>
    <row r="12" spans="1:25">
      <c r="A12" s="12">
        <v>1991</v>
      </c>
      <c r="B12" s="79">
        <v>5308</v>
      </c>
      <c r="C12" s="94">
        <v>2831858</v>
      </c>
      <c r="D12" s="79">
        <v>13787</v>
      </c>
      <c r="E12" s="79">
        <v>155640.96780276496</v>
      </c>
      <c r="F12" s="79">
        <v>145407.98183659225</v>
      </c>
      <c r="G12" s="79">
        <f>A12-$A$12</f>
        <v>0</v>
      </c>
      <c r="H12" s="19">
        <f>B12/$B$12</f>
        <v>1</v>
      </c>
      <c r="I12" s="19">
        <f>C12/$C$12</f>
        <v>1</v>
      </c>
      <c r="J12" s="19">
        <f>D12/$D$12</f>
        <v>1</v>
      </c>
      <c r="K12" s="73">
        <f t="shared" ref="K12:K32" si="0">E12/$E$12</f>
        <v>1</v>
      </c>
      <c r="L12" s="19">
        <f>F12/$F$12</f>
        <v>1</v>
      </c>
    </row>
    <row r="13" spans="1:25">
      <c r="A13" s="12">
        <v>1992</v>
      </c>
      <c r="B13" s="79">
        <v>5216</v>
      </c>
      <c r="C13" s="94">
        <v>2903647</v>
      </c>
      <c r="D13" s="79">
        <v>13363</v>
      </c>
      <c r="E13" s="80">
        <v>161348.36817924445</v>
      </c>
      <c r="F13" s="79">
        <v>151238.44745690355</v>
      </c>
      <c r="G13" s="79">
        <f t="shared" ref="G13:G32" si="1">A13-$A$12</f>
        <v>1</v>
      </c>
      <c r="H13" s="20">
        <f t="shared" ref="H13:H32" si="2">B13/$B$12</f>
        <v>0.98266767143933687</v>
      </c>
      <c r="I13" s="20">
        <f t="shared" ref="I13:I32" si="3">C13/$C$12</f>
        <v>1.0253504942691336</v>
      </c>
      <c r="J13" s="20">
        <f t="shared" ref="J13:J32" si="4">D13/$D$12</f>
        <v>0.96924639152825121</v>
      </c>
      <c r="K13" s="73">
        <f t="shared" si="0"/>
        <v>1.0366702961119605</v>
      </c>
      <c r="L13" s="20">
        <f t="shared" ref="L13:L32" si="5">F13/$F$12</f>
        <v>1.0400972872786551</v>
      </c>
    </row>
    <row r="14" spans="1:25">
      <c r="A14" s="12">
        <v>1993</v>
      </c>
      <c r="B14" s="79">
        <v>5570</v>
      </c>
      <c r="C14" s="94">
        <v>2984422</v>
      </c>
      <c r="D14" s="79">
        <v>13188</v>
      </c>
      <c r="E14" s="79">
        <v>154387.39450847349</v>
      </c>
      <c r="F14" s="79">
        <v>143254.61068421556</v>
      </c>
      <c r="G14" s="79">
        <f t="shared" si="1"/>
        <v>2</v>
      </c>
      <c r="H14" s="20">
        <f t="shared" si="2"/>
        <v>1.049359457422758</v>
      </c>
      <c r="I14" s="20">
        <f t="shared" si="3"/>
        <v>1.0538741702444119</v>
      </c>
      <c r="J14" s="20">
        <f t="shared" si="4"/>
        <v>0.95655327482410968</v>
      </c>
      <c r="K14" s="73">
        <f t="shared" si="0"/>
        <v>0.99194573696123467</v>
      </c>
      <c r="L14" s="20">
        <f t="shared" si="5"/>
        <v>0.98519083254455297</v>
      </c>
    </row>
    <row r="15" spans="1:25">
      <c r="A15" s="12">
        <v>1994</v>
      </c>
      <c r="B15" s="79">
        <v>5090</v>
      </c>
      <c r="C15" s="94">
        <v>3107604</v>
      </c>
      <c r="D15" s="79">
        <v>12841</v>
      </c>
      <c r="E15" s="79">
        <v>150011.96047058277</v>
      </c>
      <c r="F15" s="79">
        <v>137745.77262019293</v>
      </c>
      <c r="G15" s="79">
        <f t="shared" si="1"/>
        <v>3</v>
      </c>
      <c r="H15" s="20">
        <f t="shared" si="2"/>
        <v>0.95892991710625475</v>
      </c>
      <c r="I15" s="20">
        <f t="shared" si="3"/>
        <v>1.097372820247343</v>
      </c>
      <c r="J15" s="20">
        <f t="shared" si="4"/>
        <v>0.93138463770218327</v>
      </c>
      <c r="K15" s="73">
        <f t="shared" si="0"/>
        <v>0.96383338261353191</v>
      </c>
      <c r="L15" s="20">
        <f t="shared" si="5"/>
        <v>0.94730544279880025</v>
      </c>
    </row>
    <row r="16" spans="1:25">
      <c r="A16" s="12">
        <v>1995</v>
      </c>
      <c r="B16" s="79">
        <v>4946</v>
      </c>
      <c r="C16" s="94">
        <v>3188706</v>
      </c>
      <c r="D16" s="79">
        <v>12656</v>
      </c>
      <c r="E16" s="79">
        <v>152759.64786825751</v>
      </c>
      <c r="F16" s="79">
        <v>140119.76431354828</v>
      </c>
      <c r="G16" s="79">
        <f t="shared" si="1"/>
        <v>4</v>
      </c>
      <c r="H16" s="20">
        <f t="shared" si="2"/>
        <v>0.93180105501130372</v>
      </c>
      <c r="I16" s="20">
        <f t="shared" si="3"/>
        <v>1.1260119681142204</v>
      </c>
      <c r="J16" s="20">
        <f t="shared" si="4"/>
        <v>0.91796620004351925</v>
      </c>
      <c r="K16" s="73">
        <f t="shared" si="0"/>
        <v>0.98148739387075268</v>
      </c>
      <c r="L16" s="20">
        <f t="shared" si="5"/>
        <v>0.96363186218355734</v>
      </c>
    </row>
    <row r="17" spans="1:12">
      <c r="A17" s="12">
        <v>1996</v>
      </c>
      <c r="B17" s="79">
        <v>5290</v>
      </c>
      <c r="C17" s="94">
        <v>3426562</v>
      </c>
      <c r="D17" s="79">
        <v>12622</v>
      </c>
      <c r="E17" s="79">
        <v>149275.48923271609</v>
      </c>
      <c r="F17" s="79">
        <v>135547.49518849727</v>
      </c>
      <c r="G17" s="79">
        <f t="shared" si="1"/>
        <v>5</v>
      </c>
      <c r="H17" s="20">
        <f t="shared" si="2"/>
        <v>0.99660889223813109</v>
      </c>
      <c r="I17" s="20">
        <f t="shared" si="3"/>
        <v>1.2100048801882015</v>
      </c>
      <c r="J17" s="20">
        <f t="shared" si="4"/>
        <v>0.91550010879814314</v>
      </c>
      <c r="K17" s="73">
        <f t="shared" si="0"/>
        <v>0.95910152281939365</v>
      </c>
      <c r="L17" s="20">
        <f t="shared" si="5"/>
        <v>0.93218744580901969</v>
      </c>
    </row>
    <row r="18" spans="1:12">
      <c r="A18" s="12">
        <v>1997</v>
      </c>
      <c r="B18" s="79">
        <v>5464</v>
      </c>
      <c r="C18" s="94">
        <v>3574177</v>
      </c>
      <c r="D18" s="79">
        <v>12810</v>
      </c>
      <c r="E18" s="79">
        <v>160115.56576793059</v>
      </c>
      <c r="F18" s="79">
        <v>145777.58104662641</v>
      </c>
      <c r="G18" s="79">
        <f t="shared" si="1"/>
        <v>6</v>
      </c>
      <c r="H18" s="20">
        <f t="shared" si="2"/>
        <v>1.0293896006028636</v>
      </c>
      <c r="I18" s="20">
        <f t="shared" si="3"/>
        <v>1.2621314345563936</v>
      </c>
      <c r="J18" s="20">
        <f t="shared" si="4"/>
        <v>0.92913614274316381</v>
      </c>
      <c r="K18" s="73">
        <f t="shared" si="0"/>
        <v>1.0287494869013925</v>
      </c>
      <c r="L18" s="20">
        <f t="shared" si="5"/>
        <v>1.0025418082650339</v>
      </c>
    </row>
    <row r="19" spans="1:12">
      <c r="A19" s="12">
        <v>1998</v>
      </c>
      <c r="B19" s="79">
        <v>5363</v>
      </c>
      <c r="C19" s="94">
        <v>3780844</v>
      </c>
      <c r="D19" s="79">
        <v>13305</v>
      </c>
      <c r="E19" s="79">
        <v>156295.09769440707</v>
      </c>
      <c r="F19" s="79">
        <v>140655.52227725176</v>
      </c>
      <c r="G19" s="79">
        <f t="shared" si="1"/>
        <v>7</v>
      </c>
      <c r="H19" s="20">
        <f t="shared" si="2"/>
        <v>1.0103617181612661</v>
      </c>
      <c r="I19" s="20">
        <f t="shared" si="3"/>
        <v>1.3351107294221674</v>
      </c>
      <c r="J19" s="20">
        <f t="shared" si="4"/>
        <v>0.96503952999202147</v>
      </c>
      <c r="K19" s="73">
        <f t="shared" si="0"/>
        <v>1.0042028130567207</v>
      </c>
      <c r="L19" s="20">
        <f t="shared" si="5"/>
        <v>0.96731637768907863</v>
      </c>
    </row>
    <row r="20" spans="1:12">
      <c r="A20" s="12">
        <v>1999</v>
      </c>
      <c r="B20" s="79">
        <v>5482</v>
      </c>
      <c r="C20" s="94">
        <v>3828869</v>
      </c>
      <c r="D20" s="79">
        <v>14064</v>
      </c>
      <c r="E20" s="79">
        <v>155553.92111754377</v>
      </c>
      <c r="F20" s="79">
        <v>139373.32115999176</v>
      </c>
      <c r="G20" s="79">
        <f t="shared" si="1"/>
        <v>8</v>
      </c>
      <c r="H20" s="20">
        <f t="shared" si="2"/>
        <v>1.0327807083647325</v>
      </c>
      <c r="I20" s="20">
        <f t="shared" si="3"/>
        <v>1.3520695599849992</v>
      </c>
      <c r="J20" s="20">
        <f t="shared" si="4"/>
        <v>1.0200913904402698</v>
      </c>
      <c r="K20" s="73">
        <f t="shared" si="0"/>
        <v>0.99944072125449956</v>
      </c>
      <c r="L20" s="20">
        <f t="shared" si="5"/>
        <v>0.95849842216101877</v>
      </c>
    </row>
    <row r="21" spans="1:12">
      <c r="A21" s="12">
        <v>2000</v>
      </c>
      <c r="B21" s="79">
        <v>5678</v>
      </c>
      <c r="C21" s="94">
        <v>3927601</v>
      </c>
      <c r="D21" s="79">
        <v>14036</v>
      </c>
      <c r="E21" s="79">
        <v>155915.07609913583</v>
      </c>
      <c r="F21" s="79">
        <v>139138.46136360045</v>
      </c>
      <c r="G21" s="79">
        <f t="shared" si="1"/>
        <v>9</v>
      </c>
      <c r="H21" s="20">
        <f t="shared" si="2"/>
        <v>1.0697061039939713</v>
      </c>
      <c r="I21" s="20">
        <f t="shared" si="3"/>
        <v>1.3869343024968059</v>
      </c>
      <c r="J21" s="20">
        <f t="shared" si="4"/>
        <v>1.0180604917676073</v>
      </c>
      <c r="K21" s="73">
        <f t="shared" si="0"/>
        <v>1.0017611577481209</v>
      </c>
      <c r="L21" s="20">
        <f t="shared" si="5"/>
        <v>0.95688324400212488</v>
      </c>
    </row>
    <row r="22" spans="1:12">
      <c r="A22" s="12">
        <v>2001</v>
      </c>
      <c r="B22" s="79">
        <v>5956</v>
      </c>
      <c r="C22" s="94">
        <v>3908235</v>
      </c>
      <c r="D22" s="79">
        <v>14146</v>
      </c>
      <c r="E22" s="79">
        <v>161187.60963812406</v>
      </c>
      <c r="F22" s="79">
        <v>144707.18725191971</v>
      </c>
      <c r="G22" s="79">
        <f t="shared" si="1"/>
        <v>10</v>
      </c>
      <c r="H22" s="20">
        <f t="shared" si="2"/>
        <v>1.1220798794272795</v>
      </c>
      <c r="I22" s="20">
        <f t="shared" si="3"/>
        <v>1.3800956827637545</v>
      </c>
      <c r="J22" s="20">
        <f t="shared" si="4"/>
        <v>1.0260390222673532</v>
      </c>
      <c r="K22" s="73">
        <f t="shared" si="0"/>
        <v>1.0356374154804027</v>
      </c>
      <c r="L22" s="20">
        <f t="shared" si="5"/>
        <v>0.99518049438675182</v>
      </c>
    </row>
    <row r="23" spans="1:12">
      <c r="A23" s="12">
        <v>2002</v>
      </c>
      <c r="B23" s="79">
        <v>6153</v>
      </c>
      <c r="C23" s="94">
        <v>3984387</v>
      </c>
      <c r="D23" s="79">
        <v>14310</v>
      </c>
      <c r="E23" s="79">
        <v>164022.50720982061</v>
      </c>
      <c r="F23" s="79">
        <v>147206.02105132249</v>
      </c>
      <c r="G23" s="79">
        <f t="shared" si="1"/>
        <v>11</v>
      </c>
      <c r="H23" s="20">
        <f t="shared" si="2"/>
        <v>1.1591936699321779</v>
      </c>
      <c r="I23" s="20">
        <f t="shared" si="3"/>
        <v>1.4069868616293613</v>
      </c>
      <c r="J23" s="20">
        <f t="shared" si="4"/>
        <v>1.0379342859215204</v>
      </c>
      <c r="K23" s="73">
        <f t="shared" si="0"/>
        <v>1.0538517559057914</v>
      </c>
      <c r="L23" s="20">
        <f t="shared" si="5"/>
        <v>1.0123654780983815</v>
      </c>
    </row>
    <row r="24" spans="1:12">
      <c r="A24" s="12">
        <v>2003</v>
      </c>
      <c r="B24" s="79">
        <v>6467</v>
      </c>
      <c r="C24" s="94">
        <v>4016529</v>
      </c>
      <c r="D24" s="79">
        <v>14533</v>
      </c>
      <c r="E24" s="79">
        <v>168277.14501170622</v>
      </c>
      <c r="F24" s="79">
        <v>151399.74200205796</v>
      </c>
      <c r="G24" s="79">
        <f t="shared" si="1"/>
        <v>12</v>
      </c>
      <c r="H24" s="20">
        <f>B24/$B$12</f>
        <v>1.2183496608892239</v>
      </c>
      <c r="I24" s="20">
        <f t="shared" si="3"/>
        <v>1.4183370070109447</v>
      </c>
      <c r="J24" s="20">
        <f t="shared" si="4"/>
        <v>1.0541089432073694</v>
      </c>
      <c r="K24" s="73">
        <f t="shared" si="0"/>
        <v>1.0811879891736111</v>
      </c>
      <c r="L24" s="20">
        <f t="shared" si="5"/>
        <v>1.0412065423767396</v>
      </c>
    </row>
    <row r="25" spans="1:12">
      <c r="A25" s="12">
        <v>2004</v>
      </c>
      <c r="B25" s="79">
        <v>6815</v>
      </c>
      <c r="C25" s="94">
        <v>4109857</v>
      </c>
      <c r="D25" s="79">
        <v>14695</v>
      </c>
      <c r="E25" s="79">
        <v>169702.4046839427</v>
      </c>
      <c r="F25" s="79">
        <v>152312.70993381157</v>
      </c>
      <c r="G25" s="79">
        <f t="shared" si="1"/>
        <v>13</v>
      </c>
      <c r="H25" s="20">
        <f t="shared" si="2"/>
        <v>1.2839110776186888</v>
      </c>
      <c r="I25" s="20">
        <f t="shared" si="3"/>
        <v>1.4512934617484352</v>
      </c>
      <c r="J25" s="20">
        <f t="shared" si="4"/>
        <v>1.0658591426706319</v>
      </c>
      <c r="K25" s="73">
        <f t="shared" si="0"/>
        <v>1.0903453446716997</v>
      </c>
      <c r="L25" s="20">
        <f t="shared" si="5"/>
        <v>1.04748520686422</v>
      </c>
    </row>
    <row r="26" spans="1:12">
      <c r="A26" s="12">
        <v>2005</v>
      </c>
      <c r="B26" s="79">
        <v>7179</v>
      </c>
      <c r="C26" s="94">
        <v>4147084</v>
      </c>
      <c r="D26" s="79">
        <v>14916</v>
      </c>
      <c r="E26" s="79">
        <v>177221.39826563103</v>
      </c>
      <c r="F26" s="79">
        <v>159841.49496487898</v>
      </c>
      <c r="G26" s="79">
        <f t="shared" si="1"/>
        <v>14</v>
      </c>
      <c r="H26" s="20">
        <f t="shared" si="2"/>
        <v>1.3524868123587039</v>
      </c>
      <c r="I26" s="20">
        <f t="shared" si="3"/>
        <v>1.4644392480131418</v>
      </c>
      <c r="J26" s="20">
        <f t="shared" si="4"/>
        <v>1.0818887357655762</v>
      </c>
      <c r="K26" s="73">
        <f t="shared" si="0"/>
        <v>1.1386552060651134</v>
      </c>
      <c r="L26" s="20">
        <f t="shared" si="5"/>
        <v>1.0992621790494757</v>
      </c>
    </row>
    <row r="27" spans="1:12">
      <c r="A27" s="12">
        <v>2006</v>
      </c>
      <c r="B27" s="79">
        <v>7625</v>
      </c>
      <c r="C27" s="94">
        <v>4251188</v>
      </c>
      <c r="D27" s="79">
        <v>15257</v>
      </c>
      <c r="E27" s="79">
        <v>186347.04029384078</v>
      </c>
      <c r="F27" s="79">
        <v>168274.11585057934</v>
      </c>
      <c r="G27" s="79">
        <f t="shared" si="1"/>
        <v>15</v>
      </c>
      <c r="H27" s="20">
        <f t="shared" si="2"/>
        <v>1.4365109269027883</v>
      </c>
      <c r="I27" s="20">
        <f t="shared" si="3"/>
        <v>1.5012009782976405</v>
      </c>
      <c r="J27" s="20">
        <f t="shared" si="4"/>
        <v>1.1066221803147893</v>
      </c>
      <c r="K27" s="73">
        <f t="shared" si="0"/>
        <v>1.1972878537351932</v>
      </c>
      <c r="L27" s="20">
        <f t="shared" si="5"/>
        <v>1.1572550125871617</v>
      </c>
    </row>
    <row r="28" spans="1:12">
      <c r="A28" s="12">
        <v>2007</v>
      </c>
      <c r="B28" s="79">
        <v>8098</v>
      </c>
      <c r="C28" s="94">
        <v>4361638</v>
      </c>
      <c r="D28" s="79">
        <v>15693</v>
      </c>
      <c r="E28" s="79">
        <v>186041.53420919064</v>
      </c>
      <c r="F28" s="79">
        <v>167294.67904175888</v>
      </c>
      <c r="G28" s="79">
        <f t="shared" si="1"/>
        <v>16</v>
      </c>
      <c r="H28" s="20">
        <f t="shared" si="2"/>
        <v>1.5256217030896759</v>
      </c>
      <c r="I28" s="20">
        <f t="shared" si="3"/>
        <v>1.5402036401542734</v>
      </c>
      <c r="J28" s="20">
        <f t="shared" si="4"/>
        <v>1.1382461739319649</v>
      </c>
      <c r="K28" s="73">
        <f t="shared" si="0"/>
        <v>1.1953249638292573</v>
      </c>
      <c r="L28" s="20">
        <f t="shared" si="5"/>
        <v>1.1505192282344077</v>
      </c>
    </row>
    <row r="29" spans="1:12">
      <c r="A29" s="12">
        <v>2008</v>
      </c>
      <c r="B29" s="79">
        <v>8558</v>
      </c>
      <c r="C29" s="94">
        <v>4478944</v>
      </c>
      <c r="D29" s="79">
        <v>16193</v>
      </c>
      <c r="E29" s="79">
        <v>186969.62488240577</v>
      </c>
      <c r="F29" s="79">
        <v>167672.577013392</v>
      </c>
      <c r="G29" s="79">
        <f t="shared" si="1"/>
        <v>17</v>
      </c>
      <c r="H29" s="20">
        <f t="shared" si="2"/>
        <v>1.6122833458929917</v>
      </c>
      <c r="I29" s="20">
        <f t="shared" si="3"/>
        <v>1.5816273273589283</v>
      </c>
      <c r="J29" s="20">
        <f t="shared" si="4"/>
        <v>1.1745122216580837</v>
      </c>
      <c r="K29" s="73">
        <f t="shared" si="0"/>
        <v>1.201287986845095</v>
      </c>
      <c r="L29" s="20">
        <f t="shared" si="5"/>
        <v>1.1531181087556832</v>
      </c>
    </row>
    <row r="30" spans="1:12">
      <c r="A30" s="12">
        <v>2009</v>
      </c>
      <c r="B30" s="79">
        <v>9106</v>
      </c>
      <c r="C30" s="94">
        <v>4603451</v>
      </c>
      <c r="D30" s="79">
        <v>16754</v>
      </c>
      <c r="E30" s="79">
        <v>194664.54293437451</v>
      </c>
      <c r="F30" s="79">
        <v>174761.54080872893</v>
      </c>
      <c r="G30" s="79">
        <f t="shared" si="1"/>
        <v>18</v>
      </c>
      <c r="H30" s="20">
        <f t="shared" si="2"/>
        <v>1.7155237377543331</v>
      </c>
      <c r="I30" s="20">
        <f t="shared" si="3"/>
        <v>1.6255938680541184</v>
      </c>
      <c r="J30" s="20">
        <f t="shared" si="4"/>
        <v>1.2152027272067889</v>
      </c>
      <c r="K30" s="73">
        <f t="shared" si="0"/>
        <v>1.2507281706257567</v>
      </c>
      <c r="L30" s="20">
        <f t="shared" si="5"/>
        <v>1.2018703416510095</v>
      </c>
    </row>
    <row r="31" spans="1:12">
      <c r="A31" s="12">
        <v>2010</v>
      </c>
      <c r="B31" s="79">
        <v>9799</v>
      </c>
      <c r="C31" s="94">
        <v>4676775</v>
      </c>
      <c r="D31" s="79">
        <v>17466</v>
      </c>
      <c r="E31" s="79">
        <v>197501.3427364018</v>
      </c>
      <c r="F31" s="79">
        <v>177335.38706677861</v>
      </c>
      <c r="G31" s="79">
        <f t="shared" si="1"/>
        <v>19</v>
      </c>
      <c r="H31" s="20">
        <f t="shared" si="2"/>
        <v>1.8460813865862848</v>
      </c>
      <c r="I31" s="20">
        <f t="shared" si="3"/>
        <v>1.6514864092761714</v>
      </c>
      <c r="J31" s="20">
        <f t="shared" si="4"/>
        <v>1.2668455791687823</v>
      </c>
      <c r="K31" s="73">
        <f t="shared" si="0"/>
        <v>1.2689547329639079</v>
      </c>
      <c r="L31" s="73">
        <f t="shared" si="5"/>
        <v>1.2195712011605111</v>
      </c>
    </row>
    <row r="32" spans="1:12">
      <c r="A32" s="12">
        <v>2011</v>
      </c>
      <c r="B32" s="79">
        <v>10465</v>
      </c>
      <c r="C32" s="94">
        <v>4875240</v>
      </c>
      <c r="D32" s="79">
        <v>18530</v>
      </c>
      <c r="E32" s="79">
        <v>204038.1014566535</v>
      </c>
      <c r="F32" s="79">
        <v>183080.01536758576</v>
      </c>
      <c r="G32" s="79">
        <f t="shared" si="1"/>
        <v>20</v>
      </c>
      <c r="H32" s="20">
        <f t="shared" si="2"/>
        <v>1.9715523737754332</v>
      </c>
      <c r="I32" s="20">
        <f t="shared" si="3"/>
        <v>1.7215693724755974</v>
      </c>
      <c r="J32" s="20">
        <f t="shared" si="4"/>
        <v>1.3440197287299631</v>
      </c>
      <c r="K32" s="73">
        <f t="shared" si="0"/>
        <v>1.3109536925728931</v>
      </c>
      <c r="L32" s="73">
        <f t="shared" si="5"/>
        <v>1.2590781678912846</v>
      </c>
    </row>
    <row r="33" spans="2:25">
      <c r="F33" s="74"/>
      <c r="G33" s="74"/>
    </row>
    <row r="34" spans="2:25">
      <c r="B34" s="9"/>
      <c r="C34" s="9"/>
      <c r="D34" s="9"/>
      <c r="F34" s="9"/>
      <c r="H34" s="9"/>
      <c r="I34" s="9"/>
      <c r="J34" s="9"/>
      <c r="L34" s="9"/>
      <c r="M34" s="9"/>
      <c r="N34" s="9"/>
      <c r="O34" s="9"/>
      <c r="P34" s="9"/>
      <c r="Q34" s="9"/>
      <c r="R34" s="9"/>
      <c r="S34" s="9"/>
      <c r="T34" s="9"/>
      <c r="U34" s="9"/>
      <c r="V34" s="9"/>
      <c r="W34" s="9"/>
      <c r="X34" s="9"/>
      <c r="Y34" s="9"/>
    </row>
  </sheetData>
  <mergeCells count="11">
    <mergeCell ref="K10:K11"/>
    <mergeCell ref="I10:I11"/>
    <mergeCell ref="J10:J11"/>
    <mergeCell ref="L10:L11"/>
    <mergeCell ref="H10:H11"/>
    <mergeCell ref="A1:D1"/>
    <mergeCell ref="C10:C11"/>
    <mergeCell ref="B10:B11"/>
    <mergeCell ref="D10:D11"/>
    <mergeCell ref="F10:F11"/>
    <mergeCell ref="E10:E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sqref="A1:I1048576"/>
    </sheetView>
  </sheetViews>
  <sheetFormatPr baseColWidth="10" defaultColWidth="8.83203125" defaultRowHeight="14" x14ac:dyDescent="0"/>
  <cols>
    <col min="1" max="9" width="8.83203125" style="12"/>
  </cols>
  <sheetData>
    <row r="1" spans="1:9">
      <c r="A1" s="12" t="str">
        <f>'Zambia Workbook'!A11</f>
        <v>Year</v>
      </c>
      <c r="B1" s="12" t="str">
        <f>'Zambia Workbook'!G9</f>
        <v>iYear</v>
      </c>
      <c r="C1" s="12" t="str">
        <f>'Zambia Workbook'!H9</f>
        <v>iGDP</v>
      </c>
      <c r="D1" s="12" t="str">
        <f>'Zambia Workbook'!I9</f>
        <v>iLabor</v>
      </c>
      <c r="E1" s="12" t="str">
        <f>'Zambia Workbook'!J9</f>
        <v>iCapStk</v>
      </c>
      <c r="F1" s="12" t="str">
        <f>'Zambia Workbook'!K9</f>
        <v>iQ</v>
      </c>
      <c r="G1" s="12" t="str">
        <f>'Zambia Workbook'!L9</f>
        <v>iX</v>
      </c>
      <c r="H1" s="12" t="s">
        <v>107</v>
      </c>
      <c r="I1" s="12" t="s">
        <v>109</v>
      </c>
    </row>
    <row r="2" spans="1:9">
      <c r="A2" s="12">
        <f>'Zambia Workbook'!A12</f>
        <v>1991</v>
      </c>
      <c r="B2" s="78">
        <f>'Zambia Workbook'!G12</f>
        <v>0</v>
      </c>
      <c r="C2" s="81">
        <f>'Zambia Workbook'!H12</f>
        <v>1</v>
      </c>
      <c r="D2" s="81">
        <f>'Zambia Workbook'!I12</f>
        <v>1</v>
      </c>
      <c r="E2" s="81">
        <f>'Zambia Workbook'!J12</f>
        <v>1</v>
      </c>
      <c r="F2" s="81">
        <f>'Zambia Workbook'!K12</f>
        <v>1</v>
      </c>
      <c r="G2" s="81">
        <f>'Zambia Workbook'!L12</f>
        <v>1</v>
      </c>
      <c r="H2" s="12" t="s">
        <v>108</v>
      </c>
      <c r="I2" s="12" t="s">
        <v>110</v>
      </c>
    </row>
    <row r="3" spans="1:9">
      <c r="A3" s="12">
        <f>'Zambia Workbook'!A13</f>
        <v>1992</v>
      </c>
      <c r="B3" s="78">
        <f>'Zambia Workbook'!G13</f>
        <v>1</v>
      </c>
      <c r="C3" s="81">
        <f>'Zambia Workbook'!H13</f>
        <v>0.98266767143933687</v>
      </c>
      <c r="D3" s="81">
        <f>'Zambia Workbook'!I13</f>
        <v>1.0253504942691336</v>
      </c>
      <c r="E3" s="81">
        <f>'Zambia Workbook'!J13</f>
        <v>0.96924639152825121</v>
      </c>
      <c r="F3" s="81">
        <f>'Zambia Workbook'!K13</f>
        <v>1.0366702961119605</v>
      </c>
      <c r="G3" s="81">
        <f>'Zambia Workbook'!L13</f>
        <v>1.0400972872786551</v>
      </c>
      <c r="H3" s="12" t="s">
        <v>108</v>
      </c>
      <c r="I3" s="12" t="s">
        <v>110</v>
      </c>
    </row>
    <row r="4" spans="1:9">
      <c r="A4" s="12">
        <f>'Zambia Workbook'!A14</f>
        <v>1993</v>
      </c>
      <c r="B4" s="78">
        <f>'Zambia Workbook'!G14</f>
        <v>2</v>
      </c>
      <c r="C4" s="81">
        <f>'Zambia Workbook'!H14</f>
        <v>1.049359457422758</v>
      </c>
      <c r="D4" s="81">
        <f>'Zambia Workbook'!I14</f>
        <v>1.0538741702444119</v>
      </c>
      <c r="E4" s="81">
        <f>'Zambia Workbook'!J14</f>
        <v>0.95655327482410968</v>
      </c>
      <c r="F4" s="81">
        <f>'Zambia Workbook'!K14</f>
        <v>0.99194573696123467</v>
      </c>
      <c r="G4" s="81">
        <f>'Zambia Workbook'!L14</f>
        <v>0.98519083254455297</v>
      </c>
      <c r="H4" s="12" t="s">
        <v>108</v>
      </c>
      <c r="I4" s="12" t="s">
        <v>110</v>
      </c>
    </row>
    <row r="5" spans="1:9">
      <c r="A5" s="12">
        <f>'Zambia Workbook'!A15</f>
        <v>1994</v>
      </c>
      <c r="B5" s="78">
        <f>'Zambia Workbook'!G15</f>
        <v>3</v>
      </c>
      <c r="C5" s="81">
        <f>'Zambia Workbook'!H15</f>
        <v>0.95892991710625475</v>
      </c>
      <c r="D5" s="81">
        <f>'Zambia Workbook'!I15</f>
        <v>1.097372820247343</v>
      </c>
      <c r="E5" s="81">
        <f>'Zambia Workbook'!J15</f>
        <v>0.93138463770218327</v>
      </c>
      <c r="F5" s="81">
        <f>'Zambia Workbook'!K15</f>
        <v>0.96383338261353191</v>
      </c>
      <c r="G5" s="81">
        <f>'Zambia Workbook'!L15</f>
        <v>0.94730544279880025</v>
      </c>
      <c r="H5" s="12" t="s">
        <v>108</v>
      </c>
      <c r="I5" s="12" t="s">
        <v>110</v>
      </c>
    </row>
    <row r="6" spans="1:9">
      <c r="A6" s="12">
        <f>'Zambia Workbook'!A16</f>
        <v>1995</v>
      </c>
      <c r="B6" s="78">
        <f>'Zambia Workbook'!G16</f>
        <v>4</v>
      </c>
      <c r="C6" s="81">
        <f>'Zambia Workbook'!H16</f>
        <v>0.93180105501130372</v>
      </c>
      <c r="D6" s="81">
        <f>'Zambia Workbook'!I16</f>
        <v>1.1260119681142204</v>
      </c>
      <c r="E6" s="81">
        <f>'Zambia Workbook'!J16</f>
        <v>0.91796620004351925</v>
      </c>
      <c r="F6" s="81">
        <f>'Zambia Workbook'!K16</f>
        <v>0.98148739387075268</v>
      </c>
      <c r="G6" s="81">
        <f>'Zambia Workbook'!L16</f>
        <v>0.96363186218355734</v>
      </c>
      <c r="H6" s="12" t="s">
        <v>108</v>
      </c>
      <c r="I6" s="12" t="s">
        <v>110</v>
      </c>
    </row>
    <row r="7" spans="1:9">
      <c r="A7" s="12">
        <f>'Zambia Workbook'!A17</f>
        <v>1996</v>
      </c>
      <c r="B7" s="78">
        <f>'Zambia Workbook'!G17</f>
        <v>5</v>
      </c>
      <c r="C7" s="81">
        <f>'Zambia Workbook'!H17</f>
        <v>0.99660889223813109</v>
      </c>
      <c r="D7" s="81">
        <f>'Zambia Workbook'!I17</f>
        <v>1.2100048801882015</v>
      </c>
      <c r="E7" s="81">
        <f>'Zambia Workbook'!J17</f>
        <v>0.91550010879814314</v>
      </c>
      <c r="F7" s="81">
        <f>'Zambia Workbook'!K17</f>
        <v>0.95910152281939365</v>
      </c>
      <c r="G7" s="81">
        <f>'Zambia Workbook'!L17</f>
        <v>0.93218744580901969</v>
      </c>
      <c r="H7" s="12" t="s">
        <v>108</v>
      </c>
      <c r="I7" s="12" t="s">
        <v>110</v>
      </c>
    </row>
    <row r="8" spans="1:9">
      <c r="A8" s="12">
        <f>'Zambia Workbook'!A18</f>
        <v>1997</v>
      </c>
      <c r="B8" s="78">
        <f>'Zambia Workbook'!G18</f>
        <v>6</v>
      </c>
      <c r="C8" s="81">
        <f>'Zambia Workbook'!H18</f>
        <v>1.0293896006028636</v>
      </c>
      <c r="D8" s="81">
        <f>'Zambia Workbook'!I18</f>
        <v>1.2621314345563936</v>
      </c>
      <c r="E8" s="81">
        <f>'Zambia Workbook'!J18</f>
        <v>0.92913614274316381</v>
      </c>
      <c r="F8" s="81">
        <f>'Zambia Workbook'!K18</f>
        <v>1.0287494869013925</v>
      </c>
      <c r="G8" s="81">
        <f>'Zambia Workbook'!L18</f>
        <v>1.0025418082650339</v>
      </c>
      <c r="H8" s="12" t="s">
        <v>108</v>
      </c>
      <c r="I8" s="12" t="s">
        <v>110</v>
      </c>
    </row>
    <row r="9" spans="1:9">
      <c r="A9" s="12">
        <f>'Zambia Workbook'!A19</f>
        <v>1998</v>
      </c>
      <c r="B9" s="78">
        <f>'Zambia Workbook'!G19</f>
        <v>7</v>
      </c>
      <c r="C9" s="81">
        <f>'Zambia Workbook'!H19</f>
        <v>1.0103617181612661</v>
      </c>
      <c r="D9" s="81">
        <f>'Zambia Workbook'!I19</f>
        <v>1.3351107294221674</v>
      </c>
      <c r="E9" s="81">
        <f>'Zambia Workbook'!J19</f>
        <v>0.96503952999202147</v>
      </c>
      <c r="F9" s="81">
        <f>'Zambia Workbook'!K19</f>
        <v>1.0042028130567207</v>
      </c>
      <c r="G9" s="81">
        <f>'Zambia Workbook'!L19</f>
        <v>0.96731637768907863</v>
      </c>
      <c r="H9" s="12" t="s">
        <v>108</v>
      </c>
      <c r="I9" s="12" t="s">
        <v>110</v>
      </c>
    </row>
    <row r="10" spans="1:9">
      <c r="A10" s="12">
        <f>'Zambia Workbook'!A20</f>
        <v>1999</v>
      </c>
      <c r="B10" s="78">
        <f>'Zambia Workbook'!G20</f>
        <v>8</v>
      </c>
      <c r="C10" s="81">
        <f>'Zambia Workbook'!H20</f>
        <v>1.0327807083647325</v>
      </c>
      <c r="D10" s="81">
        <f>'Zambia Workbook'!I20</f>
        <v>1.3520695599849992</v>
      </c>
      <c r="E10" s="81">
        <f>'Zambia Workbook'!J20</f>
        <v>1.0200913904402698</v>
      </c>
      <c r="F10" s="81">
        <f>'Zambia Workbook'!K20</f>
        <v>0.99944072125449956</v>
      </c>
      <c r="G10" s="81">
        <f>'Zambia Workbook'!L20</f>
        <v>0.95849842216101877</v>
      </c>
      <c r="H10" s="12" t="s">
        <v>108</v>
      </c>
      <c r="I10" s="12" t="s">
        <v>110</v>
      </c>
    </row>
    <row r="11" spans="1:9">
      <c r="A11" s="12">
        <f>'Zambia Workbook'!A21</f>
        <v>2000</v>
      </c>
      <c r="B11" s="78">
        <f>'Zambia Workbook'!G21</f>
        <v>9</v>
      </c>
      <c r="C11" s="81">
        <f>'Zambia Workbook'!H21</f>
        <v>1.0697061039939713</v>
      </c>
      <c r="D11" s="81">
        <f>'Zambia Workbook'!I21</f>
        <v>1.3869343024968059</v>
      </c>
      <c r="E11" s="81">
        <f>'Zambia Workbook'!J21</f>
        <v>1.0180604917676073</v>
      </c>
      <c r="F11" s="81">
        <f>'Zambia Workbook'!K21</f>
        <v>1.0017611577481209</v>
      </c>
      <c r="G11" s="81">
        <f>'Zambia Workbook'!L21</f>
        <v>0.95688324400212488</v>
      </c>
      <c r="H11" s="12" t="s">
        <v>108</v>
      </c>
      <c r="I11" s="12" t="s">
        <v>110</v>
      </c>
    </row>
    <row r="12" spans="1:9">
      <c r="A12" s="12">
        <f>'Zambia Workbook'!A22</f>
        <v>2001</v>
      </c>
      <c r="B12" s="78">
        <f>'Zambia Workbook'!G22</f>
        <v>10</v>
      </c>
      <c r="C12" s="81">
        <f>'Zambia Workbook'!H22</f>
        <v>1.1220798794272795</v>
      </c>
      <c r="D12" s="81">
        <f>'Zambia Workbook'!I22</f>
        <v>1.3800956827637545</v>
      </c>
      <c r="E12" s="81">
        <f>'Zambia Workbook'!J22</f>
        <v>1.0260390222673532</v>
      </c>
      <c r="F12" s="81">
        <f>'Zambia Workbook'!K22</f>
        <v>1.0356374154804027</v>
      </c>
      <c r="G12" s="81">
        <f>'Zambia Workbook'!L22</f>
        <v>0.99518049438675182</v>
      </c>
      <c r="H12" s="12" t="s">
        <v>108</v>
      </c>
      <c r="I12" s="12" t="s">
        <v>110</v>
      </c>
    </row>
    <row r="13" spans="1:9">
      <c r="A13" s="12">
        <f>'Zambia Workbook'!A23</f>
        <v>2002</v>
      </c>
      <c r="B13" s="78">
        <f>'Zambia Workbook'!G23</f>
        <v>11</v>
      </c>
      <c r="C13" s="81">
        <f>'Zambia Workbook'!H23</f>
        <v>1.1591936699321779</v>
      </c>
      <c r="D13" s="81">
        <f>'Zambia Workbook'!I23</f>
        <v>1.4069868616293613</v>
      </c>
      <c r="E13" s="81">
        <f>'Zambia Workbook'!J23</f>
        <v>1.0379342859215204</v>
      </c>
      <c r="F13" s="81">
        <f>'Zambia Workbook'!K23</f>
        <v>1.0538517559057914</v>
      </c>
      <c r="G13" s="81">
        <f>'Zambia Workbook'!L23</f>
        <v>1.0123654780983815</v>
      </c>
      <c r="H13" s="12" t="s">
        <v>108</v>
      </c>
      <c r="I13" s="12" t="s">
        <v>110</v>
      </c>
    </row>
    <row r="14" spans="1:9">
      <c r="A14" s="12">
        <f>'Zambia Workbook'!A24</f>
        <v>2003</v>
      </c>
      <c r="B14" s="78">
        <f>'Zambia Workbook'!G24</f>
        <v>12</v>
      </c>
      <c r="C14" s="81">
        <f>'Zambia Workbook'!H24</f>
        <v>1.2183496608892239</v>
      </c>
      <c r="D14" s="81">
        <f>'Zambia Workbook'!I24</f>
        <v>1.4183370070109447</v>
      </c>
      <c r="E14" s="81">
        <f>'Zambia Workbook'!J24</f>
        <v>1.0541089432073694</v>
      </c>
      <c r="F14" s="81">
        <f>'Zambia Workbook'!K24</f>
        <v>1.0811879891736111</v>
      </c>
      <c r="G14" s="81">
        <f>'Zambia Workbook'!L24</f>
        <v>1.0412065423767396</v>
      </c>
      <c r="H14" s="12" t="s">
        <v>108</v>
      </c>
      <c r="I14" s="12" t="s">
        <v>110</v>
      </c>
    </row>
    <row r="15" spans="1:9">
      <c r="A15" s="12">
        <f>'Zambia Workbook'!A25</f>
        <v>2004</v>
      </c>
      <c r="B15" s="78">
        <f>'Zambia Workbook'!G25</f>
        <v>13</v>
      </c>
      <c r="C15" s="81">
        <f>'Zambia Workbook'!H25</f>
        <v>1.2839110776186888</v>
      </c>
      <c r="D15" s="81">
        <f>'Zambia Workbook'!I25</f>
        <v>1.4512934617484352</v>
      </c>
      <c r="E15" s="81">
        <f>'Zambia Workbook'!J25</f>
        <v>1.0658591426706319</v>
      </c>
      <c r="F15" s="81">
        <f>'Zambia Workbook'!K25</f>
        <v>1.0903453446716997</v>
      </c>
      <c r="G15" s="81">
        <f>'Zambia Workbook'!L25</f>
        <v>1.04748520686422</v>
      </c>
      <c r="H15" s="12" t="s">
        <v>108</v>
      </c>
      <c r="I15" s="12" t="s">
        <v>110</v>
      </c>
    </row>
    <row r="16" spans="1:9">
      <c r="A16" s="12">
        <f>'Zambia Workbook'!A26</f>
        <v>2005</v>
      </c>
      <c r="B16" s="78">
        <f>'Zambia Workbook'!G26</f>
        <v>14</v>
      </c>
      <c r="C16" s="81">
        <f>'Zambia Workbook'!H26</f>
        <v>1.3524868123587039</v>
      </c>
      <c r="D16" s="81">
        <f>'Zambia Workbook'!I26</f>
        <v>1.4644392480131418</v>
      </c>
      <c r="E16" s="81">
        <f>'Zambia Workbook'!J26</f>
        <v>1.0818887357655762</v>
      </c>
      <c r="F16" s="81">
        <f>'Zambia Workbook'!K26</f>
        <v>1.1386552060651134</v>
      </c>
      <c r="G16" s="81">
        <f>'Zambia Workbook'!L26</f>
        <v>1.0992621790494757</v>
      </c>
      <c r="H16" s="12" t="s">
        <v>108</v>
      </c>
      <c r="I16" s="12" t="s">
        <v>110</v>
      </c>
    </row>
    <row r="17" spans="1:9">
      <c r="A17" s="12">
        <f>'Zambia Workbook'!A27</f>
        <v>2006</v>
      </c>
      <c r="B17" s="78">
        <f>'Zambia Workbook'!G27</f>
        <v>15</v>
      </c>
      <c r="C17" s="81">
        <f>'Zambia Workbook'!H27</f>
        <v>1.4365109269027883</v>
      </c>
      <c r="D17" s="81">
        <f>'Zambia Workbook'!I27</f>
        <v>1.5012009782976405</v>
      </c>
      <c r="E17" s="81">
        <f>'Zambia Workbook'!J27</f>
        <v>1.1066221803147893</v>
      </c>
      <c r="F17" s="81">
        <f>'Zambia Workbook'!K27</f>
        <v>1.1972878537351932</v>
      </c>
      <c r="G17" s="81">
        <f>'Zambia Workbook'!L27</f>
        <v>1.1572550125871617</v>
      </c>
      <c r="H17" s="12" t="s">
        <v>108</v>
      </c>
      <c r="I17" s="12" t="s">
        <v>110</v>
      </c>
    </row>
    <row r="18" spans="1:9">
      <c r="A18" s="12">
        <f>'Zambia Workbook'!A28</f>
        <v>2007</v>
      </c>
      <c r="B18" s="78">
        <f>'Zambia Workbook'!G28</f>
        <v>16</v>
      </c>
      <c r="C18" s="81">
        <f>'Zambia Workbook'!H28</f>
        <v>1.5256217030896759</v>
      </c>
      <c r="D18" s="81">
        <f>'Zambia Workbook'!I28</f>
        <v>1.5402036401542734</v>
      </c>
      <c r="E18" s="81">
        <f>'Zambia Workbook'!J28</f>
        <v>1.1382461739319649</v>
      </c>
      <c r="F18" s="81">
        <f>'Zambia Workbook'!K28</f>
        <v>1.1953249638292573</v>
      </c>
      <c r="G18" s="81">
        <f>'Zambia Workbook'!L28</f>
        <v>1.1505192282344077</v>
      </c>
      <c r="H18" s="12" t="s">
        <v>108</v>
      </c>
      <c r="I18" s="12" t="s">
        <v>110</v>
      </c>
    </row>
    <row r="19" spans="1:9">
      <c r="A19" s="12">
        <f>'Zambia Workbook'!A29</f>
        <v>2008</v>
      </c>
      <c r="B19" s="78">
        <f>'Zambia Workbook'!G29</f>
        <v>17</v>
      </c>
      <c r="C19" s="81">
        <f>'Zambia Workbook'!H29</f>
        <v>1.6122833458929917</v>
      </c>
      <c r="D19" s="81">
        <f>'Zambia Workbook'!I29</f>
        <v>1.5816273273589283</v>
      </c>
      <c r="E19" s="81">
        <f>'Zambia Workbook'!J29</f>
        <v>1.1745122216580837</v>
      </c>
      <c r="F19" s="81">
        <f>'Zambia Workbook'!K29</f>
        <v>1.201287986845095</v>
      </c>
      <c r="G19" s="81">
        <f>'Zambia Workbook'!L29</f>
        <v>1.1531181087556832</v>
      </c>
      <c r="H19" s="12" t="s">
        <v>108</v>
      </c>
      <c r="I19" s="12" t="s">
        <v>110</v>
      </c>
    </row>
    <row r="20" spans="1:9">
      <c r="A20" s="12">
        <f>'Zambia Workbook'!A30</f>
        <v>2009</v>
      </c>
      <c r="B20" s="78">
        <f>'Zambia Workbook'!G30</f>
        <v>18</v>
      </c>
      <c r="C20" s="81">
        <f>'Zambia Workbook'!H30</f>
        <v>1.7155237377543331</v>
      </c>
      <c r="D20" s="81">
        <f>'Zambia Workbook'!I30</f>
        <v>1.6255938680541184</v>
      </c>
      <c r="E20" s="81">
        <f>'Zambia Workbook'!J30</f>
        <v>1.2152027272067889</v>
      </c>
      <c r="F20" s="81">
        <f>'Zambia Workbook'!K30</f>
        <v>1.2507281706257567</v>
      </c>
      <c r="G20" s="81">
        <f>'Zambia Workbook'!L30</f>
        <v>1.2018703416510095</v>
      </c>
      <c r="H20" s="12" t="s">
        <v>108</v>
      </c>
      <c r="I20" s="12" t="s">
        <v>110</v>
      </c>
    </row>
    <row r="21" spans="1:9">
      <c r="A21" s="12">
        <f>'Zambia Workbook'!A31</f>
        <v>2010</v>
      </c>
      <c r="B21" s="78">
        <f>'Zambia Workbook'!G31</f>
        <v>19</v>
      </c>
      <c r="C21" s="81">
        <f>'Zambia Workbook'!H31</f>
        <v>1.8460813865862848</v>
      </c>
      <c r="D21" s="81">
        <f>'Zambia Workbook'!I31</f>
        <v>1.6514864092761714</v>
      </c>
      <c r="E21" s="81">
        <f>'Zambia Workbook'!J31</f>
        <v>1.2668455791687823</v>
      </c>
      <c r="F21" s="81">
        <f>'Zambia Workbook'!K31</f>
        <v>1.2689547329639079</v>
      </c>
      <c r="G21" s="81">
        <f>'Zambia Workbook'!L31</f>
        <v>1.2195712011605111</v>
      </c>
      <c r="H21" s="12" t="s">
        <v>108</v>
      </c>
      <c r="I21" s="12" t="s">
        <v>110</v>
      </c>
    </row>
    <row r="22" spans="1:9">
      <c r="A22" s="12">
        <f>'Zambia Workbook'!A32</f>
        <v>2011</v>
      </c>
      <c r="B22" s="78">
        <f>'Zambia Workbook'!G32</f>
        <v>20</v>
      </c>
      <c r="C22" s="81">
        <f>'Zambia Workbook'!H32</f>
        <v>1.9715523737754332</v>
      </c>
      <c r="D22" s="81">
        <f>'Zambia Workbook'!I32</f>
        <v>1.7215693724755974</v>
      </c>
      <c r="E22" s="81">
        <f>'Zambia Workbook'!J32</f>
        <v>1.3440197287299631</v>
      </c>
      <c r="F22" s="81">
        <f>'Zambia Workbook'!K32</f>
        <v>1.3109536925728931</v>
      </c>
      <c r="G22" s="81">
        <f>'Zambia Workbook'!L32</f>
        <v>1.2590781678912846</v>
      </c>
      <c r="H22" s="12" t="s">
        <v>108</v>
      </c>
      <c r="I22" s="12" t="s">
        <v>110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C5" sqref="C5:C6"/>
    </sheetView>
  </sheetViews>
  <sheetFormatPr baseColWidth="10" defaultColWidth="8.83203125" defaultRowHeight="14" x14ac:dyDescent="0"/>
  <cols>
    <col min="2" max="2" width="26.5" customWidth="1"/>
    <col min="3" max="3" width="18" customWidth="1"/>
    <col min="4" max="4" width="14" customWidth="1"/>
    <col min="5" max="5" width="13.33203125" customWidth="1"/>
    <col min="6" max="6" width="13.1640625" customWidth="1"/>
  </cols>
  <sheetData>
    <row r="1" spans="1:53">
      <c r="A1" s="76" t="s">
        <v>97</v>
      </c>
    </row>
    <row r="2" spans="1:53" s="9" customFormat="1">
      <c r="A2" s="76" t="s">
        <v>98</v>
      </c>
    </row>
    <row r="3" spans="1:53" s="9" customFormat="1">
      <c r="A3" s="76" t="s">
        <v>99</v>
      </c>
    </row>
    <row r="4" spans="1:53">
      <c r="A4" s="9"/>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row>
    <row r="5" spans="1:53">
      <c r="B5" s="82" t="s">
        <v>5</v>
      </c>
      <c r="C5" s="82" t="s">
        <v>6</v>
      </c>
      <c r="D5" s="82" t="s">
        <v>7</v>
      </c>
      <c r="E5" s="82" t="s">
        <v>8</v>
      </c>
      <c r="F5" s="82" t="s">
        <v>2</v>
      </c>
    </row>
    <row r="6" spans="1:53">
      <c r="A6" s="8" t="s">
        <v>4</v>
      </c>
      <c r="B6" s="82"/>
      <c r="C6" s="82"/>
      <c r="D6" s="82"/>
      <c r="E6" s="85"/>
      <c r="F6" s="85"/>
    </row>
    <row r="7" spans="1:53">
      <c r="A7" s="7">
        <v>1991</v>
      </c>
      <c r="B7" s="9">
        <v>65</v>
      </c>
      <c r="C7" s="10">
        <v>46</v>
      </c>
      <c r="D7" s="10">
        <v>8067972</v>
      </c>
      <c r="E7" s="11">
        <f t="shared" ref="E7:E27" si="0">D7*(1-C7/100)</f>
        <v>4356704.88</v>
      </c>
      <c r="F7" s="6">
        <f>E7*B7/100</f>
        <v>2831858.1719999998</v>
      </c>
    </row>
    <row r="8" spans="1:53">
      <c r="A8" s="7">
        <v>1992</v>
      </c>
      <c r="B8" s="9">
        <v>65</v>
      </c>
      <c r="C8" s="10">
        <v>46</v>
      </c>
      <c r="D8" s="10">
        <v>8272498</v>
      </c>
      <c r="E8" s="11">
        <f t="shared" si="0"/>
        <v>4467148.92</v>
      </c>
      <c r="F8" s="6">
        <f t="shared" ref="F8:F27" si="1">E8*B8/100</f>
        <v>2903646.798</v>
      </c>
    </row>
    <row r="9" spans="1:53">
      <c r="A9" s="7">
        <v>1993</v>
      </c>
      <c r="B9" s="9">
        <v>64</v>
      </c>
      <c r="C9" s="10">
        <v>45</v>
      </c>
      <c r="D9" s="10">
        <v>8478471</v>
      </c>
      <c r="E9" s="11">
        <f t="shared" si="0"/>
        <v>4663159.0500000007</v>
      </c>
      <c r="F9" s="6">
        <f t="shared" si="1"/>
        <v>2984421.7920000004</v>
      </c>
    </row>
    <row r="10" spans="1:53">
      <c r="A10" s="7">
        <v>1994</v>
      </c>
      <c r="B10" s="9">
        <v>65</v>
      </c>
      <c r="C10" s="10">
        <v>45</v>
      </c>
      <c r="D10" s="10">
        <v>8692599</v>
      </c>
      <c r="E10" s="11">
        <f t="shared" si="0"/>
        <v>4780929.45</v>
      </c>
      <c r="F10" s="6">
        <f t="shared" si="1"/>
        <v>3107604.1425000001</v>
      </c>
    </row>
    <row r="11" spans="1:53">
      <c r="A11" s="7">
        <v>1995</v>
      </c>
      <c r="B11" s="9">
        <v>65</v>
      </c>
      <c r="C11" s="10">
        <v>45</v>
      </c>
      <c r="D11" s="10">
        <v>8919456</v>
      </c>
      <c r="E11" s="11">
        <f t="shared" si="0"/>
        <v>4905700.8000000007</v>
      </c>
      <c r="F11" s="6">
        <f t="shared" si="1"/>
        <v>3188705.5200000005</v>
      </c>
    </row>
    <row r="12" spans="1:53">
      <c r="A12" s="7">
        <v>1996</v>
      </c>
      <c r="B12" s="9">
        <v>68</v>
      </c>
      <c r="C12" s="10">
        <v>45</v>
      </c>
      <c r="D12" s="10">
        <v>9161931</v>
      </c>
      <c r="E12" s="11">
        <f t="shared" si="0"/>
        <v>5039062.0500000007</v>
      </c>
      <c r="F12" s="6">
        <f>E12*B12/100</f>
        <v>3426562.1940000001</v>
      </c>
    </row>
    <row r="13" spans="1:53">
      <c r="A13" s="7">
        <v>1997</v>
      </c>
      <c r="B13" s="9">
        <v>69</v>
      </c>
      <c r="C13" s="10">
        <v>45</v>
      </c>
      <c r="D13" s="10">
        <v>9418120</v>
      </c>
      <c r="E13" s="11">
        <f t="shared" si="0"/>
        <v>5179966</v>
      </c>
      <c r="F13" s="6">
        <f t="shared" si="1"/>
        <v>3574176.54</v>
      </c>
    </row>
    <row r="14" spans="1:53">
      <c r="A14" s="7">
        <v>1998</v>
      </c>
      <c r="B14" s="9">
        <v>71</v>
      </c>
      <c r="C14" s="10">
        <v>45</v>
      </c>
      <c r="D14" s="10">
        <v>9682058</v>
      </c>
      <c r="E14" s="11">
        <f t="shared" si="0"/>
        <v>5325131.9000000004</v>
      </c>
      <c r="F14" s="6">
        <f t="shared" si="1"/>
        <v>3780843.6490000002</v>
      </c>
    </row>
    <row r="15" spans="1:53">
      <c r="A15" s="7">
        <v>1999</v>
      </c>
      <c r="B15" s="9">
        <v>70</v>
      </c>
      <c r="C15" s="10">
        <v>45</v>
      </c>
      <c r="D15" s="10">
        <v>9945115</v>
      </c>
      <c r="E15" s="11">
        <f t="shared" si="0"/>
        <v>5469813.25</v>
      </c>
      <c r="F15" s="6">
        <f t="shared" si="1"/>
        <v>3828869.2749999999</v>
      </c>
    </row>
    <row r="16" spans="1:53">
      <c r="A16" s="7">
        <v>2000</v>
      </c>
      <c r="B16" s="9">
        <v>70</v>
      </c>
      <c r="C16" s="10">
        <v>45</v>
      </c>
      <c r="D16" s="10">
        <v>10201562</v>
      </c>
      <c r="E16" s="11">
        <f t="shared" si="0"/>
        <v>5610859.1000000006</v>
      </c>
      <c r="F16" s="6">
        <f t="shared" si="1"/>
        <v>3927601.3700000006</v>
      </c>
    </row>
    <row r="17" spans="1:6">
      <c r="A17" s="7">
        <v>2001</v>
      </c>
      <c r="B17" s="9">
        <v>68</v>
      </c>
      <c r="C17" s="10">
        <v>45</v>
      </c>
      <c r="D17" s="10">
        <v>10449825</v>
      </c>
      <c r="E17" s="11">
        <f t="shared" si="0"/>
        <v>5747403.75</v>
      </c>
      <c r="F17" s="6">
        <f t="shared" si="1"/>
        <v>3908234.55</v>
      </c>
    </row>
    <row r="18" spans="1:6">
      <c r="A18" s="7">
        <v>2002</v>
      </c>
      <c r="B18" s="9">
        <v>69</v>
      </c>
      <c r="C18" s="10">
        <v>46</v>
      </c>
      <c r="D18" s="10">
        <v>10693471</v>
      </c>
      <c r="E18" s="11">
        <f t="shared" si="0"/>
        <v>5774474.3400000008</v>
      </c>
      <c r="F18" s="6">
        <f t="shared" si="1"/>
        <v>3984387.2946000006</v>
      </c>
    </row>
    <row r="19" spans="1:6">
      <c r="A19" s="7">
        <v>2003</v>
      </c>
      <c r="B19" s="9">
        <v>68</v>
      </c>
      <c r="C19" s="10">
        <v>46</v>
      </c>
      <c r="D19" s="10">
        <v>10938261</v>
      </c>
      <c r="E19" s="11">
        <f t="shared" si="0"/>
        <v>5906660.9400000004</v>
      </c>
      <c r="F19" s="6">
        <f t="shared" si="1"/>
        <v>4016529.4392000004</v>
      </c>
    </row>
    <row r="20" spans="1:6">
      <c r="A20" s="7">
        <v>2004</v>
      </c>
      <c r="B20" s="9">
        <v>68</v>
      </c>
      <c r="C20" s="10">
        <v>46</v>
      </c>
      <c r="D20" s="10">
        <v>11192422</v>
      </c>
      <c r="E20" s="11">
        <f t="shared" si="0"/>
        <v>6043907.8800000008</v>
      </c>
      <c r="F20" s="6">
        <f t="shared" si="1"/>
        <v>4109857.3584000003</v>
      </c>
    </row>
    <row r="21" spans="1:6">
      <c r="A21" s="7">
        <v>2005</v>
      </c>
      <c r="B21" s="9">
        <v>67</v>
      </c>
      <c r="C21" s="10">
        <v>46</v>
      </c>
      <c r="D21" s="10">
        <v>11462365</v>
      </c>
      <c r="E21" s="11">
        <f t="shared" si="0"/>
        <v>6189677.1000000006</v>
      </c>
      <c r="F21" s="6">
        <f t="shared" si="1"/>
        <v>4147083.6570000006</v>
      </c>
    </row>
    <row r="22" spans="1:6">
      <c r="A22" s="7">
        <v>2006</v>
      </c>
      <c r="B22" s="9">
        <v>67</v>
      </c>
      <c r="C22" s="10">
        <v>46</v>
      </c>
      <c r="D22" s="10">
        <v>11750105</v>
      </c>
      <c r="E22" s="11">
        <f t="shared" si="0"/>
        <v>6345056.7000000002</v>
      </c>
      <c r="F22" s="6">
        <f t="shared" si="1"/>
        <v>4251187.9890000001</v>
      </c>
    </row>
    <row r="23" spans="1:6">
      <c r="A23" s="7">
        <v>2007</v>
      </c>
      <c r="B23" s="9">
        <v>67</v>
      </c>
      <c r="C23" s="10">
        <v>46</v>
      </c>
      <c r="D23" s="10">
        <v>12055384</v>
      </c>
      <c r="E23" s="11">
        <f t="shared" si="0"/>
        <v>6509907.3600000003</v>
      </c>
      <c r="F23" s="6">
        <f t="shared" si="1"/>
        <v>4361637.9312000005</v>
      </c>
    </row>
    <row r="24" spans="1:6">
      <c r="A24" s="7">
        <v>2008</v>
      </c>
      <c r="B24" s="9">
        <v>67</v>
      </c>
      <c r="C24" s="10">
        <v>46</v>
      </c>
      <c r="D24" s="10">
        <v>12379612</v>
      </c>
      <c r="E24" s="11">
        <f t="shared" si="0"/>
        <v>6684990.4800000004</v>
      </c>
      <c r="F24" s="6">
        <f t="shared" si="1"/>
        <v>4478943.6216000002</v>
      </c>
    </row>
    <row r="25" spans="1:6">
      <c r="A25" s="7">
        <v>2009</v>
      </c>
      <c r="B25" s="9">
        <v>67</v>
      </c>
      <c r="C25" s="10">
        <v>46</v>
      </c>
      <c r="D25" s="10">
        <v>12723746</v>
      </c>
      <c r="E25" s="11">
        <f t="shared" si="0"/>
        <v>6870822.8400000008</v>
      </c>
      <c r="F25" s="6">
        <f t="shared" si="1"/>
        <v>4603451.3028000006</v>
      </c>
    </row>
    <row r="26" spans="1:6">
      <c r="A26" s="7">
        <v>2010</v>
      </c>
      <c r="B26" s="9">
        <v>67</v>
      </c>
      <c r="C26" s="10">
        <v>46</v>
      </c>
      <c r="D26" s="10">
        <v>12926409</v>
      </c>
      <c r="E26" s="11">
        <f t="shared" si="0"/>
        <v>6980260.8600000003</v>
      </c>
      <c r="F26" s="6">
        <f t="shared" si="1"/>
        <v>4676774.7762000002</v>
      </c>
    </row>
    <row r="27" spans="1:6">
      <c r="A27" s="7">
        <v>2011</v>
      </c>
      <c r="B27" s="9">
        <f>B26</f>
        <v>67</v>
      </c>
      <c r="C27" s="10">
        <v>46</v>
      </c>
      <c r="D27" s="10">
        <v>13474959</v>
      </c>
      <c r="E27" s="11">
        <f t="shared" si="0"/>
        <v>7276477.8600000003</v>
      </c>
      <c r="F27" s="6">
        <f t="shared" si="1"/>
        <v>4875240.1661999999</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
  <sheetViews>
    <sheetView topLeftCell="P11" workbookViewId="0">
      <selection activeCell="X30" sqref="X30:X50"/>
    </sheetView>
  </sheetViews>
  <sheetFormatPr baseColWidth="10" defaultColWidth="8.83203125" defaultRowHeight="14" x14ac:dyDescent="0"/>
  <cols>
    <col min="1" max="1" width="13.5" style="9" customWidth="1"/>
    <col min="2" max="2" width="42.83203125" style="9" bestFit="1" customWidth="1"/>
    <col min="3" max="3" width="48" style="9" bestFit="1" customWidth="1"/>
    <col min="4" max="4" width="40.5" style="9" bestFit="1" customWidth="1"/>
    <col min="5" max="5" width="38" style="9" bestFit="1" customWidth="1"/>
    <col min="6" max="6" width="42.1640625" style="9" bestFit="1" customWidth="1"/>
    <col min="7" max="7" width="30.83203125" style="9" bestFit="1" customWidth="1"/>
    <col min="8" max="8" width="15" style="9" bestFit="1" customWidth="1"/>
    <col min="9" max="9" width="20.33203125" style="9" bestFit="1" customWidth="1"/>
    <col min="10" max="10" width="21.1640625" style="9" bestFit="1" customWidth="1"/>
    <col min="11" max="11" width="21.5" style="9" bestFit="1" customWidth="1"/>
    <col min="12" max="12" width="29.5" style="9" customWidth="1"/>
    <col min="13" max="13" width="30.1640625" style="9" customWidth="1"/>
    <col min="14" max="14" width="23" style="9" customWidth="1"/>
    <col min="15" max="15" width="15.1640625" style="9" customWidth="1"/>
    <col min="16" max="17" width="16.33203125" style="9" customWidth="1"/>
    <col min="18" max="18" width="18" style="9" customWidth="1"/>
    <col min="19" max="20" width="17.33203125" style="9" customWidth="1"/>
    <col min="21" max="21" width="13.1640625" style="9" customWidth="1"/>
    <col min="22" max="22" width="15.1640625" style="9" customWidth="1"/>
    <col min="23" max="23" width="14.5" style="9" customWidth="1"/>
    <col min="24" max="24" width="14.83203125" style="9" customWidth="1"/>
    <col min="25" max="25" width="14.5" style="9" customWidth="1"/>
    <col min="26" max="26" width="17.33203125" style="9" customWidth="1"/>
    <col min="27" max="27" width="18.83203125" style="9" customWidth="1"/>
    <col min="28" max="28" width="18.1640625" style="9" customWidth="1"/>
    <col min="29" max="29" width="19.5" style="9" customWidth="1"/>
    <col min="30" max="30" width="14.83203125" style="9" customWidth="1"/>
    <col min="31" max="31" width="22.1640625" style="9" customWidth="1"/>
    <col min="32" max="32" width="19.5" style="9" customWidth="1"/>
    <col min="33" max="33" width="17.33203125" style="9" customWidth="1"/>
    <col min="34" max="16384" width="8.83203125" style="9"/>
  </cols>
  <sheetData>
    <row r="1" spans="1:7">
      <c r="A1" s="4" t="s">
        <v>11</v>
      </c>
    </row>
    <row r="2" spans="1:7">
      <c r="A2" s="9" t="s">
        <v>41</v>
      </c>
    </row>
    <row r="3" spans="1:7">
      <c r="A3" s="9" t="s">
        <v>42</v>
      </c>
    </row>
    <row r="4" spans="1:7">
      <c r="A4" s="9" t="s">
        <v>12</v>
      </c>
    </row>
    <row r="5" spans="1:7">
      <c r="A5" s="9" t="s">
        <v>43</v>
      </c>
    </row>
    <row r="6" spans="1:7">
      <c r="A6" s="9" t="s">
        <v>60</v>
      </c>
    </row>
    <row r="7" spans="1:7">
      <c r="A7" s="9" t="s">
        <v>44</v>
      </c>
    </row>
    <row r="8" spans="1:7">
      <c r="A8" s="9" t="s">
        <v>45</v>
      </c>
    </row>
    <row r="9" spans="1:7">
      <c r="A9" s="24" t="s">
        <v>46</v>
      </c>
    </row>
    <row r="10" spans="1:7">
      <c r="A10" s="24" t="s">
        <v>61</v>
      </c>
    </row>
    <row r="11" spans="1:7">
      <c r="A11" s="24" t="s">
        <v>62</v>
      </c>
    </row>
    <row r="12" spans="1:7">
      <c r="A12" s="24" t="s">
        <v>63</v>
      </c>
    </row>
    <row r="13" spans="1:7">
      <c r="A13" s="24" t="s">
        <v>64</v>
      </c>
    </row>
    <row r="14" spans="1:7">
      <c r="A14" s="24"/>
    </row>
    <row r="15" spans="1:7" ht="15" thickBot="1">
      <c r="A15" s="4" t="s">
        <v>47</v>
      </c>
      <c r="C15" s="4" t="s">
        <v>13</v>
      </c>
      <c r="E15" s="4" t="s">
        <v>65</v>
      </c>
    </row>
    <row r="16" spans="1:7" ht="16">
      <c r="A16" s="25" t="s">
        <v>14</v>
      </c>
      <c r="B16" s="26">
        <v>1.0880000000000001</v>
      </c>
      <c r="C16" s="27">
        <v>0.90720000000000001</v>
      </c>
      <c r="D16" s="28" t="s">
        <v>15</v>
      </c>
      <c r="E16" s="25" t="s">
        <v>66</v>
      </c>
      <c r="F16" s="63">
        <v>19110</v>
      </c>
      <c r="G16" s="28" t="s">
        <v>67</v>
      </c>
    </row>
    <row r="17" spans="1:33" ht="16">
      <c r="A17" s="13" t="s">
        <v>16</v>
      </c>
      <c r="B17" s="14">
        <v>1.0880000000000001</v>
      </c>
      <c r="C17" s="29">
        <v>1000</v>
      </c>
      <c r="D17" s="30" t="s">
        <v>17</v>
      </c>
      <c r="E17" s="13" t="s">
        <v>68</v>
      </c>
      <c r="F17" s="64">
        <v>7215</v>
      </c>
      <c r="G17" s="30" t="s">
        <v>67</v>
      </c>
    </row>
    <row r="18" spans="1:33">
      <c r="A18" s="13" t="s">
        <v>18</v>
      </c>
      <c r="B18" s="14">
        <v>1.073</v>
      </c>
      <c r="C18" s="31">
        <v>9.9999999999999995E-7</v>
      </c>
      <c r="D18" s="30" t="s">
        <v>19</v>
      </c>
      <c r="E18" s="13" t="s">
        <v>69</v>
      </c>
      <c r="F18" s="64">
        <f>4.184/1000000000</f>
        <v>4.1840000000000004E-9</v>
      </c>
      <c r="G18" s="30" t="s">
        <v>69</v>
      </c>
    </row>
    <row r="19" spans="1:33" ht="16">
      <c r="A19" s="13" t="s">
        <v>21</v>
      </c>
      <c r="B19" s="14">
        <v>1.04</v>
      </c>
      <c r="C19" s="29">
        <v>49.8</v>
      </c>
      <c r="D19" s="30" t="s">
        <v>20</v>
      </c>
      <c r="E19" s="13" t="s">
        <v>70</v>
      </c>
      <c r="F19" s="64">
        <v>0.4</v>
      </c>
      <c r="G19" s="30"/>
    </row>
    <row r="20" spans="1:33" ht="18" thickBot="1">
      <c r="A20" s="32" t="s">
        <v>48</v>
      </c>
      <c r="B20" s="33">
        <v>1.1499999999999999</v>
      </c>
      <c r="C20" s="34">
        <v>2.8316000000000001E-2</v>
      </c>
      <c r="D20" s="30" t="s">
        <v>49</v>
      </c>
      <c r="E20" s="13" t="s">
        <v>71</v>
      </c>
      <c r="F20" s="64">
        <v>0.2</v>
      </c>
      <c r="G20" s="30"/>
    </row>
    <row r="21" spans="1:33" ht="17">
      <c r="A21" s="35"/>
      <c r="B21" s="36"/>
      <c r="C21" s="37">
        <v>0.8</v>
      </c>
      <c r="D21" s="30" t="s">
        <v>50</v>
      </c>
      <c r="E21" s="13" t="s">
        <v>72</v>
      </c>
      <c r="F21" s="64">
        <v>12.5</v>
      </c>
      <c r="G21" s="30"/>
    </row>
    <row r="22" spans="1:33" ht="16">
      <c r="A22" s="21"/>
      <c r="B22" s="21"/>
      <c r="C22" s="34">
        <f>1.05505585/1000</f>
        <v>1.0550558499999999E-3</v>
      </c>
      <c r="D22" s="30" t="s">
        <v>22</v>
      </c>
      <c r="E22" s="13" t="s">
        <v>73</v>
      </c>
      <c r="F22" s="64">
        <v>9</v>
      </c>
      <c r="G22" s="30"/>
    </row>
    <row r="23" spans="1:33" ht="15" thickBot="1">
      <c r="A23" s="22"/>
      <c r="B23" s="23"/>
      <c r="C23" s="29">
        <f>3600/1000</f>
        <v>3.6</v>
      </c>
      <c r="D23" s="30" t="s">
        <v>23</v>
      </c>
      <c r="E23" s="32" t="s">
        <v>74</v>
      </c>
      <c r="F23" s="65">
        <f>F22/F21</f>
        <v>0.72</v>
      </c>
      <c r="G23" s="66"/>
    </row>
    <row r="24" spans="1:33" ht="17" thickBot="1">
      <c r="A24" s="38"/>
      <c r="C24" s="39">
        <f>1000/6</f>
        <v>166.66666666666666</v>
      </c>
      <c r="D24" s="40" t="s">
        <v>51</v>
      </c>
    </row>
    <row r="25" spans="1:33">
      <c r="A25" s="38"/>
      <c r="C25" s="41"/>
    </row>
    <row r="26" spans="1:33">
      <c r="A26" s="38"/>
      <c r="C26" s="41"/>
    </row>
    <row r="27" spans="1:33" ht="15" thickBot="1">
      <c r="E27" s="12" t="s">
        <v>52</v>
      </c>
      <c r="M27" s="12" t="s">
        <v>53</v>
      </c>
      <c r="T27" s="9" t="s">
        <v>11</v>
      </c>
      <c r="AC27" s="9" t="s">
        <v>75</v>
      </c>
    </row>
    <row r="28" spans="1:33">
      <c r="A28" s="86" t="s">
        <v>4</v>
      </c>
      <c r="B28" s="88" t="s">
        <v>24</v>
      </c>
      <c r="C28" s="90" t="s">
        <v>25</v>
      </c>
      <c r="D28" s="88" t="s">
        <v>26</v>
      </c>
      <c r="E28" s="88" t="s">
        <v>27</v>
      </c>
      <c r="F28" s="88" t="s">
        <v>54</v>
      </c>
      <c r="G28" s="88" t="s">
        <v>55</v>
      </c>
      <c r="H28" s="88" t="s">
        <v>76</v>
      </c>
      <c r="I28" s="88" t="s">
        <v>77</v>
      </c>
      <c r="J28" s="88" t="s">
        <v>78</v>
      </c>
      <c r="K28" s="88" t="s">
        <v>79</v>
      </c>
      <c r="L28" s="86" t="s">
        <v>56</v>
      </c>
      <c r="M28" s="90" t="s">
        <v>57</v>
      </c>
      <c r="N28" s="88" t="s">
        <v>58</v>
      </c>
      <c r="O28" s="88" t="s">
        <v>80</v>
      </c>
      <c r="P28" s="86" t="s">
        <v>28</v>
      </c>
      <c r="Q28" s="90" t="s">
        <v>29</v>
      </c>
      <c r="R28" s="88" t="s">
        <v>30</v>
      </c>
      <c r="S28" s="88" t="s">
        <v>31</v>
      </c>
      <c r="T28" s="88" t="s">
        <v>32</v>
      </c>
      <c r="U28" s="88" t="s">
        <v>59</v>
      </c>
      <c r="V28" s="88" t="s">
        <v>81</v>
      </c>
      <c r="W28" s="88" t="s">
        <v>82</v>
      </c>
      <c r="X28" s="92" t="s">
        <v>33</v>
      </c>
      <c r="Y28" s="86" t="s">
        <v>83</v>
      </c>
      <c r="Z28" s="90" t="s">
        <v>84</v>
      </c>
      <c r="AA28" s="88" t="s">
        <v>85</v>
      </c>
      <c r="AB28" s="88" t="s">
        <v>86</v>
      </c>
      <c r="AC28" s="88" t="s">
        <v>87</v>
      </c>
      <c r="AD28" s="88" t="s">
        <v>88</v>
      </c>
      <c r="AE28" s="88" t="s">
        <v>89</v>
      </c>
      <c r="AF28" s="88" t="s">
        <v>90</v>
      </c>
      <c r="AG28" s="92" t="s">
        <v>91</v>
      </c>
    </row>
    <row r="29" spans="1:33">
      <c r="A29" s="87"/>
      <c r="B29" s="89"/>
      <c r="C29" s="91"/>
      <c r="D29" s="89"/>
      <c r="E29" s="89"/>
      <c r="F29" s="89"/>
      <c r="G29" s="89"/>
      <c r="H29" s="89"/>
      <c r="I29" s="89"/>
      <c r="J29" s="89"/>
      <c r="K29" s="89"/>
      <c r="L29" s="87"/>
      <c r="M29" s="91"/>
      <c r="N29" s="89"/>
      <c r="O29" s="89"/>
      <c r="P29" s="87"/>
      <c r="Q29" s="91"/>
      <c r="R29" s="89"/>
      <c r="S29" s="89"/>
      <c r="T29" s="89"/>
      <c r="U29" s="89"/>
      <c r="V29" s="89"/>
      <c r="W29" s="89"/>
      <c r="X29" s="93"/>
      <c r="Y29" s="87"/>
      <c r="Z29" s="91"/>
      <c r="AA29" s="89"/>
      <c r="AB29" s="89"/>
      <c r="AC29" s="89"/>
      <c r="AD29" s="89"/>
      <c r="AE29" s="89"/>
      <c r="AF29" s="89"/>
      <c r="AG29" s="93"/>
    </row>
    <row r="30" spans="1:33">
      <c r="A30" s="42">
        <v>1991</v>
      </c>
      <c r="B30" s="16">
        <v>355.48439000000002</v>
      </c>
      <c r="C30" s="15">
        <v>11.42681</v>
      </c>
      <c r="D30" s="43"/>
      <c r="E30" s="17">
        <v>8.0509999999999998E-2</v>
      </c>
      <c r="F30" s="43"/>
      <c r="G30" s="44">
        <v>6589863</v>
      </c>
      <c r="H30" s="67">
        <v>32.857142857142854</v>
      </c>
      <c r="I30" s="67">
        <v>2</v>
      </c>
      <c r="J30" s="45">
        <v>4190.6368138395392</v>
      </c>
      <c r="K30" s="11">
        <v>2831858.1719999998</v>
      </c>
      <c r="L30" s="58">
        <v>26232</v>
      </c>
      <c r="M30" s="46">
        <v>5887.9962800000003</v>
      </c>
      <c r="N30" s="68">
        <v>1056</v>
      </c>
      <c r="O30" s="47">
        <v>15320</v>
      </c>
      <c r="P30" s="49">
        <f t="shared" ref="P30:P50" si="0">B30*1000*L30*1000*$C$22*$C$18*$B$16</f>
        <v>10704.250988374064</v>
      </c>
      <c r="Q30" s="46">
        <f t="shared" ref="Q30:Q50" si="1">C30*1000*M30*1000*365*$C$22*$B$18*$C$18</f>
        <v>27801.009709909824</v>
      </c>
      <c r="R30" s="46">
        <f t="shared" ref="R30:R50" si="2">D30*1000000000*N30*$C$22*$C$18*$B$19</f>
        <v>0</v>
      </c>
      <c r="S30" s="46">
        <f t="shared" ref="S30:S50" si="3">E30*1000000000000000*$C$22*$C$18</f>
        <v>84942.546483500002</v>
      </c>
      <c r="T30" s="46">
        <f t="shared" ref="T30:T50" si="4">F30*1000000000000000*$C$22*$C$18</f>
        <v>0</v>
      </c>
      <c r="U30" s="46">
        <f t="shared" ref="U30:U50" si="5">G30*$C$24*O30*(1/1000)*$C$18*$B$20</f>
        <v>19350.034388999997</v>
      </c>
      <c r="V30" s="46">
        <f t="shared" ref="V30:V50" si="6">((H30*$F$16*365*$F$18)+(I30*$F$17*365*$F$18))*$F$19</f>
        <v>0.39237627312000006</v>
      </c>
      <c r="W30" s="46">
        <f t="shared" ref="W30:W50" si="7">J30*$F$18*365*$F$23*$F$20*K30</f>
        <v>2609.7478895352469</v>
      </c>
      <c r="X30" s="48">
        <f t="shared" ref="X30:X50" si="8">SUM(P30:W30)</f>
        <v>145407.98183659225</v>
      </c>
      <c r="Y30" s="49">
        <f t="shared" ref="Y30:Y50" si="9">B30*1000*L30*1000*$C$22*$C$18</f>
        <v>9838.4659819614553</v>
      </c>
      <c r="Z30" s="46">
        <f t="shared" ref="Z30:Z50" si="10">C30*1000*365*M30*1000*$C$22*$C$18</f>
        <v>25909.608303737023</v>
      </c>
      <c r="AA30" s="46">
        <f t="shared" ref="AA30:AA50" si="11">D30*1000000000*N30*$C$22*$C$18</f>
        <v>0</v>
      </c>
      <c r="AB30" s="46">
        <f t="shared" ref="AB30:AB50" si="12">E30*1000000000000000*$C$22*$C$18</f>
        <v>84942.546483500002</v>
      </c>
      <c r="AC30" s="46">
        <f t="shared" ref="AC30:AC50" si="13">F30*1000000000000000*$C$22*$C$18</f>
        <v>0</v>
      </c>
      <c r="AD30" s="46">
        <f t="shared" ref="AD30:AD50" si="14">G30*$C$24*O30*(1/1000)*$C$18</f>
        <v>16826.116859999998</v>
      </c>
      <c r="AE30" s="46">
        <f t="shared" ref="AE30:AE50" si="15">((H30*$F$16*365*$F$18)+(I30*$F$17*365*$F$18))</f>
        <v>0.98094068280000013</v>
      </c>
      <c r="AF30" s="46">
        <f t="shared" ref="AF30:AF50" si="16">J30*$F$18*365*K30</f>
        <v>18123.24923288366</v>
      </c>
      <c r="AG30" s="48">
        <f>SUM(Y30:AF30)</f>
        <v>155640.96780276496</v>
      </c>
    </row>
    <row r="31" spans="1:33">
      <c r="A31" s="42">
        <v>1992</v>
      </c>
      <c r="B31" s="16">
        <v>449.89625999999998</v>
      </c>
      <c r="C31" s="15">
        <v>13.003640000000001</v>
      </c>
      <c r="D31" s="43"/>
      <c r="E31" s="17">
        <v>7.9250000000000001E-2</v>
      </c>
      <c r="F31" s="43"/>
      <c r="G31" s="44">
        <v>6729386</v>
      </c>
      <c r="H31" s="67">
        <v>32.857142857142854</v>
      </c>
      <c r="I31" s="67">
        <v>2</v>
      </c>
      <c r="J31" s="45">
        <v>4198.0244476693979</v>
      </c>
      <c r="K31" s="11">
        <v>2903646.798</v>
      </c>
      <c r="L31" s="58">
        <v>26232</v>
      </c>
      <c r="M31" s="46">
        <v>5887.9962800000003</v>
      </c>
      <c r="N31" s="68">
        <v>1056</v>
      </c>
      <c r="O31" s="47">
        <v>15320</v>
      </c>
      <c r="P31" s="49">
        <f t="shared" si="0"/>
        <v>13547.15599683799</v>
      </c>
      <c r="Q31" s="46">
        <f t="shared" si="1"/>
        <v>31637.3792776962</v>
      </c>
      <c r="R31" s="46">
        <f t="shared" si="2"/>
        <v>0</v>
      </c>
      <c r="S31" s="46">
        <f t="shared" si="3"/>
        <v>83613.17611249999</v>
      </c>
      <c r="T31" s="46">
        <f t="shared" si="4"/>
        <v>0</v>
      </c>
      <c r="U31" s="46">
        <f t="shared" si="5"/>
        <v>19759.720424666666</v>
      </c>
      <c r="V31" s="46">
        <f t="shared" si="6"/>
        <v>0.39237627312000006</v>
      </c>
      <c r="W31" s="46">
        <f t="shared" si="7"/>
        <v>2680.6232689295825</v>
      </c>
      <c r="X31" s="48">
        <f t="shared" si="8"/>
        <v>151238.44745690355</v>
      </c>
      <c r="Y31" s="49">
        <f t="shared" si="9"/>
        <v>12451.430144152564</v>
      </c>
      <c r="Z31" s="46">
        <f t="shared" si="10"/>
        <v>29484.976027675868</v>
      </c>
      <c r="AA31" s="46">
        <f t="shared" si="11"/>
        <v>0</v>
      </c>
      <c r="AB31" s="46">
        <f t="shared" si="12"/>
        <v>83613.17611249999</v>
      </c>
      <c r="AC31" s="46">
        <f t="shared" si="13"/>
        <v>0</v>
      </c>
      <c r="AD31" s="46">
        <f t="shared" si="14"/>
        <v>17182.365586666667</v>
      </c>
      <c r="AE31" s="46">
        <f t="shared" si="15"/>
        <v>0.98094068280000013</v>
      </c>
      <c r="AF31" s="46">
        <f t="shared" si="16"/>
        <v>18615.439367566541</v>
      </c>
      <c r="AG31" s="48">
        <f t="shared" ref="AG31:AG50" si="17">SUM(Y31:AF31)</f>
        <v>161348.36817924445</v>
      </c>
    </row>
    <row r="32" spans="1:33">
      <c r="A32" s="42">
        <v>1993</v>
      </c>
      <c r="B32" s="16">
        <v>353.69533999999999</v>
      </c>
      <c r="C32" s="15">
        <v>10.848850000000001</v>
      </c>
      <c r="D32" s="43"/>
      <c r="E32" s="17">
        <v>7.9030000000000003E-2</v>
      </c>
      <c r="F32" s="43"/>
      <c r="G32" s="44">
        <v>6834331</v>
      </c>
      <c r="H32" s="67">
        <v>33.571428571428569</v>
      </c>
      <c r="I32" s="67">
        <v>2</v>
      </c>
      <c r="J32" s="45">
        <v>4205.4056097537969</v>
      </c>
      <c r="K32" s="11">
        <v>2984421.7920000004</v>
      </c>
      <c r="L32" s="58">
        <v>26232</v>
      </c>
      <c r="M32" s="46">
        <v>5887.9962800000003</v>
      </c>
      <c r="N32" s="68">
        <v>1056</v>
      </c>
      <c r="O32" s="47">
        <v>15320</v>
      </c>
      <c r="P32" s="49">
        <f t="shared" si="0"/>
        <v>10650.379592696887</v>
      </c>
      <c r="Q32" s="46">
        <f t="shared" si="1"/>
        <v>26394.8542236508</v>
      </c>
      <c r="R32" s="46">
        <f t="shared" si="2"/>
        <v>0</v>
      </c>
      <c r="S32" s="46">
        <f t="shared" si="3"/>
        <v>83381.063825499994</v>
      </c>
      <c r="T32" s="46">
        <f t="shared" si="4"/>
        <v>0</v>
      </c>
      <c r="U32" s="46">
        <f t="shared" si="5"/>
        <v>20067.87392633333</v>
      </c>
      <c r="V32" s="46">
        <f t="shared" si="6"/>
        <v>0.40071456672000005</v>
      </c>
      <c r="W32" s="46">
        <f t="shared" si="7"/>
        <v>2760.0384014677984</v>
      </c>
      <c r="X32" s="48">
        <f t="shared" si="8"/>
        <v>143254.61068421556</v>
      </c>
      <c r="Y32" s="49">
        <f t="shared" si="9"/>
        <v>9788.9518315228725</v>
      </c>
      <c r="Z32" s="46">
        <f t="shared" si="10"/>
        <v>24599.118568174094</v>
      </c>
      <c r="AA32" s="46">
        <f t="shared" si="11"/>
        <v>0</v>
      </c>
      <c r="AB32" s="46">
        <f t="shared" si="12"/>
        <v>83381.063825499994</v>
      </c>
      <c r="AC32" s="46">
        <f t="shared" si="13"/>
        <v>0</v>
      </c>
      <c r="AD32" s="46">
        <f t="shared" si="14"/>
        <v>17450.325153333331</v>
      </c>
      <c r="AE32" s="46">
        <f t="shared" si="15"/>
        <v>1.0017864168000001</v>
      </c>
      <c r="AF32" s="46">
        <f t="shared" si="16"/>
        <v>19166.933343526376</v>
      </c>
      <c r="AG32" s="48">
        <f t="shared" si="17"/>
        <v>154387.39450847349</v>
      </c>
    </row>
    <row r="33" spans="1:33">
      <c r="A33" s="42">
        <v>1994</v>
      </c>
      <c r="B33" s="16">
        <v>155.05772999999999</v>
      </c>
      <c r="C33" s="15">
        <v>10.71007</v>
      </c>
      <c r="D33" s="43"/>
      <c r="E33" s="17">
        <v>7.9100000000000004E-2</v>
      </c>
      <c r="F33" s="43"/>
      <c r="G33" s="44">
        <v>7044562</v>
      </c>
      <c r="H33" s="67">
        <v>34.285714285714285</v>
      </c>
      <c r="I33" s="67">
        <v>2</v>
      </c>
      <c r="J33" s="45">
        <v>4212.7802374177854</v>
      </c>
      <c r="K33" s="11">
        <v>3107604.1425000001</v>
      </c>
      <c r="L33" s="58">
        <v>26232</v>
      </c>
      <c r="M33" s="46">
        <v>5887.9962800000003</v>
      </c>
      <c r="N33" s="68">
        <v>1056</v>
      </c>
      <c r="O33" s="47">
        <v>15320</v>
      </c>
      <c r="P33" s="49">
        <f t="shared" si="0"/>
        <v>4669.0569439843439</v>
      </c>
      <c r="Q33" s="46">
        <f t="shared" si="1"/>
        <v>26057.207572700863</v>
      </c>
      <c r="R33" s="46">
        <f t="shared" si="2"/>
        <v>0</v>
      </c>
      <c r="S33" s="46">
        <f t="shared" si="3"/>
        <v>83454.917734999995</v>
      </c>
      <c r="T33" s="46">
        <f t="shared" si="4"/>
        <v>0</v>
      </c>
      <c r="U33" s="46">
        <f t="shared" si="5"/>
        <v>20685.182219333328</v>
      </c>
      <c r="V33" s="46">
        <f t="shared" si="6"/>
        <v>0.40905286032000004</v>
      </c>
      <c r="W33" s="46">
        <f t="shared" si="7"/>
        <v>2878.9990963140599</v>
      </c>
      <c r="X33" s="48">
        <f t="shared" si="8"/>
        <v>137745.77262019293</v>
      </c>
      <c r="Y33" s="49">
        <f t="shared" si="9"/>
        <v>4291.4126323385508</v>
      </c>
      <c r="Z33" s="46">
        <f t="shared" si="10"/>
        <v>24284.443217801359</v>
      </c>
      <c r="AA33" s="46">
        <f t="shared" si="11"/>
        <v>0</v>
      </c>
      <c r="AB33" s="46">
        <f t="shared" si="12"/>
        <v>83454.917734999995</v>
      </c>
      <c r="AC33" s="46">
        <f t="shared" si="13"/>
        <v>0</v>
      </c>
      <c r="AD33" s="46">
        <f t="shared" si="14"/>
        <v>17987.11497333333</v>
      </c>
      <c r="AE33" s="46">
        <f t="shared" si="15"/>
        <v>1.0226321508</v>
      </c>
      <c r="AF33" s="46">
        <f t="shared" si="16"/>
        <v>19993.049279958748</v>
      </c>
      <c r="AG33" s="48">
        <f t="shared" si="17"/>
        <v>150011.96047058277</v>
      </c>
    </row>
    <row r="34" spans="1:33">
      <c r="A34" s="42">
        <v>1995</v>
      </c>
      <c r="B34" s="16">
        <v>156.99118000000001</v>
      </c>
      <c r="C34" s="15">
        <v>10.90648</v>
      </c>
      <c r="D34" s="43"/>
      <c r="E34" s="17">
        <v>8.0350000000000005E-2</v>
      </c>
      <c r="F34" s="43"/>
      <c r="G34" s="44">
        <v>7257331</v>
      </c>
      <c r="H34" s="67">
        <v>35</v>
      </c>
      <c r="I34" s="67">
        <v>2</v>
      </c>
      <c r="J34" s="45">
        <v>4220.1482682234127</v>
      </c>
      <c r="K34" s="11">
        <v>3188705.5200000005</v>
      </c>
      <c r="L34" s="58">
        <v>25200</v>
      </c>
      <c r="M34" s="46">
        <v>5887.9962800000003</v>
      </c>
      <c r="N34" s="68">
        <v>1056</v>
      </c>
      <c r="O34" s="47">
        <v>15320</v>
      </c>
      <c r="P34" s="49">
        <f t="shared" si="0"/>
        <v>4541.2994488391332</v>
      </c>
      <c r="Q34" s="46">
        <f t="shared" si="1"/>
        <v>26535.065900363905</v>
      </c>
      <c r="R34" s="46">
        <f t="shared" si="2"/>
        <v>0</v>
      </c>
      <c r="S34" s="46">
        <f t="shared" si="3"/>
        <v>84773.737547500001</v>
      </c>
      <c r="T34" s="46">
        <f t="shared" si="4"/>
        <v>0</v>
      </c>
      <c r="U34" s="46">
        <f t="shared" si="5"/>
        <v>21309.94292633333</v>
      </c>
      <c r="V34" s="46">
        <f t="shared" si="6"/>
        <v>0.41739115392000009</v>
      </c>
      <c r="W34" s="46">
        <f t="shared" si="7"/>
        <v>2959.3010993579887</v>
      </c>
      <c r="X34" s="48">
        <f t="shared" si="8"/>
        <v>140119.76431354828</v>
      </c>
      <c r="Y34" s="49">
        <f t="shared" si="9"/>
        <v>4173.9884640065557</v>
      </c>
      <c r="Z34" s="46">
        <f t="shared" si="10"/>
        <v>24729.791146657881</v>
      </c>
      <c r="AA34" s="46">
        <f t="shared" si="11"/>
        <v>0</v>
      </c>
      <c r="AB34" s="46">
        <f t="shared" si="12"/>
        <v>84773.737547500001</v>
      </c>
      <c r="AC34" s="46">
        <f t="shared" si="13"/>
        <v>0</v>
      </c>
      <c r="AD34" s="46">
        <f t="shared" si="14"/>
        <v>18530.385153333333</v>
      </c>
      <c r="AE34" s="46">
        <f t="shared" si="15"/>
        <v>1.0434778848000001</v>
      </c>
      <c r="AF34" s="46">
        <f t="shared" si="16"/>
        <v>20550.702078874921</v>
      </c>
      <c r="AG34" s="48">
        <f t="shared" si="17"/>
        <v>152759.64786825751</v>
      </c>
    </row>
    <row r="35" spans="1:33">
      <c r="A35" s="42">
        <v>1996</v>
      </c>
      <c r="B35" s="16">
        <v>252.07766000000001</v>
      </c>
      <c r="C35" s="15">
        <v>11.09351</v>
      </c>
      <c r="D35" s="43"/>
      <c r="E35" s="17">
        <v>7.2819999999999996E-2</v>
      </c>
      <c r="F35" s="43"/>
      <c r="G35" s="44">
        <v>7315550</v>
      </c>
      <c r="H35" s="67">
        <v>35.714285714285715</v>
      </c>
      <c r="I35" s="67">
        <v>2</v>
      </c>
      <c r="J35" s="45">
        <v>4227.5096399716585</v>
      </c>
      <c r="K35" s="11">
        <v>3426562.1940000001</v>
      </c>
      <c r="L35" s="58">
        <v>24403.200000000001</v>
      </c>
      <c r="M35" s="46">
        <v>5887.9962800000003</v>
      </c>
      <c r="N35" s="68">
        <v>1056</v>
      </c>
      <c r="O35" s="47">
        <v>15320</v>
      </c>
      <c r="P35" s="49">
        <f t="shared" si="0"/>
        <v>7061.3133367969122</v>
      </c>
      <c r="Q35" s="46">
        <f t="shared" si="1"/>
        <v>26990.103031990704</v>
      </c>
      <c r="R35" s="46">
        <f t="shared" si="2"/>
        <v>0</v>
      </c>
      <c r="S35" s="46">
        <f t="shared" si="3"/>
        <v>76829.166996999993</v>
      </c>
      <c r="T35" s="46">
        <f t="shared" si="4"/>
        <v>0</v>
      </c>
      <c r="U35" s="46">
        <f t="shared" si="5"/>
        <v>21480.893316666661</v>
      </c>
      <c r="V35" s="46">
        <f t="shared" si="6"/>
        <v>0.42572944752000003</v>
      </c>
      <c r="W35" s="46">
        <f t="shared" si="7"/>
        <v>3185.592776595493</v>
      </c>
      <c r="X35" s="48">
        <f t="shared" si="8"/>
        <v>135547.49518849727</v>
      </c>
      <c r="Y35" s="49">
        <f t="shared" si="9"/>
        <v>6490.177699261867</v>
      </c>
      <c r="Z35" s="46">
        <f t="shared" si="10"/>
        <v>25153.870486477823</v>
      </c>
      <c r="AA35" s="46">
        <f t="shared" si="11"/>
        <v>0</v>
      </c>
      <c r="AB35" s="46">
        <f t="shared" si="12"/>
        <v>76829.166996999993</v>
      </c>
      <c r="AC35" s="46">
        <f t="shared" si="13"/>
        <v>0</v>
      </c>
      <c r="AD35" s="46">
        <f t="shared" si="14"/>
        <v>18679.037666666663</v>
      </c>
      <c r="AE35" s="46">
        <f t="shared" si="15"/>
        <v>1.0643236188</v>
      </c>
      <c r="AF35" s="46">
        <f t="shared" si="16"/>
        <v>22122.172059690922</v>
      </c>
      <c r="AG35" s="48">
        <f t="shared" si="17"/>
        <v>149275.48923271609</v>
      </c>
    </row>
    <row r="36" spans="1:33">
      <c r="A36" s="42">
        <v>1997</v>
      </c>
      <c r="B36" s="16">
        <v>350.42478</v>
      </c>
      <c r="C36" s="15">
        <v>11.16718</v>
      </c>
      <c r="D36" s="43"/>
      <c r="E36" s="17">
        <v>7.9729999999999995E-2</v>
      </c>
      <c r="F36" s="43"/>
      <c r="G36" s="44">
        <v>7427352</v>
      </c>
      <c r="H36" s="67">
        <v>36.428571428571431</v>
      </c>
      <c r="I36" s="67">
        <v>2</v>
      </c>
      <c r="J36" s="45">
        <v>4234.8642907043577</v>
      </c>
      <c r="K36" s="11">
        <v>3574176.54</v>
      </c>
      <c r="L36" s="58">
        <v>23245.119999999999</v>
      </c>
      <c r="M36" s="46">
        <v>5887.9962800000003</v>
      </c>
      <c r="N36" s="68">
        <v>1056</v>
      </c>
      <c r="O36" s="47">
        <v>15320</v>
      </c>
      <c r="P36" s="49">
        <f t="shared" si="0"/>
        <v>9350.4163024596855</v>
      </c>
      <c r="Q36" s="46">
        <f t="shared" si="1"/>
        <v>27169.33944051847</v>
      </c>
      <c r="R36" s="46">
        <f t="shared" si="2"/>
        <v>0</v>
      </c>
      <c r="S36" s="46">
        <f t="shared" si="3"/>
        <v>84119.602920499994</v>
      </c>
      <c r="T36" s="46">
        <f t="shared" si="4"/>
        <v>0</v>
      </c>
      <c r="U36" s="46">
        <f t="shared" si="5"/>
        <v>21809.181256</v>
      </c>
      <c r="V36" s="46">
        <f t="shared" si="6"/>
        <v>0.43406774112000007</v>
      </c>
      <c r="W36" s="46">
        <f t="shared" si="7"/>
        <v>3328.6070594071257</v>
      </c>
      <c r="X36" s="48">
        <f t="shared" si="8"/>
        <v>145777.58104662641</v>
      </c>
      <c r="Y36" s="49">
        <f t="shared" si="9"/>
        <v>8594.1326309372107</v>
      </c>
      <c r="Z36" s="46">
        <f t="shared" si="10"/>
        <v>25320.912805702206</v>
      </c>
      <c r="AA36" s="46">
        <f t="shared" si="11"/>
        <v>0</v>
      </c>
      <c r="AB36" s="46">
        <f t="shared" si="12"/>
        <v>84119.602920499994</v>
      </c>
      <c r="AC36" s="46">
        <f t="shared" si="13"/>
        <v>0</v>
      </c>
      <c r="AD36" s="46">
        <f t="shared" si="14"/>
        <v>18964.505440000001</v>
      </c>
      <c r="AE36" s="46">
        <f t="shared" si="15"/>
        <v>1.0851693528000002</v>
      </c>
      <c r="AF36" s="46">
        <f t="shared" si="16"/>
        <v>23115.326801438372</v>
      </c>
      <c r="AG36" s="48">
        <f t="shared" si="17"/>
        <v>160115.56576793059</v>
      </c>
    </row>
    <row r="37" spans="1:33">
      <c r="A37" s="42">
        <v>1998</v>
      </c>
      <c r="B37" s="16">
        <v>226.83363</v>
      </c>
      <c r="C37" s="15">
        <v>11.751659999999999</v>
      </c>
      <c r="D37" s="43"/>
      <c r="E37" s="17">
        <v>7.6109999999999997E-2</v>
      </c>
      <c r="F37" s="43"/>
      <c r="G37" s="44">
        <v>7554880</v>
      </c>
      <c r="H37" s="67">
        <v>37.142857142857146</v>
      </c>
      <c r="I37" s="67">
        <v>2</v>
      </c>
      <c r="J37" s="45">
        <v>4242.2121587061019</v>
      </c>
      <c r="K37" s="11">
        <v>3780843.6490000002</v>
      </c>
      <c r="L37" s="58">
        <v>23245</v>
      </c>
      <c r="M37" s="46">
        <v>5887.9962800000003</v>
      </c>
      <c r="N37" s="68">
        <v>1056</v>
      </c>
      <c r="O37" s="47">
        <v>15320</v>
      </c>
      <c r="P37" s="49">
        <f t="shared" si="0"/>
        <v>6052.5911511183276</v>
      </c>
      <c r="Q37" s="46">
        <f t="shared" si="1"/>
        <v>28591.357847689676</v>
      </c>
      <c r="R37" s="46">
        <f t="shared" si="2"/>
        <v>0</v>
      </c>
      <c r="S37" s="46">
        <f t="shared" si="3"/>
        <v>80300.300743500004</v>
      </c>
      <c r="T37" s="46">
        <f t="shared" si="4"/>
        <v>0</v>
      </c>
      <c r="U37" s="46">
        <f t="shared" si="5"/>
        <v>22183.645973333332</v>
      </c>
      <c r="V37" s="46">
        <f t="shared" si="6"/>
        <v>0.44240603472000006</v>
      </c>
      <c r="W37" s="46">
        <f t="shared" si="7"/>
        <v>3527.1841555757183</v>
      </c>
      <c r="X37" s="48">
        <f t="shared" si="8"/>
        <v>140655.52227725176</v>
      </c>
      <c r="Y37" s="49">
        <f t="shared" si="9"/>
        <v>5563.0433374249333</v>
      </c>
      <c r="Z37" s="46">
        <f t="shared" si="10"/>
        <v>26646.186251341736</v>
      </c>
      <c r="AA37" s="46">
        <f t="shared" si="11"/>
        <v>0</v>
      </c>
      <c r="AB37" s="46">
        <f t="shared" si="12"/>
        <v>80300.300743500004</v>
      </c>
      <c r="AC37" s="46">
        <f t="shared" si="13"/>
        <v>0</v>
      </c>
      <c r="AD37" s="46">
        <f t="shared" si="14"/>
        <v>19290.126933333333</v>
      </c>
      <c r="AE37" s="46">
        <f t="shared" si="15"/>
        <v>1.1060150868</v>
      </c>
      <c r="AF37" s="46">
        <f t="shared" si="16"/>
        <v>24494.334413720266</v>
      </c>
      <c r="AG37" s="48">
        <f t="shared" si="17"/>
        <v>156295.09769440707</v>
      </c>
    </row>
    <row r="38" spans="1:33">
      <c r="A38" s="42">
        <v>1999</v>
      </c>
      <c r="B38" s="16">
        <v>137.69632999999999</v>
      </c>
      <c r="C38" s="15">
        <v>11.164210000000001</v>
      </c>
      <c r="D38" s="43"/>
      <c r="E38" s="17">
        <v>7.8079999999999997E-2</v>
      </c>
      <c r="F38" s="43"/>
      <c r="G38" s="44">
        <v>7689752</v>
      </c>
      <c r="H38" s="67">
        <v>36.857142857142854</v>
      </c>
      <c r="I38" s="67">
        <v>2</v>
      </c>
      <c r="J38" s="45">
        <v>4249.5531825061207</v>
      </c>
      <c r="K38" s="11">
        <v>3828869.2749999999</v>
      </c>
      <c r="L38" s="58">
        <v>23245.120149999999</v>
      </c>
      <c r="M38" s="46">
        <v>5887.9962800000003</v>
      </c>
      <c r="N38" s="68">
        <v>1056</v>
      </c>
      <c r="O38" s="47">
        <v>15320</v>
      </c>
      <c r="P38" s="49">
        <f t="shared" si="0"/>
        <v>3674.1637310271858</v>
      </c>
      <c r="Q38" s="46">
        <f t="shared" si="1"/>
        <v>27162.113539428101</v>
      </c>
      <c r="R38" s="46">
        <f t="shared" si="2"/>
        <v>0</v>
      </c>
      <c r="S38" s="46">
        <f t="shared" si="3"/>
        <v>82378.760767999993</v>
      </c>
      <c r="T38" s="46">
        <f t="shared" si="4"/>
        <v>0</v>
      </c>
      <c r="U38" s="46">
        <f t="shared" si="5"/>
        <v>22579.67512266666</v>
      </c>
      <c r="V38" s="46">
        <f t="shared" si="6"/>
        <v>0.43907071728000013</v>
      </c>
      <c r="W38" s="46">
        <f t="shared" si="7"/>
        <v>3578.1689281525437</v>
      </c>
      <c r="X38" s="48">
        <f t="shared" si="8"/>
        <v>139373.32115999176</v>
      </c>
      <c r="Y38" s="49">
        <f t="shared" si="9"/>
        <v>3376.9887233705749</v>
      </c>
      <c r="Z38" s="46">
        <f t="shared" si="10"/>
        <v>25314.178508320689</v>
      </c>
      <c r="AA38" s="46">
        <f t="shared" si="11"/>
        <v>0</v>
      </c>
      <c r="AB38" s="46">
        <f t="shared" si="12"/>
        <v>82378.760767999993</v>
      </c>
      <c r="AC38" s="46">
        <f t="shared" si="13"/>
        <v>0</v>
      </c>
      <c r="AD38" s="46">
        <f t="shared" si="14"/>
        <v>19634.500106666663</v>
      </c>
      <c r="AE38" s="46">
        <f t="shared" si="15"/>
        <v>1.0976767932000002</v>
      </c>
      <c r="AF38" s="46">
        <f t="shared" si="16"/>
        <v>24848.395334392666</v>
      </c>
      <c r="AG38" s="48">
        <f t="shared" si="17"/>
        <v>155553.92111754377</v>
      </c>
    </row>
    <row r="39" spans="1:33">
      <c r="A39" s="42">
        <v>2000</v>
      </c>
      <c r="B39" s="16">
        <v>141.09585000000001</v>
      </c>
      <c r="C39" s="15">
        <v>10.74075</v>
      </c>
      <c r="D39" s="43"/>
      <c r="E39" s="17">
        <v>7.8270000000000006E-2</v>
      </c>
      <c r="F39" s="43"/>
      <c r="G39" s="44">
        <v>7827887</v>
      </c>
      <c r="H39" s="67">
        <v>38.571428571428569</v>
      </c>
      <c r="I39" s="67">
        <v>2</v>
      </c>
      <c r="J39" s="46">
        <v>4256.887300880152</v>
      </c>
      <c r="K39" s="11">
        <v>3927601.3700000006</v>
      </c>
      <c r="L39" s="58">
        <v>23245.120149999999</v>
      </c>
      <c r="M39" s="46">
        <v>5887.9962800000003</v>
      </c>
      <c r="N39" s="68">
        <v>1056</v>
      </c>
      <c r="O39" s="47">
        <v>15320</v>
      </c>
      <c r="P39" s="49">
        <f t="shared" si="0"/>
        <v>3764.8734332167905</v>
      </c>
      <c r="Q39" s="46">
        <f t="shared" si="1"/>
        <v>26131.850887668032</v>
      </c>
      <c r="R39" s="46">
        <f t="shared" si="2"/>
        <v>0</v>
      </c>
      <c r="S39" s="46">
        <f t="shared" si="3"/>
        <v>82579.221379499999</v>
      </c>
      <c r="T39" s="46">
        <f t="shared" si="4"/>
        <v>0</v>
      </c>
      <c r="U39" s="46">
        <f t="shared" si="5"/>
        <v>22985.285527666663</v>
      </c>
      <c r="V39" s="46">
        <f t="shared" si="6"/>
        <v>0.45908262192000004</v>
      </c>
      <c r="W39" s="46">
        <f t="shared" si="7"/>
        <v>3676.7710529270598</v>
      </c>
      <c r="X39" s="48">
        <f t="shared" si="8"/>
        <v>139138.46136360045</v>
      </c>
      <c r="Y39" s="49">
        <f t="shared" si="9"/>
        <v>3460.3616114124911</v>
      </c>
      <c r="Z39" s="46">
        <f t="shared" si="10"/>
        <v>24354.008283008417</v>
      </c>
      <c r="AA39" s="46">
        <f t="shared" si="11"/>
        <v>0</v>
      </c>
      <c r="AB39" s="46">
        <f t="shared" si="12"/>
        <v>82579.221379499999</v>
      </c>
      <c r="AC39" s="46">
        <f t="shared" si="13"/>
        <v>0</v>
      </c>
      <c r="AD39" s="46">
        <f t="shared" si="14"/>
        <v>19987.204806666665</v>
      </c>
      <c r="AE39" s="46">
        <f t="shared" si="15"/>
        <v>1.1477065548000001</v>
      </c>
      <c r="AF39" s="46">
        <f t="shared" si="16"/>
        <v>25533.132311993471</v>
      </c>
      <c r="AG39" s="48">
        <f t="shared" si="17"/>
        <v>155915.07609913583</v>
      </c>
    </row>
    <row r="40" spans="1:33">
      <c r="A40" s="42">
        <v>2001</v>
      </c>
      <c r="B40" s="16">
        <v>146.60740999999999</v>
      </c>
      <c r="C40" s="15">
        <v>11.760680000000001</v>
      </c>
      <c r="D40" s="43"/>
      <c r="E40" s="17">
        <v>8.0740000000000006E-2</v>
      </c>
      <c r="F40" s="43"/>
      <c r="G40" s="44">
        <v>7945739</v>
      </c>
      <c r="H40" s="67">
        <v>38.571428571428569</v>
      </c>
      <c r="I40" s="67">
        <v>2</v>
      </c>
      <c r="J40" s="46">
        <v>4264.2144528522858</v>
      </c>
      <c r="K40" s="11">
        <v>3908234.55</v>
      </c>
      <c r="L40" s="58">
        <v>23245.120149999999</v>
      </c>
      <c r="M40" s="46">
        <v>5887.9962800000003</v>
      </c>
      <c r="N40" s="68">
        <v>1056</v>
      </c>
      <c r="O40" s="47">
        <v>15320</v>
      </c>
      <c r="P40" s="49">
        <f t="shared" si="0"/>
        <v>3911.9388913403304</v>
      </c>
      <c r="Q40" s="46">
        <f t="shared" si="1"/>
        <v>28613.303176927089</v>
      </c>
      <c r="R40" s="46">
        <f t="shared" si="2"/>
        <v>0</v>
      </c>
      <c r="S40" s="46">
        <f t="shared" si="3"/>
        <v>85185.20932899999</v>
      </c>
      <c r="T40" s="46">
        <f t="shared" si="4"/>
        <v>0</v>
      </c>
      <c r="U40" s="46">
        <f t="shared" si="5"/>
        <v>23331.338283666661</v>
      </c>
      <c r="V40" s="46">
        <f t="shared" si="6"/>
        <v>0.45908262192000004</v>
      </c>
      <c r="W40" s="46">
        <f t="shared" si="7"/>
        <v>3664.9384883637345</v>
      </c>
      <c r="X40" s="48">
        <f t="shared" si="8"/>
        <v>144707.18725191971</v>
      </c>
      <c r="Y40" s="49">
        <f t="shared" si="9"/>
        <v>3595.5320692466271</v>
      </c>
      <c r="Z40" s="46">
        <f t="shared" si="10"/>
        <v>26666.638561907825</v>
      </c>
      <c r="AA40" s="46">
        <f t="shared" si="11"/>
        <v>0</v>
      </c>
      <c r="AB40" s="46">
        <f t="shared" si="12"/>
        <v>85185.20932899999</v>
      </c>
      <c r="AC40" s="46">
        <f t="shared" si="13"/>
        <v>0</v>
      </c>
      <c r="AD40" s="46">
        <f t="shared" si="14"/>
        <v>20288.120246666662</v>
      </c>
      <c r="AE40" s="46">
        <f t="shared" si="15"/>
        <v>1.1477065548000001</v>
      </c>
      <c r="AF40" s="46">
        <f t="shared" si="16"/>
        <v>25450.961724748155</v>
      </c>
      <c r="AG40" s="48">
        <f t="shared" si="17"/>
        <v>161187.60963812406</v>
      </c>
    </row>
    <row r="41" spans="1:33">
      <c r="A41" s="42">
        <v>2002</v>
      </c>
      <c r="B41" s="16">
        <v>151.01666</v>
      </c>
      <c r="C41" s="15">
        <v>12.18905</v>
      </c>
      <c r="D41" s="43"/>
      <c r="E41" s="17">
        <v>8.1600000000000006E-2</v>
      </c>
      <c r="F41" s="43"/>
      <c r="G41" s="44">
        <v>8066229</v>
      </c>
      <c r="H41" s="67">
        <v>38.571428571428569</v>
      </c>
      <c r="I41" s="67">
        <v>2</v>
      </c>
      <c r="J41" s="46">
        <v>4271.5345776967952</v>
      </c>
      <c r="K41" s="11">
        <v>3984387.2946000006</v>
      </c>
      <c r="L41" s="58">
        <v>23245.120149999999</v>
      </c>
      <c r="M41" s="46">
        <v>5887.9962800000003</v>
      </c>
      <c r="N41" s="68">
        <v>1056</v>
      </c>
      <c r="O41" s="47">
        <v>15320</v>
      </c>
      <c r="P41" s="49">
        <f t="shared" si="0"/>
        <v>4029.5913112053454</v>
      </c>
      <c r="Q41" s="46">
        <f t="shared" si="1"/>
        <v>29655.511678637897</v>
      </c>
      <c r="R41" s="46">
        <f t="shared" si="2"/>
        <v>0</v>
      </c>
      <c r="S41" s="46">
        <f t="shared" si="3"/>
        <v>86092.557359999992</v>
      </c>
      <c r="T41" s="46">
        <f t="shared" si="4"/>
        <v>0</v>
      </c>
      <c r="U41" s="46">
        <f t="shared" si="5"/>
        <v>23685.137086999996</v>
      </c>
      <c r="V41" s="46">
        <f t="shared" si="6"/>
        <v>0.45908262192000004</v>
      </c>
      <c r="W41" s="46">
        <f t="shared" si="7"/>
        <v>3742.7645318573718</v>
      </c>
      <c r="X41" s="48">
        <f t="shared" si="8"/>
        <v>147206.02105132249</v>
      </c>
      <c r="Y41" s="49">
        <f t="shared" si="9"/>
        <v>3703.6684845637365</v>
      </c>
      <c r="Z41" s="46">
        <f t="shared" si="10"/>
        <v>27637.941918581459</v>
      </c>
      <c r="AA41" s="46">
        <f t="shared" si="11"/>
        <v>0</v>
      </c>
      <c r="AB41" s="46">
        <f t="shared" si="12"/>
        <v>86092.557359999992</v>
      </c>
      <c r="AC41" s="46">
        <f t="shared" si="13"/>
        <v>0</v>
      </c>
      <c r="AD41" s="46">
        <f t="shared" si="14"/>
        <v>20595.771379999998</v>
      </c>
      <c r="AE41" s="46">
        <f t="shared" si="15"/>
        <v>1.1477065548000001</v>
      </c>
      <c r="AF41" s="46">
        <f t="shared" si="16"/>
        <v>25991.420360120639</v>
      </c>
      <c r="AG41" s="48">
        <f t="shared" si="17"/>
        <v>164022.50720982061</v>
      </c>
    </row>
    <row r="42" spans="1:33">
      <c r="A42" s="42">
        <v>2003</v>
      </c>
      <c r="B42" s="16">
        <v>159.83515</v>
      </c>
      <c r="C42" s="15">
        <v>12.737299999999999</v>
      </c>
      <c r="D42" s="43"/>
      <c r="E42" s="17">
        <v>8.3710000000000007E-2</v>
      </c>
      <c r="F42" s="43"/>
      <c r="G42" s="44">
        <v>8189418</v>
      </c>
      <c r="H42" s="67">
        <v>38.571428571428569</v>
      </c>
      <c r="I42" s="67">
        <v>2</v>
      </c>
      <c r="J42" s="46">
        <v>4278.8476149399467</v>
      </c>
      <c r="K42" s="11">
        <v>4016529.4392000004</v>
      </c>
      <c r="L42" s="58">
        <v>23245.120149999999</v>
      </c>
      <c r="M42" s="46">
        <v>5887.9962800000003</v>
      </c>
      <c r="N42" s="68">
        <v>1056</v>
      </c>
      <c r="O42" s="47">
        <v>15320</v>
      </c>
      <c r="P42" s="49">
        <f t="shared" si="0"/>
        <v>4264.8958841044623</v>
      </c>
      <c r="Q42" s="46">
        <f t="shared" si="1"/>
        <v>30989.383824359942</v>
      </c>
      <c r="R42" s="46">
        <f t="shared" si="2"/>
        <v>0</v>
      </c>
      <c r="S42" s="46">
        <f t="shared" si="3"/>
        <v>88318.725203499998</v>
      </c>
      <c r="T42" s="46">
        <f t="shared" si="4"/>
        <v>0</v>
      </c>
      <c r="U42" s="46">
        <f t="shared" si="5"/>
        <v>24046.861053999997</v>
      </c>
      <c r="V42" s="46">
        <f t="shared" si="6"/>
        <v>0.45908262192000004</v>
      </c>
      <c r="W42" s="46">
        <f t="shared" si="7"/>
        <v>3779.4169534716357</v>
      </c>
      <c r="X42" s="48">
        <f t="shared" si="8"/>
        <v>151399.74200205796</v>
      </c>
      <c r="Y42" s="49">
        <f t="shared" si="9"/>
        <v>3919.9410699489545</v>
      </c>
      <c r="Z42" s="46">
        <f t="shared" si="10"/>
        <v>28881.066005927249</v>
      </c>
      <c r="AA42" s="46">
        <f t="shared" si="11"/>
        <v>0</v>
      </c>
      <c r="AB42" s="46">
        <f t="shared" si="12"/>
        <v>88318.725203499998</v>
      </c>
      <c r="AC42" s="46">
        <f t="shared" si="13"/>
        <v>0</v>
      </c>
      <c r="AD42" s="46">
        <f t="shared" si="14"/>
        <v>20910.313959999999</v>
      </c>
      <c r="AE42" s="46">
        <f t="shared" si="15"/>
        <v>1.1477065548000001</v>
      </c>
      <c r="AF42" s="46">
        <f t="shared" si="16"/>
        <v>26245.951065775247</v>
      </c>
      <c r="AG42" s="48">
        <f t="shared" si="17"/>
        <v>168277.14501170622</v>
      </c>
    </row>
    <row r="43" spans="1:33">
      <c r="A43" s="42">
        <v>2004</v>
      </c>
      <c r="B43" s="16">
        <v>119.04962999999999</v>
      </c>
      <c r="C43" s="15">
        <v>13.27364</v>
      </c>
      <c r="D43" s="43"/>
      <c r="E43" s="17">
        <v>8.3930000000000005E-2</v>
      </c>
      <c r="F43" s="43"/>
      <c r="G43" s="44">
        <v>8315365</v>
      </c>
      <c r="H43" s="67">
        <v>38.571428571428569</v>
      </c>
      <c r="I43" s="67">
        <v>2</v>
      </c>
      <c r="J43" s="46">
        <v>4286.1535043617905</v>
      </c>
      <c r="K43" s="11">
        <v>4109857.3584000003</v>
      </c>
      <c r="L43" s="58">
        <v>23245.120149999999</v>
      </c>
      <c r="M43" s="46">
        <v>5887.9962800000003</v>
      </c>
      <c r="N43" s="68">
        <v>1056</v>
      </c>
      <c r="O43" s="47">
        <v>15320</v>
      </c>
      <c r="P43" s="49">
        <f t="shared" si="0"/>
        <v>3176.6121343844525</v>
      </c>
      <c r="Q43" s="46">
        <f t="shared" si="1"/>
        <v>32294.279376820599</v>
      </c>
      <c r="R43" s="46">
        <f t="shared" si="2"/>
        <v>0</v>
      </c>
      <c r="S43" s="46">
        <f t="shared" si="3"/>
        <v>88550.837490499995</v>
      </c>
      <c r="T43" s="46">
        <f t="shared" si="4"/>
        <v>0</v>
      </c>
      <c r="U43" s="46">
        <f t="shared" si="5"/>
        <v>24416.683428333326</v>
      </c>
      <c r="V43" s="46">
        <f t="shared" si="6"/>
        <v>0.45908262192000004</v>
      </c>
      <c r="W43" s="46">
        <f t="shared" si="7"/>
        <v>3873.838421151293</v>
      </c>
      <c r="X43" s="48">
        <f t="shared" si="8"/>
        <v>152312.70993381157</v>
      </c>
      <c r="Y43" s="49">
        <f t="shared" si="9"/>
        <v>2919.6802705739451</v>
      </c>
      <c r="Z43" s="46">
        <f t="shared" si="10"/>
        <v>30097.184880541103</v>
      </c>
      <c r="AA43" s="46">
        <f t="shared" si="11"/>
        <v>0</v>
      </c>
      <c r="AB43" s="46">
        <f t="shared" si="12"/>
        <v>88550.837490499995</v>
      </c>
      <c r="AC43" s="46">
        <f t="shared" si="13"/>
        <v>0</v>
      </c>
      <c r="AD43" s="46">
        <f t="shared" si="14"/>
        <v>21231.898633333331</v>
      </c>
      <c r="AE43" s="46">
        <f t="shared" si="15"/>
        <v>1.1477065548000001</v>
      </c>
      <c r="AF43" s="46">
        <f t="shared" si="16"/>
        <v>26901.655702439537</v>
      </c>
      <c r="AG43" s="48">
        <f t="shared" si="17"/>
        <v>169702.4046839427</v>
      </c>
    </row>
    <row r="44" spans="1:33">
      <c r="A44" s="42">
        <v>2005</v>
      </c>
      <c r="B44" s="16">
        <v>154.32359</v>
      </c>
      <c r="C44" s="15">
        <v>14.0741</v>
      </c>
      <c r="D44" s="43"/>
      <c r="E44" s="17">
        <v>8.7929999999999994E-2</v>
      </c>
      <c r="F44" s="43"/>
      <c r="G44" s="44">
        <v>8444134</v>
      </c>
      <c r="H44" s="67">
        <v>38.571428571428569</v>
      </c>
      <c r="I44" s="67">
        <v>2</v>
      </c>
      <c r="J44" s="46">
        <v>4293.4521859979359</v>
      </c>
      <c r="K44" s="11">
        <v>4147083.6570000006</v>
      </c>
      <c r="L44" s="58">
        <v>23245.120149999999</v>
      </c>
      <c r="M44" s="46">
        <v>5887.9962800000003</v>
      </c>
      <c r="N44" s="68">
        <v>1056</v>
      </c>
      <c r="O44" s="47">
        <v>15320</v>
      </c>
      <c r="P44" s="49">
        <f t="shared" si="0"/>
        <v>4117.8304259809229</v>
      </c>
      <c r="Q44" s="46">
        <f t="shared" si="1"/>
        <v>34241.769204024735</v>
      </c>
      <c r="R44" s="46">
        <f t="shared" si="2"/>
        <v>0</v>
      </c>
      <c r="S44" s="46">
        <f t="shared" si="3"/>
        <v>92771.060890499983</v>
      </c>
      <c r="T44" s="46">
        <f t="shared" si="4"/>
        <v>0</v>
      </c>
      <c r="U44" s="46">
        <f t="shared" si="5"/>
        <v>24794.792135333329</v>
      </c>
      <c r="V44" s="46">
        <f t="shared" si="6"/>
        <v>0.45908262192000004</v>
      </c>
      <c r="W44" s="46">
        <f t="shared" si="7"/>
        <v>3915.5832264181226</v>
      </c>
      <c r="X44" s="48">
        <f t="shared" si="8"/>
        <v>159841.49496487898</v>
      </c>
      <c r="Y44" s="49">
        <f t="shared" si="9"/>
        <v>3784.7706121148185</v>
      </c>
      <c r="Z44" s="46">
        <f t="shared" si="10"/>
        <v>31912.180059668906</v>
      </c>
      <c r="AA44" s="46">
        <f t="shared" si="11"/>
        <v>0</v>
      </c>
      <c r="AB44" s="46">
        <f t="shared" si="12"/>
        <v>92771.060890499983</v>
      </c>
      <c r="AC44" s="46">
        <f t="shared" si="13"/>
        <v>0</v>
      </c>
      <c r="AD44" s="46">
        <f t="shared" si="14"/>
        <v>21560.68881333333</v>
      </c>
      <c r="AE44" s="46">
        <f t="shared" si="15"/>
        <v>1.1477065548000001</v>
      </c>
      <c r="AF44" s="46">
        <f t="shared" si="16"/>
        <v>27191.550183459181</v>
      </c>
      <c r="AG44" s="48">
        <f t="shared" si="17"/>
        <v>177221.39826563103</v>
      </c>
    </row>
    <row r="45" spans="1:33">
      <c r="A45" s="42">
        <v>2006</v>
      </c>
      <c r="B45" s="16">
        <v>63.934060000000002</v>
      </c>
      <c r="C45" s="15">
        <v>14.542590000000001</v>
      </c>
      <c r="D45" s="43"/>
      <c r="E45" s="17">
        <v>9.6670000000000006E-2</v>
      </c>
      <c r="F45" s="43"/>
      <c r="G45" s="44">
        <v>8572989</v>
      </c>
      <c r="H45" s="67">
        <v>39.857651245551601</v>
      </c>
      <c r="I45" s="67">
        <v>2</v>
      </c>
      <c r="J45" s="46">
        <v>4300.7436001413025</v>
      </c>
      <c r="K45" s="11">
        <v>4251187.9890000001</v>
      </c>
      <c r="L45" s="58">
        <v>23245.120149999999</v>
      </c>
      <c r="M45" s="46">
        <v>5887.9962800000003</v>
      </c>
      <c r="N45" s="68">
        <v>1056</v>
      </c>
      <c r="O45" s="47">
        <v>15320</v>
      </c>
      <c r="P45" s="49">
        <f t="shared" si="0"/>
        <v>1705.9583536417854</v>
      </c>
      <c r="Q45" s="46">
        <f t="shared" si="1"/>
        <v>35381.588194538774</v>
      </c>
      <c r="R45" s="46">
        <f t="shared" si="2"/>
        <v>0</v>
      </c>
      <c r="S45" s="46">
        <f t="shared" si="3"/>
        <v>101992.24901949998</v>
      </c>
      <c r="T45" s="46">
        <f t="shared" si="4"/>
        <v>0</v>
      </c>
      <c r="U45" s="46">
        <f t="shared" si="5"/>
        <v>25173.153366999999</v>
      </c>
      <c r="V45" s="46">
        <f t="shared" si="6"/>
        <v>0.474097485128541</v>
      </c>
      <c r="W45" s="46">
        <f t="shared" si="7"/>
        <v>4020.6928184136682</v>
      </c>
      <c r="X45" s="48">
        <f t="shared" si="8"/>
        <v>168274.11585057934</v>
      </c>
      <c r="Y45" s="49">
        <f t="shared" si="9"/>
        <v>1567.976427979582</v>
      </c>
      <c r="Z45" s="46">
        <f t="shared" si="10"/>
        <v>32974.453116997916</v>
      </c>
      <c r="AA45" s="46">
        <f t="shared" si="11"/>
        <v>0</v>
      </c>
      <c r="AB45" s="46">
        <f t="shared" si="12"/>
        <v>101992.24901949998</v>
      </c>
      <c r="AC45" s="46">
        <f t="shared" si="13"/>
        <v>0</v>
      </c>
      <c r="AD45" s="46">
        <f t="shared" si="14"/>
        <v>21889.69858</v>
      </c>
      <c r="AE45" s="46">
        <f t="shared" si="15"/>
        <v>1.1852437128213524</v>
      </c>
      <c r="AF45" s="46">
        <f t="shared" si="16"/>
        <v>27921.477905650474</v>
      </c>
      <c r="AG45" s="48">
        <f t="shared" si="17"/>
        <v>186347.04029384078</v>
      </c>
    </row>
    <row r="46" spans="1:33">
      <c r="A46" s="42">
        <v>2007</v>
      </c>
      <c r="B46" s="16">
        <v>15.432359999999999</v>
      </c>
      <c r="C46" s="15">
        <v>14.800879999999999</v>
      </c>
      <c r="D46" s="43"/>
      <c r="E46" s="17">
        <v>9.5899999999999999E-2</v>
      </c>
      <c r="F46" s="43"/>
      <c r="G46" s="44">
        <v>8704874</v>
      </c>
      <c r="H46" s="67">
        <v>41.134751773049643</v>
      </c>
      <c r="I46" s="67">
        <v>2</v>
      </c>
      <c r="J46" s="46">
        <v>4308.0276873438597</v>
      </c>
      <c r="K46" s="11">
        <v>4361637.9312000005</v>
      </c>
      <c r="L46" s="58">
        <v>23245.120149999999</v>
      </c>
      <c r="M46" s="46">
        <v>5887.9962800000003</v>
      </c>
      <c r="N46" s="68">
        <v>1056</v>
      </c>
      <c r="O46" s="47">
        <v>15320</v>
      </c>
      <c r="P46" s="49">
        <f t="shared" si="0"/>
        <v>411.78306928118343</v>
      </c>
      <c r="Q46" s="46">
        <f t="shared" si="1"/>
        <v>36009.998293067802</v>
      </c>
      <c r="R46" s="46">
        <f t="shared" si="2"/>
        <v>0</v>
      </c>
      <c r="S46" s="46">
        <f t="shared" si="3"/>
        <v>101179.85601499998</v>
      </c>
      <c r="T46" s="46">
        <f t="shared" si="4"/>
        <v>0</v>
      </c>
      <c r="U46" s="46">
        <f t="shared" si="5"/>
        <v>25560.41168866666</v>
      </c>
      <c r="V46" s="46">
        <f t="shared" si="6"/>
        <v>0.48900585994553203</v>
      </c>
      <c r="W46" s="46">
        <f t="shared" si="7"/>
        <v>4132.140969883304</v>
      </c>
      <c r="X46" s="48">
        <f t="shared" si="8"/>
        <v>167294.67904175888</v>
      </c>
      <c r="Y46" s="49">
        <f t="shared" si="9"/>
        <v>378.47708573638181</v>
      </c>
      <c r="Z46" s="46">
        <f t="shared" si="10"/>
        <v>33560.110245170363</v>
      </c>
      <c r="AA46" s="46">
        <f t="shared" si="11"/>
        <v>0</v>
      </c>
      <c r="AB46" s="46">
        <f t="shared" si="12"/>
        <v>101179.85601499998</v>
      </c>
      <c r="AC46" s="46">
        <f t="shared" si="13"/>
        <v>0</v>
      </c>
      <c r="AD46" s="46">
        <f t="shared" si="14"/>
        <v>22226.444946666663</v>
      </c>
      <c r="AE46" s="46">
        <f t="shared" si="15"/>
        <v>1.22251464986383</v>
      </c>
      <c r="AF46" s="46">
        <f t="shared" si="16"/>
        <v>28695.42340196739</v>
      </c>
      <c r="AG46" s="48">
        <f t="shared" si="17"/>
        <v>186041.53420919064</v>
      </c>
    </row>
    <row r="47" spans="1:33">
      <c r="A47" s="42">
        <v>2008</v>
      </c>
      <c r="B47" s="16">
        <v>1.1023099999999999</v>
      </c>
      <c r="C47" s="15">
        <v>15.6</v>
      </c>
      <c r="D47" s="43"/>
      <c r="E47" s="17">
        <v>9.4289999999999999E-2</v>
      </c>
      <c r="F47" s="43"/>
      <c r="G47" s="44">
        <v>8839863</v>
      </c>
      <c r="H47" s="67">
        <v>41.549295774647888</v>
      </c>
      <c r="I47" s="67">
        <v>2</v>
      </c>
      <c r="J47" s="46">
        <v>4315.3043884183362</v>
      </c>
      <c r="K47" s="11">
        <v>4478943.6216000002</v>
      </c>
      <c r="L47" s="58">
        <v>23245.120149999999</v>
      </c>
      <c r="M47" s="46">
        <v>5887.9962800000003</v>
      </c>
      <c r="N47" s="68">
        <v>1056</v>
      </c>
      <c r="O47" s="47">
        <v>15320</v>
      </c>
      <c r="P47" s="49">
        <f t="shared" si="0"/>
        <v>29.413038258525681</v>
      </c>
      <c r="Q47" s="46">
        <f t="shared" si="1"/>
        <v>37954.227949409622</v>
      </c>
      <c r="R47" s="46">
        <f t="shared" si="2"/>
        <v>0</v>
      </c>
      <c r="S47" s="46">
        <f t="shared" si="3"/>
        <v>99481.216096499978</v>
      </c>
      <c r="T47" s="46">
        <f t="shared" si="4"/>
        <v>0</v>
      </c>
      <c r="U47" s="46">
        <f t="shared" si="5"/>
        <v>25956.784388999997</v>
      </c>
      <c r="V47" s="46">
        <f t="shared" si="6"/>
        <v>0.49384508537915511</v>
      </c>
      <c r="W47" s="46">
        <f t="shared" si="7"/>
        <v>4250.4416951384837</v>
      </c>
      <c r="X47" s="48">
        <f t="shared" si="8"/>
        <v>167672.577013392</v>
      </c>
      <c r="Y47" s="49">
        <f t="shared" si="9"/>
        <v>27.034042517027277</v>
      </c>
      <c r="Z47" s="46">
        <f t="shared" si="10"/>
        <v>35372.067054435807</v>
      </c>
      <c r="AA47" s="46">
        <f t="shared" si="11"/>
        <v>0</v>
      </c>
      <c r="AB47" s="46">
        <f t="shared" si="12"/>
        <v>99481.216096499978</v>
      </c>
      <c r="AC47" s="46">
        <f t="shared" si="13"/>
        <v>0</v>
      </c>
      <c r="AD47" s="46">
        <f t="shared" si="14"/>
        <v>22571.116859999998</v>
      </c>
      <c r="AE47" s="46">
        <f t="shared" si="15"/>
        <v>1.2346127134478877</v>
      </c>
      <c r="AF47" s="46">
        <f t="shared" si="16"/>
        <v>29516.956216239476</v>
      </c>
      <c r="AG47" s="48">
        <f t="shared" si="17"/>
        <v>186969.62488240577</v>
      </c>
    </row>
    <row r="48" spans="1:33">
      <c r="A48" s="42">
        <v>2009</v>
      </c>
      <c r="B48" s="16">
        <v>1.1023099999999999</v>
      </c>
      <c r="C48" s="15">
        <v>16.127120000000001</v>
      </c>
      <c r="D48" s="43"/>
      <c r="E48" s="17">
        <v>9.9290000000000003E-2</v>
      </c>
      <c r="F48" s="43"/>
      <c r="G48" s="44">
        <v>8978029</v>
      </c>
      <c r="H48" s="67">
        <v>41.95804195804196</v>
      </c>
      <c r="I48" s="67">
        <v>2</v>
      </c>
      <c r="J48" s="46">
        <v>4322.5736444399254</v>
      </c>
      <c r="K48" s="11">
        <v>4603451.3028000006</v>
      </c>
      <c r="L48" s="58">
        <v>23245.120149999999</v>
      </c>
      <c r="M48" s="46">
        <v>5887.9962800000003</v>
      </c>
      <c r="N48" s="68">
        <v>1056</v>
      </c>
      <c r="O48" s="47">
        <v>15320</v>
      </c>
      <c r="P48" s="49">
        <f t="shared" si="0"/>
        <v>29.413038258525681</v>
      </c>
      <c r="Q48" s="46">
        <f t="shared" si="1"/>
        <v>39236.691579966842</v>
      </c>
      <c r="R48" s="46">
        <f t="shared" si="2"/>
        <v>0</v>
      </c>
      <c r="S48" s="46">
        <f t="shared" si="3"/>
        <v>104756.49534649999</v>
      </c>
      <c r="T48" s="46">
        <f t="shared" si="4"/>
        <v>0</v>
      </c>
      <c r="U48" s="46">
        <f t="shared" si="5"/>
        <v>26362.485820333332</v>
      </c>
      <c r="V48" s="46">
        <f t="shared" si="6"/>
        <v>0.49861662933818196</v>
      </c>
      <c r="W48" s="46">
        <f t="shared" si="7"/>
        <v>4375.9564070409242</v>
      </c>
      <c r="X48" s="48">
        <f t="shared" si="8"/>
        <v>174761.54080872893</v>
      </c>
      <c r="Y48" s="49">
        <f t="shared" si="9"/>
        <v>27.034042517027277</v>
      </c>
      <c r="Z48" s="46">
        <f t="shared" si="10"/>
        <v>36567.2801304444</v>
      </c>
      <c r="AA48" s="46">
        <f t="shared" si="11"/>
        <v>0</v>
      </c>
      <c r="AB48" s="46">
        <f t="shared" si="12"/>
        <v>104756.49534649999</v>
      </c>
      <c r="AC48" s="46">
        <f t="shared" si="13"/>
        <v>0</v>
      </c>
      <c r="AD48" s="46">
        <f t="shared" si="14"/>
        <v>22923.900713333333</v>
      </c>
      <c r="AE48" s="46">
        <f t="shared" si="15"/>
        <v>1.2465415733454548</v>
      </c>
      <c r="AF48" s="46">
        <f t="shared" si="16"/>
        <v>30388.586160006416</v>
      </c>
      <c r="AG48" s="48">
        <f t="shared" si="17"/>
        <v>194664.54293437451</v>
      </c>
    </row>
    <row r="49" spans="1:33">
      <c r="A49" s="42">
        <v>2010</v>
      </c>
      <c r="B49" s="16">
        <v>1.1023099999999999</v>
      </c>
      <c r="C49" s="15">
        <v>16.98263</v>
      </c>
      <c r="D49" s="43"/>
      <c r="E49" s="17">
        <v>9.9290000000000003E-2</v>
      </c>
      <c r="F49" s="43"/>
      <c r="G49" s="44">
        <v>9119448</v>
      </c>
      <c r="H49" s="67">
        <v>41.95804195804196</v>
      </c>
      <c r="I49" s="67">
        <v>2</v>
      </c>
      <c r="J49" s="46">
        <v>4329.8353967479588</v>
      </c>
      <c r="K49" s="11">
        <v>4676774.7762000002</v>
      </c>
      <c r="L49" s="58">
        <v>23245.120149999999</v>
      </c>
      <c r="M49" s="46">
        <v>5887.9962800000003</v>
      </c>
      <c r="N49" s="68">
        <v>1056</v>
      </c>
      <c r="O49" s="47">
        <v>15320</v>
      </c>
      <c r="P49" s="49">
        <f t="shared" si="0"/>
        <v>29.413038258525681</v>
      </c>
      <c r="Q49" s="46">
        <f t="shared" si="1"/>
        <v>41318.116038492451</v>
      </c>
      <c r="R49" s="46">
        <f t="shared" si="2"/>
        <v>0</v>
      </c>
      <c r="S49" s="46">
        <f t="shared" si="3"/>
        <v>104756.49534649999</v>
      </c>
      <c r="T49" s="46">
        <f t="shared" si="4"/>
        <v>0</v>
      </c>
      <c r="U49" s="46">
        <f t="shared" si="5"/>
        <v>26777.739143999996</v>
      </c>
      <c r="V49" s="46">
        <f t="shared" si="6"/>
        <v>0.49861662933818196</v>
      </c>
      <c r="W49" s="46">
        <f t="shared" si="7"/>
        <v>4453.1248828983225</v>
      </c>
      <c r="X49" s="48">
        <f t="shared" si="8"/>
        <v>177335.38706677861</v>
      </c>
      <c r="Y49" s="49">
        <f t="shared" si="9"/>
        <v>27.034042517027277</v>
      </c>
      <c r="Z49" s="46">
        <f t="shared" si="10"/>
        <v>38507.097892350845</v>
      </c>
      <c r="AA49" s="46">
        <f t="shared" si="11"/>
        <v>0</v>
      </c>
      <c r="AB49" s="46">
        <f t="shared" si="12"/>
        <v>104756.49534649999</v>
      </c>
      <c r="AC49" s="46">
        <f t="shared" si="13"/>
        <v>0</v>
      </c>
      <c r="AD49" s="46">
        <f t="shared" si="14"/>
        <v>23284.990559999998</v>
      </c>
      <c r="AE49" s="46">
        <f t="shared" si="15"/>
        <v>1.2465415733454548</v>
      </c>
      <c r="AF49" s="46">
        <f t="shared" si="16"/>
        <v>30924.478353460578</v>
      </c>
      <c r="AG49" s="48">
        <f t="shared" si="17"/>
        <v>197501.3427364018</v>
      </c>
    </row>
    <row r="50" spans="1:33" ht="15" thickBot="1">
      <c r="A50" s="50">
        <v>2011</v>
      </c>
      <c r="B50" s="60">
        <v>1.12656</v>
      </c>
      <c r="C50" s="61">
        <v>19.26266</v>
      </c>
      <c r="D50" s="51"/>
      <c r="E50" s="62">
        <v>9.9290000000000003E-2</v>
      </c>
      <c r="F50" s="52"/>
      <c r="G50" s="53">
        <v>9119448</v>
      </c>
      <c r="H50" s="69">
        <v>41.95804195804196</v>
      </c>
      <c r="I50" s="69">
        <v>2</v>
      </c>
      <c r="J50" s="54">
        <v>4337.0895869475617</v>
      </c>
      <c r="K50" s="70">
        <v>4875240.1661999999</v>
      </c>
      <c r="L50" s="59">
        <v>23245.120149999999</v>
      </c>
      <c r="M50" s="52">
        <v>5887.9962800000003</v>
      </c>
      <c r="N50" s="71">
        <v>1056</v>
      </c>
      <c r="O50" s="56">
        <v>15320</v>
      </c>
      <c r="P50" s="55">
        <f t="shared" si="0"/>
        <v>30.060103220078457</v>
      </c>
      <c r="Q50" s="52">
        <f t="shared" si="1"/>
        <v>46865.345419998368</v>
      </c>
      <c r="R50" s="52">
        <f t="shared" si="2"/>
        <v>0</v>
      </c>
      <c r="S50" s="52">
        <f t="shared" si="3"/>
        <v>104756.49534649999</v>
      </c>
      <c r="T50" s="52">
        <f t="shared" si="4"/>
        <v>0</v>
      </c>
      <c r="U50" s="52">
        <f t="shared" si="5"/>
        <v>26777.739143999996</v>
      </c>
      <c r="V50" s="52">
        <f t="shared" si="6"/>
        <v>0.49861662933818196</v>
      </c>
      <c r="W50" s="52">
        <f t="shared" si="7"/>
        <v>4649.8767372380053</v>
      </c>
      <c r="X50" s="57">
        <f t="shared" si="8"/>
        <v>183080.01536758576</v>
      </c>
      <c r="Y50" s="55">
        <f t="shared" si="9"/>
        <v>27.628771341983875</v>
      </c>
      <c r="Z50" s="52">
        <f t="shared" si="10"/>
        <v>43676.929561974255</v>
      </c>
      <c r="AA50" s="52">
        <f t="shared" si="11"/>
        <v>0</v>
      </c>
      <c r="AB50" s="52">
        <f t="shared" si="12"/>
        <v>104756.49534649999</v>
      </c>
      <c r="AC50" s="52">
        <f t="shared" si="13"/>
        <v>0</v>
      </c>
      <c r="AD50" s="52">
        <f t="shared" si="14"/>
        <v>23284.990559999998</v>
      </c>
      <c r="AE50" s="52">
        <f t="shared" si="15"/>
        <v>1.2465415733454548</v>
      </c>
      <c r="AF50" s="52">
        <f t="shared" si="16"/>
        <v>32290.810675263925</v>
      </c>
      <c r="AG50" s="57">
        <f t="shared" si="17"/>
        <v>204038.1014566535</v>
      </c>
    </row>
    <row r="51" spans="1:33">
      <c r="A51" s="21"/>
      <c r="B51" s="21"/>
      <c r="C51" s="21"/>
      <c r="D51" s="21"/>
      <c r="E51" s="21"/>
      <c r="F51" s="21"/>
      <c r="G51" s="21"/>
      <c r="H51" s="21"/>
      <c r="I51" s="21"/>
      <c r="J51" s="21"/>
      <c r="K51" s="21"/>
      <c r="L51" s="21"/>
      <c r="M51" s="21"/>
    </row>
    <row r="52" spans="1:33">
      <c r="A52" s="21"/>
      <c r="B52" s="21"/>
      <c r="C52" s="21"/>
      <c r="D52" s="21"/>
      <c r="E52" s="21"/>
      <c r="F52" s="21"/>
      <c r="G52" s="21"/>
      <c r="H52" s="21"/>
      <c r="I52" s="21"/>
      <c r="J52" s="21"/>
      <c r="K52" s="21"/>
      <c r="L52" s="21"/>
      <c r="M52" s="21"/>
    </row>
    <row r="53" spans="1:33">
      <c r="A53" s="21"/>
      <c r="B53" s="21"/>
      <c r="C53" s="21"/>
      <c r="D53" s="21"/>
      <c r="E53" s="21"/>
      <c r="F53" s="21"/>
      <c r="G53" s="21"/>
      <c r="H53" s="21"/>
      <c r="I53" s="21"/>
      <c r="J53" s="21"/>
      <c r="K53" s="21"/>
      <c r="L53" s="21"/>
      <c r="M53" s="21"/>
    </row>
    <row r="54" spans="1:33">
      <c r="A54" s="21"/>
      <c r="B54" s="21"/>
      <c r="C54" s="21"/>
      <c r="D54" s="21"/>
      <c r="E54" s="21"/>
      <c r="F54" s="21"/>
      <c r="G54" s="21"/>
      <c r="H54" s="21"/>
      <c r="I54" s="21"/>
      <c r="J54" s="21"/>
      <c r="K54" s="21"/>
      <c r="L54" s="21"/>
      <c r="M54" s="21"/>
    </row>
    <row r="55" spans="1:33">
      <c r="A55" s="21"/>
      <c r="B55" s="21"/>
      <c r="C55" s="21"/>
      <c r="D55" s="21"/>
      <c r="E55" s="21"/>
      <c r="F55" s="21"/>
      <c r="G55" s="21"/>
      <c r="H55" s="21"/>
      <c r="I55" s="21"/>
      <c r="J55" s="21"/>
      <c r="K55" s="21"/>
      <c r="L55" s="21"/>
      <c r="M55" s="21"/>
    </row>
    <row r="56" spans="1:33">
      <c r="A56" s="21"/>
      <c r="B56" s="21"/>
      <c r="C56" s="21"/>
      <c r="D56" s="21"/>
      <c r="E56" s="21"/>
      <c r="F56" s="21"/>
      <c r="G56" s="21"/>
      <c r="H56" s="21"/>
      <c r="I56" s="21"/>
      <c r="J56" s="21"/>
      <c r="K56" s="21"/>
      <c r="L56" s="21"/>
      <c r="M56" s="21"/>
    </row>
    <row r="57" spans="1:33">
      <c r="A57" s="21"/>
      <c r="B57" s="21"/>
      <c r="C57" s="21"/>
      <c r="D57" s="21"/>
      <c r="E57" s="21"/>
      <c r="F57" s="21"/>
      <c r="G57" s="21"/>
      <c r="H57" s="21"/>
      <c r="I57" s="21"/>
      <c r="J57" s="21"/>
      <c r="K57" s="21"/>
      <c r="L57" s="21"/>
      <c r="M57" s="21"/>
    </row>
    <row r="58" spans="1:33">
      <c r="A58" s="21"/>
      <c r="B58" s="21"/>
      <c r="C58" s="21"/>
      <c r="D58" s="21"/>
      <c r="E58" s="21"/>
      <c r="F58" s="21"/>
      <c r="G58" s="21"/>
      <c r="H58" s="21"/>
      <c r="I58" s="21"/>
      <c r="J58" s="21"/>
      <c r="K58" s="21"/>
      <c r="L58" s="21"/>
      <c r="M58" s="21"/>
    </row>
    <row r="59" spans="1:33">
      <c r="A59" s="21"/>
      <c r="B59" s="21"/>
      <c r="C59" s="21"/>
      <c r="D59" s="21"/>
      <c r="E59" s="21"/>
      <c r="F59" s="21"/>
      <c r="G59" s="21"/>
      <c r="H59" s="21"/>
      <c r="I59" s="21"/>
      <c r="J59" s="21"/>
      <c r="K59" s="21"/>
      <c r="L59" s="21"/>
      <c r="M59" s="21"/>
    </row>
    <row r="60" spans="1:33">
      <c r="A60" s="21"/>
      <c r="B60" s="21"/>
      <c r="C60" s="21"/>
      <c r="D60" s="21"/>
      <c r="E60" s="21"/>
      <c r="F60" s="21"/>
      <c r="G60" s="21"/>
      <c r="H60" s="21"/>
      <c r="I60" s="21"/>
      <c r="J60" s="21"/>
      <c r="K60" s="21"/>
      <c r="L60" s="21"/>
      <c r="M60" s="21"/>
    </row>
    <row r="61" spans="1:33">
      <c r="A61" s="21"/>
      <c r="B61" s="21"/>
      <c r="C61" s="21"/>
      <c r="D61" s="21"/>
      <c r="E61" s="21"/>
      <c r="F61" s="21"/>
      <c r="G61" s="21"/>
      <c r="H61" s="21"/>
      <c r="I61" s="21"/>
      <c r="J61" s="21"/>
      <c r="K61" s="21"/>
      <c r="L61" s="21"/>
      <c r="M61" s="21"/>
    </row>
    <row r="62" spans="1:33">
      <c r="A62" s="21"/>
      <c r="B62" s="21"/>
      <c r="C62" s="21"/>
      <c r="D62" s="21"/>
      <c r="E62" s="21"/>
      <c r="F62" s="21"/>
      <c r="G62" s="21"/>
      <c r="H62" s="21"/>
      <c r="I62" s="21"/>
      <c r="J62" s="21"/>
      <c r="K62" s="21"/>
      <c r="L62" s="21"/>
      <c r="M62" s="21"/>
    </row>
    <row r="63" spans="1:33">
      <c r="A63" s="21"/>
      <c r="B63" s="21"/>
      <c r="C63" s="21"/>
      <c r="D63" s="21"/>
      <c r="E63" s="21"/>
      <c r="F63" s="21"/>
      <c r="G63" s="21"/>
      <c r="H63" s="21"/>
      <c r="I63" s="21"/>
      <c r="J63" s="21"/>
      <c r="K63" s="21"/>
      <c r="L63" s="21"/>
      <c r="M63" s="21"/>
    </row>
    <row r="64" spans="1:33">
      <c r="A64" s="21"/>
      <c r="B64" s="21"/>
      <c r="C64" s="21"/>
      <c r="D64" s="21"/>
      <c r="E64" s="21"/>
      <c r="F64" s="21"/>
      <c r="G64" s="21"/>
      <c r="H64" s="21"/>
      <c r="I64" s="21"/>
      <c r="J64" s="21"/>
      <c r="K64" s="21"/>
      <c r="L64" s="21"/>
      <c r="M64" s="21"/>
    </row>
    <row r="65" spans="1:13">
      <c r="A65" s="21"/>
      <c r="B65" s="21"/>
      <c r="C65" s="21"/>
      <c r="D65" s="21"/>
      <c r="E65" s="21"/>
      <c r="F65" s="21"/>
      <c r="G65" s="21"/>
      <c r="H65" s="21"/>
      <c r="I65" s="21"/>
      <c r="J65" s="21"/>
      <c r="K65" s="21"/>
      <c r="L65" s="21"/>
      <c r="M65" s="21"/>
    </row>
    <row r="66" spans="1:13">
      <c r="A66" s="21"/>
      <c r="B66" s="21"/>
      <c r="C66" s="21"/>
      <c r="D66" s="21"/>
      <c r="E66" s="21"/>
      <c r="F66" s="21"/>
      <c r="G66" s="21"/>
      <c r="H66" s="21"/>
      <c r="I66" s="21"/>
      <c r="J66" s="21"/>
      <c r="K66" s="21"/>
      <c r="L66" s="21"/>
      <c r="M66" s="21"/>
    </row>
    <row r="67" spans="1:13">
      <c r="A67" s="21"/>
      <c r="B67" s="21"/>
      <c r="C67" s="21"/>
      <c r="D67" s="21"/>
      <c r="E67" s="21"/>
      <c r="F67" s="21"/>
      <c r="G67" s="21"/>
      <c r="H67" s="21"/>
      <c r="I67" s="21"/>
      <c r="J67" s="21"/>
      <c r="K67" s="21"/>
      <c r="L67" s="21"/>
      <c r="M67" s="21"/>
    </row>
    <row r="68" spans="1:13">
      <c r="A68" s="21"/>
      <c r="B68" s="21"/>
      <c r="C68" s="21"/>
      <c r="D68" s="21"/>
      <c r="E68" s="21"/>
      <c r="F68" s="21"/>
      <c r="G68" s="21"/>
      <c r="H68" s="21"/>
      <c r="I68" s="21"/>
      <c r="J68" s="21"/>
      <c r="K68" s="21"/>
      <c r="L68" s="21"/>
      <c r="M68" s="21"/>
    </row>
    <row r="69" spans="1:13">
      <c r="A69" s="21"/>
      <c r="B69" s="21"/>
      <c r="C69" s="21"/>
      <c r="D69" s="21"/>
      <c r="E69" s="21"/>
      <c r="F69" s="21"/>
      <c r="G69" s="21"/>
      <c r="H69" s="21"/>
      <c r="I69" s="21"/>
      <c r="J69" s="21"/>
      <c r="K69" s="21"/>
      <c r="L69" s="21"/>
      <c r="M69" s="21"/>
    </row>
    <row r="70" spans="1:13">
      <c r="A70" s="21"/>
      <c r="B70" s="21"/>
      <c r="C70" s="21"/>
      <c r="D70" s="21"/>
      <c r="E70" s="21"/>
      <c r="F70" s="21"/>
      <c r="G70" s="21"/>
      <c r="H70" s="21"/>
      <c r="I70" s="21"/>
      <c r="J70" s="21"/>
      <c r="K70" s="21"/>
      <c r="L70" s="21"/>
      <c r="M70" s="21"/>
    </row>
    <row r="71" spans="1:13">
      <c r="A71" s="21"/>
      <c r="B71" s="21"/>
      <c r="C71" s="21"/>
      <c r="D71" s="21"/>
      <c r="E71" s="21"/>
      <c r="F71" s="21"/>
      <c r="G71" s="21"/>
      <c r="H71" s="21"/>
      <c r="I71" s="21"/>
      <c r="J71" s="21"/>
      <c r="K71" s="21"/>
      <c r="L71" s="21"/>
      <c r="M71" s="21"/>
    </row>
    <row r="72" spans="1:13">
      <c r="A72" s="21"/>
      <c r="B72" s="21"/>
      <c r="C72" s="21"/>
      <c r="D72" s="21"/>
      <c r="E72" s="21"/>
      <c r="F72" s="21"/>
      <c r="G72" s="21"/>
      <c r="H72" s="21"/>
      <c r="I72" s="21"/>
      <c r="J72" s="21"/>
      <c r="K72" s="21"/>
      <c r="L72" s="21"/>
      <c r="M72" s="21"/>
    </row>
    <row r="73" spans="1:13">
      <c r="A73" s="21"/>
      <c r="B73" s="21"/>
      <c r="C73" s="21"/>
      <c r="D73" s="21"/>
      <c r="E73" s="21"/>
      <c r="F73" s="21"/>
      <c r="G73" s="21"/>
      <c r="H73" s="21"/>
      <c r="I73" s="21"/>
      <c r="J73" s="21"/>
      <c r="K73" s="21"/>
      <c r="L73" s="21"/>
      <c r="M73" s="21"/>
    </row>
    <row r="74" spans="1:13">
      <c r="A74" s="21"/>
      <c r="B74" s="21"/>
      <c r="C74" s="21"/>
      <c r="D74" s="21"/>
      <c r="E74" s="21"/>
      <c r="F74" s="21"/>
      <c r="G74" s="21"/>
      <c r="H74" s="21"/>
      <c r="I74" s="21"/>
      <c r="J74" s="21"/>
      <c r="K74" s="21"/>
      <c r="L74" s="21"/>
      <c r="M74" s="21"/>
    </row>
    <row r="75" spans="1:13">
      <c r="A75" s="21"/>
      <c r="B75" s="21"/>
      <c r="C75" s="21"/>
      <c r="D75" s="21"/>
      <c r="E75" s="21"/>
      <c r="F75" s="21"/>
      <c r="G75" s="21"/>
      <c r="H75" s="21"/>
      <c r="I75" s="21"/>
      <c r="J75" s="21"/>
      <c r="K75" s="21"/>
      <c r="L75" s="21"/>
      <c r="M75" s="21"/>
    </row>
    <row r="76" spans="1:13">
      <c r="A76" s="21"/>
      <c r="B76" s="21"/>
      <c r="C76" s="21"/>
      <c r="D76" s="21"/>
      <c r="E76" s="21"/>
      <c r="F76" s="21"/>
      <c r="G76" s="21"/>
      <c r="H76" s="21"/>
      <c r="I76" s="21"/>
      <c r="J76" s="21"/>
      <c r="K76" s="21"/>
      <c r="L76" s="21"/>
      <c r="M76" s="21"/>
    </row>
    <row r="77" spans="1:13">
      <c r="A77" s="21"/>
      <c r="B77" s="21"/>
      <c r="C77" s="21"/>
      <c r="D77" s="21"/>
      <c r="E77" s="21"/>
      <c r="F77" s="21"/>
      <c r="G77" s="21"/>
      <c r="H77" s="21"/>
      <c r="I77" s="21"/>
      <c r="J77" s="21"/>
      <c r="K77" s="21"/>
      <c r="L77" s="21"/>
      <c r="M77" s="21"/>
    </row>
    <row r="78" spans="1:13">
      <c r="A78" s="21"/>
      <c r="B78" s="21"/>
      <c r="C78" s="21"/>
      <c r="D78" s="21"/>
      <c r="E78" s="21"/>
      <c r="F78" s="21"/>
      <c r="G78" s="21"/>
      <c r="H78" s="21"/>
      <c r="I78" s="21"/>
      <c r="J78" s="21"/>
      <c r="K78" s="21"/>
      <c r="L78" s="21"/>
      <c r="M78" s="21"/>
    </row>
    <row r="79" spans="1:13">
      <c r="A79" s="21"/>
      <c r="B79" s="21"/>
      <c r="C79" s="21"/>
      <c r="D79" s="21"/>
      <c r="E79" s="21"/>
      <c r="F79" s="21"/>
      <c r="G79" s="21"/>
      <c r="H79" s="21"/>
      <c r="I79" s="21"/>
      <c r="J79" s="21"/>
      <c r="K79" s="21"/>
      <c r="L79" s="21"/>
      <c r="M79" s="21"/>
    </row>
    <row r="80" spans="1:13">
      <c r="A80" s="21"/>
      <c r="B80" s="21"/>
      <c r="C80" s="21"/>
      <c r="D80" s="21"/>
      <c r="E80" s="21"/>
      <c r="F80" s="21"/>
      <c r="G80" s="21"/>
      <c r="H80" s="21"/>
      <c r="I80" s="21"/>
      <c r="J80" s="21"/>
      <c r="K80" s="21"/>
      <c r="L80" s="21"/>
      <c r="M80" s="21"/>
    </row>
    <row r="81" spans="1:13">
      <c r="A81" s="21"/>
      <c r="B81" s="21"/>
      <c r="C81" s="21"/>
      <c r="D81" s="21"/>
      <c r="E81" s="21"/>
      <c r="F81" s="21"/>
      <c r="G81" s="21"/>
      <c r="H81" s="21"/>
      <c r="I81" s="21"/>
      <c r="J81" s="21"/>
      <c r="K81" s="21"/>
      <c r="L81" s="21"/>
      <c r="M81" s="21"/>
    </row>
    <row r="82" spans="1:13">
      <c r="A82" s="21"/>
      <c r="B82" s="21"/>
      <c r="C82" s="21"/>
      <c r="D82" s="21"/>
      <c r="E82" s="21"/>
      <c r="F82" s="21"/>
      <c r="G82" s="21"/>
      <c r="H82" s="21"/>
      <c r="I82" s="21"/>
      <c r="J82" s="21"/>
      <c r="K82" s="21"/>
      <c r="L82" s="21"/>
      <c r="M82" s="21"/>
    </row>
    <row r="83" spans="1:13">
      <c r="A83" s="21"/>
      <c r="B83" s="21"/>
      <c r="C83" s="21"/>
      <c r="D83" s="21"/>
      <c r="E83" s="21"/>
      <c r="F83" s="21"/>
      <c r="G83" s="21"/>
      <c r="H83" s="21"/>
      <c r="I83" s="21"/>
      <c r="J83" s="21"/>
      <c r="K83" s="21"/>
      <c r="L83" s="21"/>
      <c r="M83" s="21"/>
    </row>
    <row r="84" spans="1:13">
      <c r="A84" s="21"/>
      <c r="B84" s="21"/>
      <c r="C84" s="21"/>
      <c r="D84" s="21"/>
      <c r="E84" s="21"/>
      <c r="F84" s="21"/>
      <c r="G84" s="21"/>
      <c r="H84" s="21"/>
      <c r="I84" s="21"/>
      <c r="J84" s="21"/>
      <c r="K84" s="21"/>
      <c r="L84" s="21"/>
      <c r="M84" s="21"/>
    </row>
    <row r="85" spans="1:13">
      <c r="A85" s="21"/>
      <c r="B85" s="21"/>
      <c r="C85" s="21"/>
      <c r="D85" s="21"/>
      <c r="E85" s="21"/>
      <c r="F85" s="21"/>
      <c r="G85" s="21"/>
      <c r="H85" s="21"/>
      <c r="I85" s="21"/>
      <c r="J85" s="21"/>
      <c r="K85" s="21"/>
      <c r="L85" s="21"/>
      <c r="M85" s="21"/>
    </row>
    <row r="86" spans="1:13">
      <c r="A86" s="21"/>
      <c r="B86" s="21"/>
      <c r="C86" s="21"/>
      <c r="D86" s="21"/>
      <c r="E86" s="21"/>
      <c r="F86" s="21"/>
      <c r="G86" s="21"/>
      <c r="H86" s="21"/>
      <c r="I86" s="21"/>
      <c r="J86" s="21"/>
      <c r="K86" s="21"/>
      <c r="L86" s="21"/>
      <c r="M86" s="21"/>
    </row>
    <row r="87" spans="1:13">
      <c r="A87" s="21"/>
      <c r="B87" s="21"/>
      <c r="C87" s="21"/>
      <c r="D87" s="21"/>
      <c r="E87" s="21"/>
      <c r="F87" s="21"/>
      <c r="G87" s="21"/>
      <c r="H87" s="21"/>
      <c r="I87" s="21"/>
      <c r="J87" s="21"/>
      <c r="K87" s="21"/>
      <c r="L87" s="21"/>
      <c r="M87" s="21"/>
    </row>
    <row r="88" spans="1:13">
      <c r="A88" s="21"/>
      <c r="B88" s="21"/>
      <c r="C88" s="21"/>
      <c r="D88" s="21"/>
      <c r="E88" s="21"/>
      <c r="F88" s="21"/>
      <c r="G88" s="21"/>
      <c r="H88" s="21"/>
      <c r="I88" s="21"/>
      <c r="J88" s="21"/>
      <c r="K88" s="21"/>
      <c r="L88" s="21"/>
      <c r="M88" s="21"/>
    </row>
    <row r="89" spans="1:13">
      <c r="A89" s="21"/>
      <c r="B89" s="21"/>
      <c r="C89" s="21"/>
      <c r="D89" s="21"/>
      <c r="E89" s="21"/>
      <c r="F89" s="21"/>
      <c r="G89" s="21"/>
      <c r="H89" s="21"/>
      <c r="I89" s="21"/>
      <c r="J89" s="21"/>
      <c r="K89" s="21"/>
      <c r="L89" s="21"/>
      <c r="M89" s="21"/>
    </row>
    <row r="90" spans="1:13">
      <c r="A90" s="21"/>
      <c r="B90" s="21"/>
      <c r="C90" s="21"/>
      <c r="D90" s="21"/>
      <c r="E90" s="21"/>
      <c r="F90" s="21"/>
      <c r="G90" s="21"/>
      <c r="H90" s="21"/>
      <c r="I90" s="21"/>
      <c r="J90" s="21"/>
      <c r="K90" s="21"/>
      <c r="L90" s="21"/>
      <c r="M90" s="21"/>
    </row>
    <row r="91" spans="1:13">
      <c r="A91" s="21"/>
      <c r="B91" s="21"/>
      <c r="C91" s="21"/>
      <c r="D91" s="21"/>
      <c r="E91" s="21"/>
      <c r="F91" s="21"/>
      <c r="G91" s="21"/>
      <c r="H91" s="21"/>
      <c r="I91" s="21"/>
      <c r="J91" s="21"/>
      <c r="K91" s="21"/>
      <c r="L91" s="21"/>
      <c r="M91" s="21"/>
    </row>
    <row r="92" spans="1:13">
      <c r="A92" s="21"/>
      <c r="B92" s="21"/>
      <c r="C92" s="21"/>
      <c r="D92" s="21"/>
      <c r="E92" s="21"/>
      <c r="F92" s="21"/>
      <c r="G92" s="21"/>
      <c r="H92" s="21"/>
      <c r="I92" s="21"/>
      <c r="J92" s="21"/>
      <c r="K92" s="21"/>
      <c r="L92" s="21"/>
      <c r="M92" s="21"/>
    </row>
    <row r="93" spans="1:13">
      <c r="A93" s="21"/>
      <c r="B93" s="21"/>
      <c r="C93" s="21"/>
      <c r="D93" s="21"/>
      <c r="E93" s="21"/>
      <c r="F93" s="21"/>
      <c r="G93" s="21"/>
      <c r="H93" s="21"/>
      <c r="I93" s="21"/>
      <c r="J93" s="21"/>
      <c r="K93" s="21"/>
      <c r="L93" s="21"/>
      <c r="M93" s="21"/>
    </row>
    <row r="94" spans="1:13">
      <c r="A94" s="21"/>
      <c r="B94" s="21"/>
      <c r="C94" s="21"/>
      <c r="D94" s="21"/>
      <c r="E94" s="21"/>
      <c r="F94" s="21"/>
      <c r="G94" s="21"/>
      <c r="H94" s="21"/>
      <c r="I94" s="21"/>
      <c r="J94" s="21"/>
      <c r="K94" s="21"/>
      <c r="L94" s="21"/>
      <c r="M94" s="21"/>
    </row>
    <row r="95" spans="1:13">
      <c r="A95" s="21"/>
      <c r="B95" s="21"/>
      <c r="C95" s="21"/>
      <c r="D95" s="21"/>
      <c r="E95" s="21"/>
      <c r="F95" s="21"/>
      <c r="G95" s="21"/>
      <c r="H95" s="21"/>
      <c r="I95" s="21"/>
      <c r="J95" s="21"/>
      <c r="K95" s="21"/>
      <c r="L95" s="21"/>
      <c r="M95" s="21"/>
    </row>
    <row r="96" spans="1:13">
      <c r="A96" s="21"/>
      <c r="B96" s="21"/>
      <c r="C96" s="21"/>
      <c r="D96" s="21"/>
      <c r="E96" s="21"/>
      <c r="F96" s="21"/>
      <c r="G96" s="21"/>
      <c r="H96" s="21"/>
      <c r="I96" s="21"/>
      <c r="J96" s="21"/>
      <c r="K96" s="21"/>
      <c r="L96" s="21"/>
      <c r="M96" s="21"/>
    </row>
    <row r="97" spans="1:13">
      <c r="A97" s="21"/>
      <c r="B97" s="21"/>
      <c r="C97" s="21"/>
      <c r="D97" s="21"/>
      <c r="E97" s="21"/>
      <c r="F97" s="21"/>
      <c r="G97" s="21"/>
      <c r="H97" s="21"/>
      <c r="I97" s="21"/>
      <c r="J97" s="21"/>
      <c r="K97" s="21"/>
      <c r="L97" s="21"/>
      <c r="M97" s="21"/>
    </row>
    <row r="98" spans="1:13">
      <c r="A98" s="21"/>
      <c r="B98" s="21"/>
      <c r="C98" s="21"/>
      <c r="D98" s="21"/>
      <c r="E98" s="21"/>
      <c r="F98" s="21"/>
      <c r="G98" s="21"/>
      <c r="H98" s="21"/>
      <c r="I98" s="21"/>
      <c r="J98" s="21"/>
      <c r="K98" s="21"/>
      <c r="L98" s="21"/>
      <c r="M98" s="21"/>
    </row>
    <row r="99" spans="1:13">
      <c r="A99" s="21"/>
      <c r="B99" s="21"/>
      <c r="C99" s="21"/>
      <c r="D99" s="21"/>
      <c r="E99" s="21"/>
      <c r="F99" s="21"/>
      <c r="G99" s="21"/>
      <c r="H99" s="21"/>
      <c r="I99" s="21"/>
      <c r="J99" s="21"/>
      <c r="K99" s="21"/>
      <c r="L99" s="21"/>
      <c r="M99" s="21"/>
    </row>
    <row r="100" spans="1:13">
      <c r="A100" s="21"/>
      <c r="B100" s="21"/>
      <c r="C100" s="21"/>
      <c r="D100" s="21"/>
      <c r="E100" s="21"/>
      <c r="F100" s="21"/>
      <c r="G100" s="21"/>
      <c r="H100" s="21"/>
      <c r="I100" s="21"/>
      <c r="J100" s="21"/>
      <c r="K100" s="21"/>
      <c r="L100" s="21"/>
      <c r="M100" s="21"/>
    </row>
    <row r="101" spans="1:13">
      <c r="A101" s="21"/>
      <c r="B101" s="21"/>
      <c r="C101" s="21"/>
      <c r="D101" s="21"/>
      <c r="E101" s="21"/>
      <c r="F101" s="21"/>
      <c r="G101" s="21"/>
      <c r="H101" s="21"/>
      <c r="I101" s="21"/>
      <c r="J101" s="21"/>
      <c r="K101" s="21"/>
      <c r="L101" s="21"/>
      <c r="M101" s="21"/>
    </row>
    <row r="102" spans="1:13">
      <c r="A102" s="21"/>
      <c r="B102" s="21"/>
      <c r="C102" s="21"/>
      <c r="D102" s="21"/>
      <c r="E102" s="21"/>
      <c r="F102" s="21"/>
      <c r="G102" s="21"/>
      <c r="H102" s="21"/>
      <c r="I102" s="21"/>
      <c r="J102" s="21"/>
      <c r="K102" s="21"/>
      <c r="L102" s="21"/>
      <c r="M102" s="21"/>
    </row>
    <row r="103" spans="1:13">
      <c r="A103" s="21"/>
      <c r="B103" s="21"/>
      <c r="C103" s="21"/>
      <c r="D103" s="21"/>
      <c r="E103" s="21"/>
      <c r="F103" s="21"/>
      <c r="G103" s="21"/>
      <c r="H103" s="21"/>
      <c r="I103" s="21"/>
      <c r="J103" s="21"/>
      <c r="K103" s="21"/>
      <c r="L103" s="21"/>
      <c r="M103" s="21"/>
    </row>
    <row r="104" spans="1:13">
      <c r="A104" s="21"/>
      <c r="B104" s="21"/>
      <c r="C104" s="21"/>
      <c r="D104" s="21"/>
      <c r="E104" s="21"/>
      <c r="F104" s="21"/>
      <c r="G104" s="21"/>
      <c r="H104" s="21"/>
      <c r="I104" s="21"/>
      <c r="J104" s="21"/>
      <c r="K104" s="21"/>
      <c r="L104" s="21"/>
      <c r="M104" s="21"/>
    </row>
  </sheetData>
  <mergeCells count="33">
    <mergeCell ref="AE28:AE29"/>
    <mergeCell ref="AF28:AF29"/>
    <mergeCell ref="AG28:AG29"/>
    <mergeCell ref="Y28:Y29"/>
    <mergeCell ref="Z28:Z29"/>
    <mergeCell ref="AA28:AA29"/>
    <mergeCell ref="AB28:AB29"/>
    <mergeCell ref="AC28:AC29"/>
    <mergeCell ref="AD28:AD29"/>
    <mergeCell ref="X28:X29"/>
    <mergeCell ref="P28:P29"/>
    <mergeCell ref="Q28:Q29"/>
    <mergeCell ref="R28:R29"/>
    <mergeCell ref="S28:S29"/>
    <mergeCell ref="T28:T29"/>
    <mergeCell ref="U28:U29"/>
    <mergeCell ref="V28:V29"/>
    <mergeCell ref="W28:W29"/>
    <mergeCell ref="O28:O29"/>
    <mergeCell ref="F28:F29"/>
    <mergeCell ref="G28:G29"/>
    <mergeCell ref="H28:H29"/>
    <mergeCell ref="I28:I29"/>
    <mergeCell ref="J28:J29"/>
    <mergeCell ref="K28:K29"/>
    <mergeCell ref="L28:L29"/>
    <mergeCell ref="M28:M29"/>
    <mergeCell ref="N28:N29"/>
    <mergeCell ref="A28:A29"/>
    <mergeCell ref="B28:B29"/>
    <mergeCell ref="C28:C29"/>
    <mergeCell ref="D28:D29"/>
    <mergeCell ref="E28:E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Zambia Workbook</vt:lpstr>
      <vt:lpstr>ZMData</vt:lpstr>
      <vt:lpstr>Employment calcs</vt:lpstr>
      <vt:lpstr>Exergy calcs</vt:lpstr>
      <vt:lpstr>Zambia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2012-07-26T13:06:21Z</dcterms:created>
  <dcterms:modified xsi:type="dcterms:W3CDTF">2013-04-24T19:23:05Z</dcterms:modified>
</cp:coreProperties>
</file>