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autoCompressPictures="0"/>
  <bookViews>
    <workbookView xWindow="240" yWindow="340" windowWidth="26800" windowHeight="17100" firstSheet="7" activeTab="10"/>
  </bookViews>
  <sheets>
    <sheet name="UK Workbook" sheetId="1" r:id="rId1"/>
    <sheet name="UKData" sheetId="13" r:id="rId2"/>
    <sheet name="UK Indices Comparison" sheetId="10" r:id="rId3"/>
    <sheet name="Labor calculations" sheetId="3" r:id="rId4"/>
    <sheet name="Exergy calcs" sheetId="11" r:id="rId5"/>
    <sheet name="Useful work calcs" sheetId="12" r:id="rId6"/>
    <sheet name="Capital Stock Comparison Graph" sheetId="5" r:id="rId7"/>
    <sheet name="Capital Stock Comparison" sheetId="4" r:id="rId8"/>
    <sheet name="GDP Comparison Graph" sheetId="7" r:id="rId9"/>
    <sheet name="GDP Comparison" sheetId="6" r:id="rId10"/>
    <sheet name="CES Models" sheetId="14" r:id="rId11"/>
  </sheets>
  <externalReferences>
    <externalReference r:id="rId12"/>
  </externalReferences>
  <definedNames>
    <definedName name="alpha">'CES Models'!$K$9</definedName>
    <definedName name="beta">'CES Models'!$K$3</definedName>
    <definedName name="gamma_E">'CES Models'!$K$2</definedName>
    <definedName name="invPhi">'CES Models'!$K$7</definedName>
    <definedName name="lambda_E">'CES Models'!$K$5</definedName>
    <definedName name="lambda_L">'CES Models'!$K$4</definedName>
    <definedName name="phi">'CES Models'!$K$6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14" l="1"/>
  <c r="B2" i="14"/>
  <c r="C2" i="14"/>
  <c r="D2" i="14"/>
  <c r="E2" i="14"/>
  <c r="F2" i="14"/>
  <c r="G2" i="14"/>
  <c r="H2" i="14"/>
  <c r="A3" i="14"/>
  <c r="B3" i="14"/>
  <c r="C3" i="14"/>
  <c r="D3" i="14"/>
  <c r="E3" i="14"/>
  <c r="F3" i="14"/>
  <c r="G3" i="14"/>
  <c r="H3" i="14"/>
  <c r="A4" i="14"/>
  <c r="B4" i="14"/>
  <c r="C4" i="14"/>
  <c r="D4" i="14"/>
  <c r="E4" i="14"/>
  <c r="F4" i="14"/>
  <c r="G4" i="14"/>
  <c r="H4" i="14"/>
  <c r="A5" i="14"/>
  <c r="B5" i="14"/>
  <c r="C5" i="14"/>
  <c r="D5" i="14"/>
  <c r="E5" i="14"/>
  <c r="F5" i="14"/>
  <c r="G5" i="14"/>
  <c r="H5" i="14"/>
  <c r="A6" i="14"/>
  <c r="B6" i="14"/>
  <c r="C6" i="14"/>
  <c r="D6" i="14"/>
  <c r="E6" i="14"/>
  <c r="F6" i="14"/>
  <c r="G6" i="14"/>
  <c r="H6" i="14"/>
  <c r="A7" i="14"/>
  <c r="B7" i="14"/>
  <c r="C7" i="14"/>
  <c r="D7" i="14"/>
  <c r="E7" i="14"/>
  <c r="F7" i="14"/>
  <c r="G7" i="14"/>
  <c r="H7" i="14"/>
  <c r="A8" i="14"/>
  <c r="B8" i="14"/>
  <c r="C8" i="14"/>
  <c r="D8" i="14"/>
  <c r="E8" i="14"/>
  <c r="F8" i="14"/>
  <c r="G8" i="14"/>
  <c r="H8" i="14"/>
  <c r="A9" i="14"/>
  <c r="B9" i="14"/>
  <c r="C9" i="14"/>
  <c r="D9" i="14"/>
  <c r="E9" i="14"/>
  <c r="F9" i="14"/>
  <c r="G9" i="14"/>
  <c r="H9" i="14"/>
  <c r="A10" i="14"/>
  <c r="B10" i="14"/>
  <c r="C10" i="14"/>
  <c r="D10" i="14"/>
  <c r="E10" i="14"/>
  <c r="F10" i="14"/>
  <c r="G10" i="14"/>
  <c r="H10" i="14"/>
  <c r="A11" i="14"/>
  <c r="B11" i="14"/>
  <c r="C11" i="14"/>
  <c r="D11" i="14"/>
  <c r="E11" i="14"/>
  <c r="F11" i="14"/>
  <c r="G11" i="14"/>
  <c r="H11" i="14"/>
  <c r="A12" i="14"/>
  <c r="B12" i="14"/>
  <c r="C12" i="14"/>
  <c r="D12" i="14"/>
  <c r="E12" i="14"/>
  <c r="F12" i="14"/>
  <c r="G12" i="14"/>
  <c r="H12" i="14"/>
  <c r="A13" i="14"/>
  <c r="B13" i="14"/>
  <c r="C13" i="14"/>
  <c r="D13" i="14"/>
  <c r="E13" i="14"/>
  <c r="F13" i="14"/>
  <c r="G13" i="14"/>
  <c r="H13" i="14"/>
  <c r="A14" i="14"/>
  <c r="B14" i="14"/>
  <c r="C14" i="14"/>
  <c r="D14" i="14"/>
  <c r="E14" i="14"/>
  <c r="F14" i="14"/>
  <c r="G14" i="14"/>
  <c r="H14" i="14"/>
  <c r="A15" i="14"/>
  <c r="B15" i="14"/>
  <c r="C15" i="14"/>
  <c r="D15" i="14"/>
  <c r="E15" i="14"/>
  <c r="F15" i="14"/>
  <c r="G15" i="14"/>
  <c r="H15" i="14"/>
  <c r="A16" i="14"/>
  <c r="B16" i="14"/>
  <c r="C16" i="14"/>
  <c r="D16" i="14"/>
  <c r="E16" i="14"/>
  <c r="F16" i="14"/>
  <c r="G16" i="14"/>
  <c r="H16" i="14"/>
  <c r="A17" i="14"/>
  <c r="B17" i="14"/>
  <c r="C17" i="14"/>
  <c r="D17" i="14"/>
  <c r="E17" i="14"/>
  <c r="F17" i="14"/>
  <c r="G17" i="14"/>
  <c r="H17" i="14"/>
  <c r="A18" i="14"/>
  <c r="B18" i="14"/>
  <c r="C18" i="14"/>
  <c r="D18" i="14"/>
  <c r="E18" i="14"/>
  <c r="F18" i="14"/>
  <c r="G18" i="14"/>
  <c r="H18" i="14"/>
  <c r="A19" i="14"/>
  <c r="B19" i="14"/>
  <c r="C19" i="14"/>
  <c r="D19" i="14"/>
  <c r="E19" i="14"/>
  <c r="F19" i="14"/>
  <c r="G19" i="14"/>
  <c r="H19" i="14"/>
  <c r="A20" i="14"/>
  <c r="B20" i="14"/>
  <c r="C20" i="14"/>
  <c r="D20" i="14"/>
  <c r="E20" i="14"/>
  <c r="F20" i="14"/>
  <c r="G20" i="14"/>
  <c r="H20" i="14"/>
  <c r="A21" i="14"/>
  <c r="B21" i="14"/>
  <c r="C21" i="14"/>
  <c r="D21" i="14"/>
  <c r="E21" i="14"/>
  <c r="F21" i="14"/>
  <c r="G21" i="14"/>
  <c r="H21" i="14"/>
  <c r="A22" i="14"/>
  <c r="B22" i="14"/>
  <c r="C22" i="14"/>
  <c r="D22" i="14"/>
  <c r="E22" i="14"/>
  <c r="F22" i="14"/>
  <c r="G22" i="14"/>
  <c r="H22" i="14"/>
  <c r="A23" i="14"/>
  <c r="B23" i="14"/>
  <c r="C23" i="14"/>
  <c r="D23" i="14"/>
  <c r="E23" i="14"/>
  <c r="F23" i="14"/>
  <c r="G23" i="14"/>
  <c r="H23" i="14"/>
  <c r="A24" i="14"/>
  <c r="B24" i="14"/>
  <c r="C24" i="14"/>
  <c r="D24" i="14"/>
  <c r="E24" i="14"/>
  <c r="F24" i="14"/>
  <c r="G24" i="14"/>
  <c r="H24" i="14"/>
  <c r="A25" i="14"/>
  <c r="B25" i="14"/>
  <c r="C25" i="14"/>
  <c r="D25" i="14"/>
  <c r="E25" i="14"/>
  <c r="F25" i="14"/>
  <c r="G25" i="14"/>
  <c r="H25" i="14"/>
  <c r="A26" i="14"/>
  <c r="B26" i="14"/>
  <c r="C26" i="14"/>
  <c r="D26" i="14"/>
  <c r="E26" i="14"/>
  <c r="F26" i="14"/>
  <c r="G26" i="14"/>
  <c r="H26" i="14"/>
  <c r="A27" i="14"/>
  <c r="B27" i="14"/>
  <c r="C27" i="14"/>
  <c r="D27" i="14"/>
  <c r="E27" i="14"/>
  <c r="F27" i="14"/>
  <c r="G27" i="14"/>
  <c r="H27" i="14"/>
  <c r="A28" i="14"/>
  <c r="B28" i="14"/>
  <c r="C28" i="14"/>
  <c r="D28" i="14"/>
  <c r="E28" i="14"/>
  <c r="F28" i="14"/>
  <c r="G28" i="14"/>
  <c r="H28" i="14"/>
  <c r="A29" i="14"/>
  <c r="B29" i="14"/>
  <c r="C29" i="14"/>
  <c r="D29" i="14"/>
  <c r="E29" i="14"/>
  <c r="F29" i="14"/>
  <c r="G29" i="14"/>
  <c r="H29" i="14"/>
  <c r="A30" i="14"/>
  <c r="B30" i="14"/>
  <c r="C30" i="14"/>
  <c r="D30" i="14"/>
  <c r="E30" i="14"/>
  <c r="F30" i="14"/>
  <c r="G30" i="14"/>
  <c r="H30" i="14"/>
  <c r="A31" i="14"/>
  <c r="B31" i="14"/>
  <c r="C31" i="14"/>
  <c r="D31" i="14"/>
  <c r="E31" i="14"/>
  <c r="F31" i="14"/>
  <c r="G31" i="14"/>
  <c r="H31" i="14"/>
  <c r="A32" i="14"/>
  <c r="B32" i="14"/>
  <c r="C32" i="14"/>
  <c r="D32" i="14"/>
  <c r="E32" i="14"/>
  <c r="F32" i="14"/>
  <c r="G32" i="14"/>
  <c r="H32" i="14"/>
  <c r="A33" i="14"/>
  <c r="B33" i="14"/>
  <c r="C33" i="14"/>
  <c r="D33" i="14"/>
  <c r="E33" i="14"/>
  <c r="F33" i="14"/>
  <c r="G33" i="14"/>
  <c r="H33" i="14"/>
  <c r="B1" i="14"/>
  <c r="C1" i="14"/>
  <c r="D1" i="14"/>
  <c r="E1" i="14"/>
  <c r="F1" i="14"/>
  <c r="G1" i="14"/>
  <c r="H1" i="14"/>
  <c r="A1" i="14"/>
  <c r="K9" i="14"/>
  <c r="M33" i="14"/>
  <c r="O33" i="14"/>
  <c r="K6" i="14"/>
  <c r="N33" i="14"/>
  <c r="K7" i="14"/>
  <c r="P33" i="14"/>
  <c r="Q33" i="14"/>
  <c r="M32" i="14"/>
  <c r="O32" i="14"/>
  <c r="N32" i="14"/>
  <c r="P32" i="14"/>
  <c r="Q32" i="14"/>
  <c r="M31" i="14"/>
  <c r="O31" i="14"/>
  <c r="N31" i="14"/>
  <c r="P31" i="14"/>
  <c r="Q31" i="14"/>
  <c r="M30" i="14"/>
  <c r="O30" i="14"/>
  <c r="N30" i="14"/>
  <c r="P30" i="14"/>
  <c r="Q30" i="14"/>
  <c r="M29" i="14"/>
  <c r="O29" i="14"/>
  <c r="N29" i="14"/>
  <c r="P29" i="14"/>
  <c r="Q29" i="14"/>
  <c r="M28" i="14"/>
  <c r="O28" i="14"/>
  <c r="N28" i="14"/>
  <c r="P28" i="14"/>
  <c r="Q28" i="14"/>
  <c r="M27" i="14"/>
  <c r="O27" i="14"/>
  <c r="N27" i="14"/>
  <c r="P27" i="14"/>
  <c r="Q27" i="14"/>
  <c r="M26" i="14"/>
  <c r="O26" i="14"/>
  <c r="N26" i="14"/>
  <c r="P26" i="14"/>
  <c r="Q26" i="14"/>
  <c r="M25" i="14"/>
  <c r="O25" i="14"/>
  <c r="N25" i="14"/>
  <c r="P25" i="14"/>
  <c r="Q25" i="14"/>
  <c r="M24" i="14"/>
  <c r="O24" i="14"/>
  <c r="N24" i="14"/>
  <c r="P24" i="14"/>
  <c r="Q24" i="14"/>
  <c r="M23" i="14"/>
  <c r="O23" i="14"/>
  <c r="N23" i="14"/>
  <c r="P23" i="14"/>
  <c r="Q23" i="14"/>
  <c r="M22" i="14"/>
  <c r="O22" i="14"/>
  <c r="N22" i="14"/>
  <c r="P22" i="14"/>
  <c r="Q22" i="14"/>
  <c r="R22" i="14"/>
  <c r="M21" i="14"/>
  <c r="O21" i="14"/>
  <c r="N21" i="14"/>
  <c r="P21" i="14"/>
  <c r="Q21" i="14"/>
  <c r="R21" i="14"/>
  <c r="M20" i="14"/>
  <c r="O20" i="14"/>
  <c r="N20" i="14"/>
  <c r="P20" i="14"/>
  <c r="Q20" i="14"/>
  <c r="R20" i="14"/>
  <c r="M19" i="14"/>
  <c r="O19" i="14"/>
  <c r="N19" i="14"/>
  <c r="P19" i="14"/>
  <c r="Q19" i="14"/>
  <c r="R19" i="14"/>
  <c r="M18" i="14"/>
  <c r="O18" i="14"/>
  <c r="N18" i="14"/>
  <c r="P18" i="14"/>
  <c r="Q18" i="14"/>
  <c r="R18" i="14"/>
  <c r="M17" i="14"/>
  <c r="O17" i="14"/>
  <c r="N17" i="14"/>
  <c r="P17" i="14"/>
  <c r="Q17" i="14"/>
  <c r="R17" i="14"/>
  <c r="M16" i="14"/>
  <c r="O16" i="14"/>
  <c r="N16" i="14"/>
  <c r="P16" i="14"/>
  <c r="Q16" i="14"/>
  <c r="R16" i="14"/>
  <c r="M15" i="14"/>
  <c r="O15" i="14"/>
  <c r="N15" i="14"/>
  <c r="P15" i="14"/>
  <c r="Q15" i="14"/>
  <c r="R15" i="14"/>
  <c r="M14" i="14"/>
  <c r="O14" i="14"/>
  <c r="N14" i="14"/>
  <c r="P14" i="14"/>
  <c r="Q14" i="14"/>
  <c r="R14" i="14"/>
  <c r="M13" i="14"/>
  <c r="O13" i="14"/>
  <c r="N13" i="14"/>
  <c r="P13" i="14"/>
  <c r="Q13" i="14"/>
  <c r="R13" i="14"/>
  <c r="M12" i="14"/>
  <c r="O12" i="14"/>
  <c r="N12" i="14"/>
  <c r="P12" i="14"/>
  <c r="Q12" i="14"/>
  <c r="R12" i="14"/>
  <c r="M11" i="14"/>
  <c r="O11" i="14"/>
  <c r="N11" i="14"/>
  <c r="P11" i="14"/>
  <c r="Q11" i="14"/>
  <c r="R11" i="14"/>
  <c r="M10" i="14"/>
  <c r="O10" i="14"/>
  <c r="N10" i="14"/>
  <c r="P10" i="14"/>
  <c r="Q10" i="14"/>
  <c r="R10" i="14"/>
  <c r="M9" i="14"/>
  <c r="O9" i="14"/>
  <c r="N9" i="14"/>
  <c r="P9" i="14"/>
  <c r="Q9" i="14"/>
  <c r="R9" i="14"/>
  <c r="M8" i="14"/>
  <c r="O8" i="14"/>
  <c r="N8" i="14"/>
  <c r="P8" i="14"/>
  <c r="Q8" i="14"/>
  <c r="R8" i="14"/>
  <c r="K8" i="14"/>
  <c r="M7" i="14"/>
  <c r="O7" i="14"/>
  <c r="N7" i="14"/>
  <c r="P7" i="14"/>
  <c r="Q7" i="14"/>
  <c r="R7" i="14"/>
  <c r="M6" i="14"/>
  <c r="O6" i="14"/>
  <c r="N6" i="14"/>
  <c r="P6" i="14"/>
  <c r="Q6" i="14"/>
  <c r="R6" i="14"/>
  <c r="M5" i="14"/>
  <c r="O5" i="14"/>
  <c r="N5" i="14"/>
  <c r="P5" i="14"/>
  <c r="Q5" i="14"/>
  <c r="R5" i="14"/>
  <c r="M4" i="14"/>
  <c r="O4" i="14"/>
  <c r="N4" i="14"/>
  <c r="P4" i="14"/>
  <c r="Q4" i="14"/>
  <c r="R4" i="14"/>
  <c r="M3" i="14"/>
  <c r="O3" i="14"/>
  <c r="N3" i="14"/>
  <c r="P3" i="14"/>
  <c r="Q3" i="14"/>
  <c r="R3" i="14"/>
  <c r="M2" i="14"/>
  <c r="O2" i="14"/>
  <c r="N2" i="14"/>
  <c r="P2" i="14"/>
  <c r="Q2" i="14"/>
  <c r="R2" i="14"/>
  <c r="A2" i="13"/>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1" i="13"/>
  <c r="H11" i="1"/>
  <c r="B3" i="13"/>
  <c r="I11" i="1"/>
  <c r="C3" i="13"/>
  <c r="J11" i="1"/>
  <c r="D3" i="13"/>
  <c r="K11" i="1"/>
  <c r="E3" i="13"/>
  <c r="L11" i="1"/>
  <c r="F3" i="13"/>
  <c r="M11" i="1"/>
  <c r="G3" i="13"/>
  <c r="N11" i="1"/>
  <c r="H3" i="13"/>
  <c r="H12" i="1"/>
  <c r="B4" i="13"/>
  <c r="I12" i="1"/>
  <c r="C4" i="13"/>
  <c r="J12" i="1"/>
  <c r="D4" i="13"/>
  <c r="K12" i="1"/>
  <c r="E4" i="13"/>
  <c r="L12" i="1"/>
  <c r="F4" i="13"/>
  <c r="M12" i="1"/>
  <c r="G4" i="13"/>
  <c r="N12" i="1"/>
  <c r="H4" i="13"/>
  <c r="H13" i="1"/>
  <c r="B5" i="13"/>
  <c r="I13" i="1"/>
  <c r="C5" i="13"/>
  <c r="J13" i="1"/>
  <c r="D5" i="13"/>
  <c r="K13" i="1"/>
  <c r="E5" i="13"/>
  <c r="L13" i="1"/>
  <c r="F5" i="13"/>
  <c r="M13" i="1"/>
  <c r="G5" i="13"/>
  <c r="N13" i="1"/>
  <c r="H5" i="13"/>
  <c r="H14" i="1"/>
  <c r="B6" i="13"/>
  <c r="I14" i="1"/>
  <c r="C6" i="13"/>
  <c r="J14" i="1"/>
  <c r="D6" i="13"/>
  <c r="K14" i="1"/>
  <c r="E6" i="13"/>
  <c r="L14" i="1"/>
  <c r="F6" i="13"/>
  <c r="M14" i="1"/>
  <c r="G6" i="13"/>
  <c r="N14" i="1"/>
  <c r="H6" i="13"/>
  <c r="H15" i="1"/>
  <c r="B7" i="13"/>
  <c r="I15" i="1"/>
  <c r="C7" i="13"/>
  <c r="J15" i="1"/>
  <c r="D7" i="13"/>
  <c r="K15" i="1"/>
  <c r="E7" i="13"/>
  <c r="L15" i="1"/>
  <c r="F7" i="13"/>
  <c r="M15" i="1"/>
  <c r="G7" i="13"/>
  <c r="N15" i="1"/>
  <c r="H7" i="13"/>
  <c r="H16" i="1"/>
  <c r="B8" i="13"/>
  <c r="I16" i="1"/>
  <c r="C8" i="13"/>
  <c r="J16" i="1"/>
  <c r="D8" i="13"/>
  <c r="K16" i="1"/>
  <c r="E8" i="13"/>
  <c r="L16" i="1"/>
  <c r="F8" i="13"/>
  <c r="M16" i="1"/>
  <c r="G8" i="13"/>
  <c r="N16" i="1"/>
  <c r="H8" i="13"/>
  <c r="H17" i="1"/>
  <c r="B9" i="13"/>
  <c r="I17" i="1"/>
  <c r="C9" i="13"/>
  <c r="J17" i="1"/>
  <c r="D9" i="13"/>
  <c r="K17" i="1"/>
  <c r="E9" i="13"/>
  <c r="L17" i="1"/>
  <c r="F9" i="13"/>
  <c r="M17" i="1"/>
  <c r="G9" i="13"/>
  <c r="N17" i="1"/>
  <c r="H9" i="13"/>
  <c r="H18" i="1"/>
  <c r="B10" i="13"/>
  <c r="I18" i="1"/>
  <c r="C10" i="13"/>
  <c r="J18" i="1"/>
  <c r="D10" i="13"/>
  <c r="K18" i="1"/>
  <c r="E10" i="13"/>
  <c r="L18" i="1"/>
  <c r="F10" i="13"/>
  <c r="M18" i="1"/>
  <c r="G10" i="13"/>
  <c r="N18" i="1"/>
  <c r="H10" i="13"/>
  <c r="H19" i="1"/>
  <c r="B11" i="13"/>
  <c r="I19" i="1"/>
  <c r="C11" i="13"/>
  <c r="J19" i="1"/>
  <c r="D11" i="13"/>
  <c r="K19" i="1"/>
  <c r="E11" i="13"/>
  <c r="L19" i="1"/>
  <c r="F11" i="13"/>
  <c r="M19" i="1"/>
  <c r="G11" i="13"/>
  <c r="N19" i="1"/>
  <c r="H11" i="13"/>
  <c r="H20" i="1"/>
  <c r="B12" i="13"/>
  <c r="I20" i="1"/>
  <c r="C12" i="13"/>
  <c r="J20" i="1"/>
  <c r="D12" i="13"/>
  <c r="K20" i="1"/>
  <c r="E12" i="13"/>
  <c r="L20" i="1"/>
  <c r="F12" i="13"/>
  <c r="M20" i="1"/>
  <c r="G12" i="13"/>
  <c r="N20" i="1"/>
  <c r="H12" i="13"/>
  <c r="H21" i="1"/>
  <c r="B13" i="13"/>
  <c r="I21" i="1"/>
  <c r="C13" i="13"/>
  <c r="J21" i="1"/>
  <c r="D13" i="13"/>
  <c r="K21" i="1"/>
  <c r="E13" i="13"/>
  <c r="L21" i="1"/>
  <c r="F13" i="13"/>
  <c r="M21" i="1"/>
  <c r="G13" i="13"/>
  <c r="N21" i="1"/>
  <c r="H13" i="13"/>
  <c r="H22" i="1"/>
  <c r="B14" i="13"/>
  <c r="I22" i="1"/>
  <c r="C14" i="13"/>
  <c r="J22" i="1"/>
  <c r="D14" i="13"/>
  <c r="K22" i="1"/>
  <c r="E14" i="13"/>
  <c r="L22" i="1"/>
  <c r="F14" i="13"/>
  <c r="M22" i="1"/>
  <c r="G14" i="13"/>
  <c r="N22" i="1"/>
  <c r="H14" i="13"/>
  <c r="H23" i="1"/>
  <c r="B15" i="13"/>
  <c r="I23" i="1"/>
  <c r="C15" i="13"/>
  <c r="J23" i="1"/>
  <c r="D15" i="13"/>
  <c r="K23" i="1"/>
  <c r="E15" i="13"/>
  <c r="L23" i="1"/>
  <c r="F15" i="13"/>
  <c r="M23" i="1"/>
  <c r="G15" i="13"/>
  <c r="N23" i="1"/>
  <c r="H15" i="13"/>
  <c r="H24" i="1"/>
  <c r="B16" i="13"/>
  <c r="I24" i="1"/>
  <c r="C16" i="13"/>
  <c r="J24" i="1"/>
  <c r="D16" i="13"/>
  <c r="K24" i="1"/>
  <c r="E16" i="13"/>
  <c r="L24" i="1"/>
  <c r="F16" i="13"/>
  <c r="M24" i="1"/>
  <c r="G16" i="13"/>
  <c r="N24" i="1"/>
  <c r="H16" i="13"/>
  <c r="H25" i="1"/>
  <c r="B17" i="13"/>
  <c r="I25" i="1"/>
  <c r="C17" i="13"/>
  <c r="J25" i="1"/>
  <c r="D17" i="13"/>
  <c r="K25" i="1"/>
  <c r="E17" i="13"/>
  <c r="L25" i="1"/>
  <c r="F17" i="13"/>
  <c r="M25" i="1"/>
  <c r="G17" i="13"/>
  <c r="N25" i="1"/>
  <c r="H17" i="13"/>
  <c r="H26" i="1"/>
  <c r="B18" i="13"/>
  <c r="I26" i="1"/>
  <c r="C18" i="13"/>
  <c r="J26" i="1"/>
  <c r="D18" i="13"/>
  <c r="K26" i="1"/>
  <c r="E18" i="13"/>
  <c r="L26" i="1"/>
  <c r="F18" i="13"/>
  <c r="M26" i="1"/>
  <c r="G18" i="13"/>
  <c r="N26" i="1"/>
  <c r="H18" i="13"/>
  <c r="H27" i="1"/>
  <c r="B19" i="13"/>
  <c r="I27" i="1"/>
  <c r="C19" i="13"/>
  <c r="J27" i="1"/>
  <c r="D19" i="13"/>
  <c r="K27" i="1"/>
  <c r="E19" i="13"/>
  <c r="L27" i="1"/>
  <c r="F19" i="13"/>
  <c r="M27" i="1"/>
  <c r="G19" i="13"/>
  <c r="N27" i="1"/>
  <c r="H19" i="13"/>
  <c r="H28" i="1"/>
  <c r="B20" i="13"/>
  <c r="I28" i="1"/>
  <c r="C20" i="13"/>
  <c r="J28" i="1"/>
  <c r="D20" i="13"/>
  <c r="K28" i="1"/>
  <c r="E20" i="13"/>
  <c r="L28" i="1"/>
  <c r="F20" i="13"/>
  <c r="M28" i="1"/>
  <c r="G20" i="13"/>
  <c r="N28" i="1"/>
  <c r="H20" i="13"/>
  <c r="H29" i="1"/>
  <c r="B21" i="13"/>
  <c r="I29" i="1"/>
  <c r="C21" i="13"/>
  <c r="J29" i="1"/>
  <c r="D21" i="13"/>
  <c r="K29" i="1"/>
  <c r="E21" i="13"/>
  <c r="L29" i="1"/>
  <c r="F21" i="13"/>
  <c r="M29" i="1"/>
  <c r="G21" i="13"/>
  <c r="N29" i="1"/>
  <c r="H21" i="13"/>
  <c r="H30" i="1"/>
  <c r="B22" i="13"/>
  <c r="I30" i="1"/>
  <c r="C22" i="13"/>
  <c r="J30" i="1"/>
  <c r="D22" i="13"/>
  <c r="K30" i="1"/>
  <c r="E22" i="13"/>
  <c r="L30" i="1"/>
  <c r="F22" i="13"/>
  <c r="M30" i="1"/>
  <c r="G22" i="13"/>
  <c r="N30" i="1"/>
  <c r="H22" i="13"/>
  <c r="H31" i="1"/>
  <c r="B23" i="13"/>
  <c r="I31" i="1"/>
  <c r="C23" i="13"/>
  <c r="J31" i="1"/>
  <c r="D23" i="13"/>
  <c r="K31" i="1"/>
  <c r="E23" i="13"/>
  <c r="L31" i="1"/>
  <c r="F23" i="13"/>
  <c r="M31" i="1"/>
  <c r="G23" i="13"/>
  <c r="H23" i="13"/>
  <c r="H32" i="1"/>
  <c r="B24" i="13"/>
  <c r="I32" i="1"/>
  <c r="C24" i="13"/>
  <c r="J32" i="1"/>
  <c r="D24" i="13"/>
  <c r="K32" i="1"/>
  <c r="E24" i="13"/>
  <c r="L32" i="1"/>
  <c r="F24" i="13"/>
  <c r="M32" i="1"/>
  <c r="G24" i="13"/>
  <c r="H24" i="13"/>
  <c r="H33" i="1"/>
  <c r="B25" i="13"/>
  <c r="I33" i="1"/>
  <c r="C25" i="13"/>
  <c r="J33" i="1"/>
  <c r="D25" i="13"/>
  <c r="K33" i="1"/>
  <c r="E25" i="13"/>
  <c r="L33" i="1"/>
  <c r="F25" i="13"/>
  <c r="M33" i="1"/>
  <c r="G25" i="13"/>
  <c r="H25" i="13"/>
  <c r="H34" i="1"/>
  <c r="B26" i="13"/>
  <c r="I34" i="1"/>
  <c r="C26" i="13"/>
  <c r="J34" i="1"/>
  <c r="D26" i="13"/>
  <c r="K34" i="1"/>
  <c r="E26" i="13"/>
  <c r="L34" i="1"/>
  <c r="F26" i="13"/>
  <c r="M34" i="1"/>
  <c r="G26" i="13"/>
  <c r="H26" i="13"/>
  <c r="H35" i="1"/>
  <c r="B27" i="13"/>
  <c r="I35" i="1"/>
  <c r="C27" i="13"/>
  <c r="J35" i="1"/>
  <c r="D27" i="13"/>
  <c r="K35" i="1"/>
  <c r="E27" i="13"/>
  <c r="L35" i="1"/>
  <c r="F27" i="13"/>
  <c r="M35" i="1"/>
  <c r="G27" i="13"/>
  <c r="H27" i="13"/>
  <c r="H36" i="1"/>
  <c r="B28" i="13"/>
  <c r="I36" i="1"/>
  <c r="C28" i="13"/>
  <c r="J36" i="1"/>
  <c r="D28" i="13"/>
  <c r="K36" i="1"/>
  <c r="E28" i="13"/>
  <c r="L36" i="1"/>
  <c r="F28" i="13"/>
  <c r="M36" i="1"/>
  <c r="G28" i="13"/>
  <c r="H28" i="13"/>
  <c r="H37" i="1"/>
  <c r="B29" i="13"/>
  <c r="I37" i="1"/>
  <c r="C29" i="13"/>
  <c r="J37" i="1"/>
  <c r="D29" i="13"/>
  <c r="K37" i="1"/>
  <c r="E29" i="13"/>
  <c r="L37" i="1"/>
  <c r="F29" i="13"/>
  <c r="M37" i="1"/>
  <c r="G29" i="13"/>
  <c r="H29" i="13"/>
  <c r="H38" i="1"/>
  <c r="B30" i="13"/>
  <c r="I38" i="1"/>
  <c r="C30" i="13"/>
  <c r="J38" i="1"/>
  <c r="D30" i="13"/>
  <c r="K38" i="1"/>
  <c r="E30" i="13"/>
  <c r="L38" i="1"/>
  <c r="F30" i="13"/>
  <c r="M38" i="1"/>
  <c r="G30" i="13"/>
  <c r="H30" i="13"/>
  <c r="H39" i="1"/>
  <c r="B31" i="13"/>
  <c r="I39" i="1"/>
  <c r="C31" i="13"/>
  <c r="J39" i="1"/>
  <c r="D31" i="13"/>
  <c r="K39" i="1"/>
  <c r="E31" i="13"/>
  <c r="L39" i="1"/>
  <c r="F31" i="13"/>
  <c r="M39" i="1"/>
  <c r="G31" i="13"/>
  <c r="H31" i="13"/>
  <c r="H40" i="1"/>
  <c r="B32" i="13"/>
  <c r="I40" i="1"/>
  <c r="C32" i="13"/>
  <c r="J40" i="1"/>
  <c r="D32" i="13"/>
  <c r="K40" i="1"/>
  <c r="E32" i="13"/>
  <c r="L40" i="1"/>
  <c r="F32" i="13"/>
  <c r="M40" i="1"/>
  <c r="G32" i="13"/>
  <c r="H32" i="13"/>
  <c r="H41" i="1"/>
  <c r="B33" i="13"/>
  <c r="I41" i="1"/>
  <c r="C33" i="13"/>
  <c r="J41" i="1"/>
  <c r="D33" i="13"/>
  <c r="K41" i="1"/>
  <c r="E33" i="13"/>
  <c r="L41" i="1"/>
  <c r="F33" i="13"/>
  <c r="M41" i="1"/>
  <c r="G33" i="13"/>
  <c r="H33" i="13"/>
  <c r="I10" i="1"/>
  <c r="C2" i="13"/>
  <c r="J10" i="1"/>
  <c r="D2" i="13"/>
  <c r="K10" i="1"/>
  <c r="E2" i="13"/>
  <c r="L10" i="1"/>
  <c r="F2" i="13"/>
  <c r="M10" i="1"/>
  <c r="G2" i="13"/>
  <c r="N10" i="1"/>
  <c r="H2" i="13"/>
  <c r="H10" i="1"/>
  <c r="B2" i="13"/>
  <c r="C1" i="13"/>
  <c r="D1" i="13"/>
  <c r="E1" i="13"/>
  <c r="F1" i="13"/>
  <c r="G1" i="13"/>
  <c r="H1" i="13"/>
  <c r="B1" i="13"/>
  <c r="D26" i="3"/>
  <c r="D27" i="3"/>
  <c r="D28" i="3"/>
  <c r="D29" i="3"/>
  <c r="D30" i="3"/>
  <c r="D31" i="3"/>
  <c r="D32" i="3"/>
  <c r="D33" i="3"/>
  <c r="D34" i="3"/>
  <c r="D35" i="3"/>
  <c r="D36" i="3"/>
  <c r="D6" i="3"/>
  <c r="D7" i="3"/>
  <c r="D8" i="3"/>
  <c r="D9" i="3"/>
  <c r="D10" i="3"/>
  <c r="D11" i="3"/>
  <c r="D12" i="3"/>
  <c r="D13" i="3"/>
  <c r="D14" i="3"/>
  <c r="D15" i="3"/>
  <c r="D16" i="3"/>
  <c r="D17" i="3"/>
  <c r="D18" i="3"/>
  <c r="D19" i="3"/>
  <c r="D20" i="3"/>
  <c r="D21" i="3"/>
  <c r="D22" i="3"/>
  <c r="D23" i="3"/>
  <c r="D24" i="3"/>
  <c r="D25" i="3"/>
  <c r="D5" i="3"/>
  <c r="E26" i="3"/>
  <c r="F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F118" i="6"/>
  <c r="H118" i="6"/>
  <c r="F119" i="6"/>
  <c r="H119" i="6"/>
  <c r="F120" i="6"/>
  <c r="H120" i="6"/>
  <c r="H89" i="6"/>
  <c r="F89" i="4"/>
  <c r="F90" i="4"/>
  <c r="F91" i="4"/>
  <c r="F92" i="4"/>
  <c r="F93" i="4"/>
  <c r="F94" i="4"/>
  <c r="F95" i="4"/>
  <c r="F96" i="4"/>
  <c r="F97" i="4"/>
  <c r="F98" i="4"/>
  <c r="F99" i="4"/>
  <c r="E99" i="4"/>
  <c r="F100" i="4"/>
  <c r="E100" i="4"/>
  <c r="F101" i="4"/>
  <c r="E101" i="4"/>
  <c r="F102" i="4"/>
  <c r="E102" i="4"/>
  <c r="F103" i="4"/>
  <c r="E103" i="4"/>
  <c r="F104" i="4"/>
  <c r="E104" i="4"/>
  <c r="F105" i="4"/>
  <c r="E105" i="4"/>
  <c r="F106" i="4"/>
  <c r="E106" i="4"/>
  <c r="F107" i="4"/>
  <c r="E107" i="4"/>
  <c r="F108" i="4"/>
  <c r="E108" i="4"/>
  <c r="F109" i="4"/>
  <c r="E109" i="4"/>
  <c r="F110" i="4"/>
  <c r="E110" i="4"/>
  <c r="F111" i="4"/>
  <c r="E111" i="4"/>
  <c r="F112" i="4"/>
  <c r="E112" i="4"/>
  <c r="F113" i="4"/>
  <c r="E113" i="4"/>
  <c r="F114" i="4"/>
  <c r="E114" i="4"/>
  <c r="F115" i="4"/>
  <c r="E115" i="4"/>
  <c r="F116" i="4"/>
  <c r="E116" i="4"/>
  <c r="F117" i="4"/>
  <c r="E117" i="4"/>
  <c r="F118" i="4"/>
  <c r="E118" i="4"/>
  <c r="F119" i="4"/>
  <c r="F88" i="4"/>
  <c r="S25" i="12"/>
  <c r="T25" i="12"/>
  <c r="U25" i="12"/>
  <c r="V25" i="12"/>
  <c r="W25" i="12"/>
  <c r="X25" i="12"/>
  <c r="Y25" i="12"/>
  <c r="Z25" i="12"/>
  <c r="AA25" i="12"/>
  <c r="S24" i="12"/>
  <c r="T24" i="12"/>
  <c r="U24" i="12"/>
  <c r="V24" i="12"/>
  <c r="W24" i="12"/>
  <c r="X24" i="12"/>
  <c r="Y24" i="12"/>
  <c r="Z24" i="12"/>
  <c r="AA24" i="12"/>
  <c r="S23" i="12"/>
  <c r="T23" i="12"/>
  <c r="U23" i="12"/>
  <c r="V23" i="12"/>
  <c r="W23" i="12"/>
  <c r="X23" i="12"/>
  <c r="Y23" i="12"/>
  <c r="Z23" i="12"/>
  <c r="AA23" i="12"/>
  <c r="S22" i="12"/>
  <c r="T22" i="12"/>
  <c r="U22" i="12"/>
  <c r="V22" i="12"/>
  <c r="W22" i="12"/>
  <c r="X22" i="12"/>
  <c r="Y22" i="12"/>
  <c r="Z22" i="12"/>
  <c r="AA22" i="12"/>
  <c r="S21" i="12"/>
  <c r="T21" i="12"/>
  <c r="U21" i="12"/>
  <c r="V21" i="12"/>
  <c r="W21" i="12"/>
  <c r="X21" i="12"/>
  <c r="Y21" i="12"/>
  <c r="Z21" i="12"/>
  <c r="AA21" i="12"/>
  <c r="S20" i="12"/>
  <c r="T20" i="12"/>
  <c r="U20" i="12"/>
  <c r="V20" i="12"/>
  <c r="W20" i="12"/>
  <c r="X20" i="12"/>
  <c r="Y20" i="12"/>
  <c r="Z20" i="12"/>
  <c r="AA20" i="12"/>
  <c r="S19" i="12"/>
  <c r="T19" i="12"/>
  <c r="U19" i="12"/>
  <c r="V19" i="12"/>
  <c r="W19" i="12"/>
  <c r="X19" i="12"/>
  <c r="Y19" i="12"/>
  <c r="Z19" i="12"/>
  <c r="AA19" i="12"/>
  <c r="S18" i="12"/>
  <c r="T18" i="12"/>
  <c r="U18" i="12"/>
  <c r="V18" i="12"/>
  <c r="W18" i="12"/>
  <c r="X18" i="12"/>
  <c r="Y18" i="12"/>
  <c r="Z18" i="12"/>
  <c r="AA18" i="12"/>
  <c r="S17" i="12"/>
  <c r="T17" i="12"/>
  <c r="U17" i="12"/>
  <c r="V17" i="12"/>
  <c r="W17" i="12"/>
  <c r="X17" i="12"/>
  <c r="Y17" i="12"/>
  <c r="Z17" i="12"/>
  <c r="AA17" i="12"/>
  <c r="S16" i="12"/>
  <c r="T16" i="12"/>
  <c r="U16" i="12"/>
  <c r="V16" i="12"/>
  <c r="W16" i="12"/>
  <c r="X16" i="12"/>
  <c r="Y16" i="12"/>
  <c r="Z16" i="12"/>
  <c r="AA16" i="12"/>
  <c r="S15" i="12"/>
  <c r="T15" i="12"/>
  <c r="U15" i="12"/>
  <c r="V15" i="12"/>
  <c r="W15" i="12"/>
  <c r="X15" i="12"/>
  <c r="Y15" i="12"/>
  <c r="Z15" i="12"/>
  <c r="AA15" i="12"/>
  <c r="S14" i="12"/>
  <c r="T14" i="12"/>
  <c r="U14" i="12"/>
  <c r="V14" i="12"/>
  <c r="W14" i="12"/>
  <c r="X14" i="12"/>
  <c r="Y14" i="12"/>
  <c r="Z14" i="12"/>
  <c r="AA14" i="12"/>
  <c r="S13" i="12"/>
  <c r="T13" i="12"/>
  <c r="U13" i="12"/>
  <c r="V13" i="12"/>
  <c r="W13" i="12"/>
  <c r="X13" i="12"/>
  <c r="Y13" i="12"/>
  <c r="Z13" i="12"/>
  <c r="AA13" i="12"/>
  <c r="S12" i="12"/>
  <c r="T12" i="12"/>
  <c r="U12" i="12"/>
  <c r="V12" i="12"/>
  <c r="W12" i="12"/>
  <c r="X12" i="12"/>
  <c r="Y12" i="12"/>
  <c r="Z12" i="12"/>
  <c r="AA12" i="12"/>
  <c r="S11" i="12"/>
  <c r="T11" i="12"/>
  <c r="U11" i="12"/>
  <c r="V11" i="12"/>
  <c r="W11" i="12"/>
  <c r="X11" i="12"/>
  <c r="Y11" i="12"/>
  <c r="Z11" i="12"/>
  <c r="AA11" i="12"/>
  <c r="S10" i="12"/>
  <c r="T10" i="12"/>
  <c r="U10" i="12"/>
  <c r="V10" i="12"/>
  <c r="W10" i="12"/>
  <c r="X10" i="12"/>
  <c r="Y10" i="12"/>
  <c r="Z10" i="12"/>
  <c r="AA10" i="12"/>
  <c r="S9" i="12"/>
  <c r="T9" i="12"/>
  <c r="U9" i="12"/>
  <c r="V9" i="12"/>
  <c r="W9" i="12"/>
  <c r="X9" i="12"/>
  <c r="Y9" i="12"/>
  <c r="Z9" i="12"/>
  <c r="AA9" i="12"/>
  <c r="S8" i="12"/>
  <c r="T8" i="12"/>
  <c r="U8" i="12"/>
  <c r="V8" i="12"/>
  <c r="W8" i="12"/>
  <c r="X8" i="12"/>
  <c r="Y8" i="12"/>
  <c r="Z8" i="12"/>
  <c r="AA8" i="12"/>
  <c r="S7" i="12"/>
  <c r="T7" i="12"/>
  <c r="U7" i="12"/>
  <c r="V7" i="12"/>
  <c r="W7" i="12"/>
  <c r="X7" i="12"/>
  <c r="Y7" i="12"/>
  <c r="Z7" i="12"/>
  <c r="AA7" i="12"/>
  <c r="S6" i="12"/>
  <c r="T6" i="12"/>
  <c r="U6" i="12"/>
  <c r="V6" i="12"/>
  <c r="W6" i="12"/>
  <c r="X6" i="12"/>
  <c r="Y6" i="12"/>
  <c r="Z6" i="12"/>
  <c r="AA6" i="12"/>
  <c r="S5" i="12"/>
  <c r="T5" i="12"/>
  <c r="U5" i="12"/>
  <c r="V5" i="12"/>
  <c r="W5" i="12"/>
  <c r="X5" i="12"/>
  <c r="Y5" i="12"/>
  <c r="Z5" i="12"/>
  <c r="AA5" i="12"/>
  <c r="C22" i="11"/>
  <c r="AD61" i="11"/>
  <c r="AE61" i="11"/>
  <c r="AF61" i="11"/>
  <c r="AG61" i="11"/>
  <c r="AH61" i="11"/>
  <c r="C24" i="11"/>
  <c r="AI61" i="11"/>
  <c r="F18" i="11"/>
  <c r="AJ61" i="11"/>
  <c r="AK61" i="11"/>
  <c r="AM61" i="11"/>
  <c r="AD60" i="11"/>
  <c r="AE60" i="11"/>
  <c r="AF60" i="11"/>
  <c r="AG60" i="11"/>
  <c r="AH60" i="11"/>
  <c r="AI60" i="11"/>
  <c r="AJ60" i="11"/>
  <c r="AK60" i="11"/>
  <c r="AM60" i="11"/>
  <c r="AD59" i="11"/>
  <c r="AE59" i="11"/>
  <c r="AF59" i="11"/>
  <c r="AG59" i="11"/>
  <c r="AH59" i="11"/>
  <c r="AI59" i="11"/>
  <c r="AJ59" i="11"/>
  <c r="AK59" i="11"/>
  <c r="AM59" i="11"/>
  <c r="AD58" i="11"/>
  <c r="AE58" i="11"/>
  <c r="AF58" i="11"/>
  <c r="AG58" i="11"/>
  <c r="AH58" i="11"/>
  <c r="AI58" i="11"/>
  <c r="AJ58" i="11"/>
  <c r="AK58" i="11"/>
  <c r="AM58" i="11"/>
  <c r="AD57" i="11"/>
  <c r="AE57" i="11"/>
  <c r="AF57" i="11"/>
  <c r="AG57" i="11"/>
  <c r="AH57" i="11"/>
  <c r="AI57" i="11"/>
  <c r="AJ57" i="11"/>
  <c r="AK57" i="11"/>
  <c r="AM57" i="11"/>
  <c r="AD56" i="11"/>
  <c r="AE56" i="11"/>
  <c r="AF56" i="11"/>
  <c r="AG56" i="11"/>
  <c r="AH56" i="11"/>
  <c r="AI56" i="11"/>
  <c r="AJ56" i="11"/>
  <c r="AK56" i="11"/>
  <c r="AM56" i="11"/>
  <c r="AD55" i="11"/>
  <c r="AE55" i="11"/>
  <c r="AF55" i="11"/>
  <c r="AG55" i="11"/>
  <c r="AH55" i="11"/>
  <c r="AI55" i="11"/>
  <c r="AJ55" i="11"/>
  <c r="AK55" i="11"/>
  <c r="AM55" i="11"/>
  <c r="AD54" i="11"/>
  <c r="AE54" i="11"/>
  <c r="AF54" i="11"/>
  <c r="AG54" i="11"/>
  <c r="AH54" i="11"/>
  <c r="AI54" i="11"/>
  <c r="AJ54" i="11"/>
  <c r="AK54" i="11"/>
  <c r="AM54" i="11"/>
  <c r="AD53" i="11"/>
  <c r="AE53" i="11"/>
  <c r="AF53" i="11"/>
  <c r="AG53" i="11"/>
  <c r="AH53" i="11"/>
  <c r="AI53" i="11"/>
  <c r="AJ53" i="11"/>
  <c r="AK53" i="11"/>
  <c r="AM53" i="11"/>
  <c r="AD52" i="11"/>
  <c r="AE52" i="11"/>
  <c r="AF52" i="11"/>
  <c r="AG52" i="11"/>
  <c r="AH52" i="11"/>
  <c r="AI52" i="11"/>
  <c r="AJ52" i="11"/>
  <c r="AK52" i="11"/>
  <c r="AM52" i="11"/>
  <c r="AD51" i="11"/>
  <c r="AE51" i="11"/>
  <c r="AF51" i="11"/>
  <c r="AG51" i="11"/>
  <c r="AH51" i="11"/>
  <c r="AI51" i="11"/>
  <c r="AJ51" i="11"/>
  <c r="AK51" i="11"/>
  <c r="AM51" i="11"/>
  <c r="AD50" i="11"/>
  <c r="AE50" i="11"/>
  <c r="AF50" i="11"/>
  <c r="AG50" i="11"/>
  <c r="AH50" i="11"/>
  <c r="AI50" i="11"/>
  <c r="AJ50" i="11"/>
  <c r="AK50" i="11"/>
  <c r="AM50" i="11"/>
  <c r="AD49" i="11"/>
  <c r="AE49" i="11"/>
  <c r="AF49" i="11"/>
  <c r="AG49" i="11"/>
  <c r="AH49" i="11"/>
  <c r="AI49" i="11"/>
  <c r="AJ49" i="11"/>
  <c r="AK49" i="11"/>
  <c r="AM49" i="11"/>
  <c r="AD48" i="11"/>
  <c r="AE48" i="11"/>
  <c r="AF48" i="11"/>
  <c r="AG48" i="11"/>
  <c r="AH48" i="11"/>
  <c r="AI48" i="11"/>
  <c r="AJ48" i="11"/>
  <c r="AK48" i="11"/>
  <c r="AM48" i="11"/>
  <c r="AD47" i="11"/>
  <c r="AE47" i="11"/>
  <c r="AF47" i="11"/>
  <c r="AG47" i="11"/>
  <c r="AH47" i="11"/>
  <c r="AI47" i="11"/>
  <c r="AJ47" i="11"/>
  <c r="AK47" i="11"/>
  <c r="AM47" i="11"/>
  <c r="AD46" i="11"/>
  <c r="AE46" i="11"/>
  <c r="AF46" i="11"/>
  <c r="AG46" i="11"/>
  <c r="AH46" i="11"/>
  <c r="AI46" i="11"/>
  <c r="AJ46" i="11"/>
  <c r="AK46" i="11"/>
  <c r="AM46" i="11"/>
  <c r="AD45" i="11"/>
  <c r="AE45" i="11"/>
  <c r="AF45" i="11"/>
  <c r="AG45" i="11"/>
  <c r="AH45" i="11"/>
  <c r="AI45" i="11"/>
  <c r="AJ45" i="11"/>
  <c r="AK45" i="11"/>
  <c r="AM45" i="11"/>
  <c r="AD44" i="11"/>
  <c r="AE44" i="11"/>
  <c r="AF44" i="11"/>
  <c r="AG44" i="11"/>
  <c r="AH44" i="11"/>
  <c r="AI44" i="11"/>
  <c r="AJ44" i="11"/>
  <c r="AK44" i="11"/>
  <c r="AM44" i="11"/>
  <c r="AD43" i="11"/>
  <c r="AE43" i="11"/>
  <c r="AF43" i="11"/>
  <c r="AG43" i="11"/>
  <c r="AH43" i="11"/>
  <c r="AI43" i="11"/>
  <c r="AJ43" i="11"/>
  <c r="AK43" i="11"/>
  <c r="AM43" i="11"/>
  <c r="AD42" i="11"/>
  <c r="AE42" i="11"/>
  <c r="AF42" i="11"/>
  <c r="AG42" i="11"/>
  <c r="AH42" i="11"/>
  <c r="AI42" i="11"/>
  <c r="AJ42" i="11"/>
  <c r="AK42" i="11"/>
  <c r="AM42" i="11"/>
  <c r="AD41" i="11"/>
  <c r="AE41" i="11"/>
  <c r="AF41" i="11"/>
  <c r="AG41" i="11"/>
  <c r="AH41" i="11"/>
  <c r="AI41" i="11"/>
  <c r="AJ41" i="11"/>
  <c r="AK41" i="11"/>
  <c r="AM41" i="11"/>
  <c r="AD40" i="11"/>
  <c r="AE40" i="11"/>
  <c r="AF40" i="11"/>
  <c r="AG40" i="11"/>
  <c r="AH40" i="11"/>
  <c r="AI40" i="11"/>
  <c r="AJ40" i="11"/>
  <c r="AK40" i="11"/>
  <c r="AM40" i="11"/>
  <c r="AD39" i="11"/>
  <c r="AE39" i="11"/>
  <c r="AF39" i="11"/>
  <c r="AG39" i="11"/>
  <c r="AH39" i="11"/>
  <c r="AI39" i="11"/>
  <c r="AJ39" i="11"/>
  <c r="AK39" i="11"/>
  <c r="AM39" i="11"/>
  <c r="AD38" i="11"/>
  <c r="AE38" i="11"/>
  <c r="AF38" i="11"/>
  <c r="AG38" i="11"/>
  <c r="AH38" i="11"/>
  <c r="AI38" i="11"/>
  <c r="AJ38" i="11"/>
  <c r="AK38" i="11"/>
  <c r="AM38" i="11"/>
  <c r="AD37" i="11"/>
  <c r="AE37" i="11"/>
  <c r="AF37" i="11"/>
  <c r="AG37" i="11"/>
  <c r="AH37" i="11"/>
  <c r="AI37" i="11"/>
  <c r="AJ37" i="11"/>
  <c r="AK37" i="11"/>
  <c r="AM37" i="11"/>
  <c r="AD36" i="11"/>
  <c r="AE36" i="11"/>
  <c r="AF36" i="11"/>
  <c r="AG36" i="11"/>
  <c r="AH36" i="11"/>
  <c r="AI36" i="11"/>
  <c r="AJ36" i="11"/>
  <c r="AK36" i="11"/>
  <c r="AM36" i="11"/>
  <c r="AD35" i="11"/>
  <c r="AE35" i="11"/>
  <c r="AF35" i="11"/>
  <c r="AG35" i="11"/>
  <c r="AH35" i="11"/>
  <c r="AI35" i="11"/>
  <c r="AJ35" i="11"/>
  <c r="AK35" i="11"/>
  <c r="AM35" i="11"/>
  <c r="AD34" i="11"/>
  <c r="AE34" i="11"/>
  <c r="AF34" i="11"/>
  <c r="AG34" i="11"/>
  <c r="AH34" i="11"/>
  <c r="AI34" i="11"/>
  <c r="AJ34" i="11"/>
  <c r="AK34" i="11"/>
  <c r="AM34" i="11"/>
  <c r="AD33" i="11"/>
  <c r="AE33" i="11"/>
  <c r="AF33" i="11"/>
  <c r="AG33" i="11"/>
  <c r="AH33" i="11"/>
  <c r="AI33" i="11"/>
  <c r="AJ33" i="11"/>
  <c r="AK33" i="11"/>
  <c r="AM33" i="11"/>
  <c r="AD32" i="11"/>
  <c r="AE32" i="11"/>
  <c r="AF32" i="11"/>
  <c r="AG32" i="11"/>
  <c r="AH32" i="11"/>
  <c r="AI32" i="11"/>
  <c r="AJ32" i="11"/>
  <c r="AK32" i="11"/>
  <c r="AM32" i="11"/>
  <c r="AD31" i="11"/>
  <c r="AE31" i="11"/>
  <c r="AF31" i="11"/>
  <c r="AG31" i="11"/>
  <c r="AH31" i="11"/>
  <c r="AI31" i="11"/>
  <c r="AJ31" i="11"/>
  <c r="AK31" i="11"/>
  <c r="AM31" i="11"/>
  <c r="AD30" i="11"/>
  <c r="AE30" i="11"/>
  <c r="AF30" i="11"/>
  <c r="AG30" i="11"/>
  <c r="AH30" i="11"/>
  <c r="AI30" i="11"/>
  <c r="AJ30" i="11"/>
  <c r="AK30" i="11"/>
  <c r="AM30" i="11"/>
  <c r="F23" i="11"/>
  <c r="AA61" i="11"/>
  <c r="AA60" i="11"/>
  <c r="AA59" i="11"/>
  <c r="AA58" i="11"/>
  <c r="AA57" i="11"/>
  <c r="AA56" i="11"/>
  <c r="AA55" i="11"/>
  <c r="AA54" i="11"/>
  <c r="AA53" i="11"/>
  <c r="AA52" i="11"/>
  <c r="AA51" i="11"/>
  <c r="AA50" i="11"/>
  <c r="AA49" i="11"/>
  <c r="AA48" i="11"/>
  <c r="AA47" i="11"/>
  <c r="AA46" i="11"/>
  <c r="AA45" i="11"/>
  <c r="AA44" i="11"/>
  <c r="AA43" i="11"/>
  <c r="AA42" i="11"/>
  <c r="AA41" i="11"/>
  <c r="AA40" i="11"/>
  <c r="AA39" i="11"/>
  <c r="AA38" i="11"/>
  <c r="AA37" i="11"/>
  <c r="AA36" i="11"/>
  <c r="AA35" i="11"/>
  <c r="AA34" i="11"/>
  <c r="AA33" i="11"/>
  <c r="AA32" i="11"/>
  <c r="AA31" i="11"/>
  <c r="AA30" i="11"/>
  <c r="Z31" i="11"/>
  <c r="T31" i="11"/>
  <c r="U31" i="11"/>
  <c r="V31" i="11"/>
  <c r="W31" i="11"/>
  <c r="X31" i="11"/>
  <c r="Y31" i="11"/>
  <c r="AC31" i="11"/>
  <c r="Z32" i="11"/>
  <c r="T32" i="11"/>
  <c r="U32" i="11"/>
  <c r="V32" i="11"/>
  <c r="W32" i="11"/>
  <c r="X32" i="11"/>
  <c r="Y32" i="11"/>
  <c r="AC32" i="11"/>
  <c r="Z33" i="11"/>
  <c r="T33" i="11"/>
  <c r="U33" i="11"/>
  <c r="V33" i="11"/>
  <c r="W33" i="11"/>
  <c r="X33" i="11"/>
  <c r="Y33" i="11"/>
  <c r="AC33" i="11"/>
  <c r="Z34" i="11"/>
  <c r="T34" i="11"/>
  <c r="U34" i="11"/>
  <c r="V34" i="11"/>
  <c r="W34" i="11"/>
  <c r="X34" i="11"/>
  <c r="Y34" i="11"/>
  <c r="AC34" i="11"/>
  <c r="Z35" i="11"/>
  <c r="T35" i="11"/>
  <c r="U35" i="11"/>
  <c r="V35" i="11"/>
  <c r="W35" i="11"/>
  <c r="X35" i="11"/>
  <c r="Y35" i="11"/>
  <c r="AC35" i="11"/>
  <c r="Z36" i="11"/>
  <c r="T36" i="11"/>
  <c r="U36" i="11"/>
  <c r="V36" i="11"/>
  <c r="W36" i="11"/>
  <c r="X36" i="11"/>
  <c r="Y36" i="11"/>
  <c r="AC36" i="11"/>
  <c r="Z37" i="11"/>
  <c r="T37" i="11"/>
  <c r="U37" i="11"/>
  <c r="V37" i="11"/>
  <c r="W37" i="11"/>
  <c r="X37" i="11"/>
  <c r="Y37" i="11"/>
  <c r="AC37" i="11"/>
  <c r="Z38" i="11"/>
  <c r="T38" i="11"/>
  <c r="U38" i="11"/>
  <c r="V38" i="11"/>
  <c r="W38" i="11"/>
  <c r="X38" i="11"/>
  <c r="Y38" i="11"/>
  <c r="AC38" i="11"/>
  <c r="Z39" i="11"/>
  <c r="T39" i="11"/>
  <c r="U39" i="11"/>
  <c r="V39" i="11"/>
  <c r="W39" i="11"/>
  <c r="X39" i="11"/>
  <c r="Y39" i="11"/>
  <c r="AC39" i="11"/>
  <c r="Z40" i="11"/>
  <c r="T40" i="11"/>
  <c r="U40" i="11"/>
  <c r="V40" i="11"/>
  <c r="W40" i="11"/>
  <c r="X40" i="11"/>
  <c r="Y40" i="11"/>
  <c r="AC40" i="11"/>
  <c r="Z41" i="11"/>
  <c r="T41" i="11"/>
  <c r="U41" i="11"/>
  <c r="V41" i="11"/>
  <c r="W41" i="11"/>
  <c r="X41" i="11"/>
  <c r="Y41" i="11"/>
  <c r="AC41" i="11"/>
  <c r="Z42" i="11"/>
  <c r="T42" i="11"/>
  <c r="U42" i="11"/>
  <c r="V42" i="11"/>
  <c r="W42" i="11"/>
  <c r="X42" i="11"/>
  <c r="Y42" i="11"/>
  <c r="AC42" i="11"/>
  <c r="Z43" i="11"/>
  <c r="T43" i="11"/>
  <c r="U43" i="11"/>
  <c r="V43" i="11"/>
  <c r="W43" i="11"/>
  <c r="X43" i="11"/>
  <c r="Y43" i="11"/>
  <c r="AC43" i="11"/>
  <c r="Z44" i="11"/>
  <c r="T44" i="11"/>
  <c r="U44" i="11"/>
  <c r="V44" i="11"/>
  <c r="W44" i="11"/>
  <c r="X44" i="11"/>
  <c r="Y44" i="11"/>
  <c r="AC44" i="11"/>
  <c r="Z45" i="11"/>
  <c r="T45" i="11"/>
  <c r="U45" i="11"/>
  <c r="V45" i="11"/>
  <c r="W45" i="11"/>
  <c r="X45" i="11"/>
  <c r="Y45" i="11"/>
  <c r="AC45" i="11"/>
  <c r="Z46" i="11"/>
  <c r="T46" i="11"/>
  <c r="U46" i="11"/>
  <c r="V46" i="11"/>
  <c r="W46" i="11"/>
  <c r="X46" i="11"/>
  <c r="Y46" i="11"/>
  <c r="AC46" i="11"/>
  <c r="Z47" i="11"/>
  <c r="T47" i="11"/>
  <c r="U47" i="11"/>
  <c r="V47" i="11"/>
  <c r="W47" i="11"/>
  <c r="X47" i="11"/>
  <c r="Y47" i="11"/>
  <c r="AC47" i="11"/>
  <c r="Z48" i="11"/>
  <c r="T48" i="11"/>
  <c r="U48" i="11"/>
  <c r="V48" i="11"/>
  <c r="W48" i="11"/>
  <c r="X48" i="11"/>
  <c r="Y48" i="11"/>
  <c r="AC48" i="11"/>
  <c r="Z49" i="11"/>
  <c r="T49" i="11"/>
  <c r="U49" i="11"/>
  <c r="V49" i="11"/>
  <c r="W49" i="11"/>
  <c r="X49" i="11"/>
  <c r="Y49" i="11"/>
  <c r="AC49" i="11"/>
  <c r="Z50" i="11"/>
  <c r="T50" i="11"/>
  <c r="U50" i="11"/>
  <c r="V50" i="11"/>
  <c r="W50" i="11"/>
  <c r="X50" i="11"/>
  <c r="Y50" i="11"/>
  <c r="AC50" i="11"/>
  <c r="Z51" i="11"/>
  <c r="T51" i="11"/>
  <c r="U51" i="11"/>
  <c r="V51" i="11"/>
  <c r="W51" i="11"/>
  <c r="X51" i="11"/>
  <c r="Y51" i="11"/>
  <c r="AC51" i="11"/>
  <c r="Z52" i="11"/>
  <c r="T52" i="11"/>
  <c r="U52" i="11"/>
  <c r="V52" i="11"/>
  <c r="W52" i="11"/>
  <c r="X52" i="11"/>
  <c r="Y52" i="11"/>
  <c r="AC52" i="11"/>
  <c r="Z53" i="11"/>
  <c r="T53" i="11"/>
  <c r="U53" i="11"/>
  <c r="V53" i="11"/>
  <c r="W53" i="11"/>
  <c r="X53" i="11"/>
  <c r="Y53" i="11"/>
  <c r="AC53" i="11"/>
  <c r="Z54" i="11"/>
  <c r="T54" i="11"/>
  <c r="U54" i="11"/>
  <c r="V54" i="11"/>
  <c r="W54" i="11"/>
  <c r="X54" i="11"/>
  <c r="Y54" i="11"/>
  <c r="AC54" i="11"/>
  <c r="Z55" i="11"/>
  <c r="T55" i="11"/>
  <c r="U55" i="11"/>
  <c r="V55" i="11"/>
  <c r="W55" i="11"/>
  <c r="X55" i="11"/>
  <c r="Y55" i="11"/>
  <c r="AC55" i="11"/>
  <c r="Z56" i="11"/>
  <c r="T56" i="11"/>
  <c r="U56" i="11"/>
  <c r="V56" i="11"/>
  <c r="W56" i="11"/>
  <c r="X56" i="11"/>
  <c r="Y56" i="11"/>
  <c r="AC56" i="11"/>
  <c r="Z57" i="11"/>
  <c r="T57" i="11"/>
  <c r="U57" i="11"/>
  <c r="V57" i="11"/>
  <c r="W57" i="11"/>
  <c r="X57" i="11"/>
  <c r="Y57" i="11"/>
  <c r="AC57" i="11"/>
  <c r="Z58" i="11"/>
  <c r="T58" i="11"/>
  <c r="U58" i="11"/>
  <c r="V58" i="11"/>
  <c r="W58" i="11"/>
  <c r="X58" i="11"/>
  <c r="Y58" i="11"/>
  <c r="AC58" i="11"/>
  <c r="Z59" i="11"/>
  <c r="T59" i="11"/>
  <c r="U59" i="11"/>
  <c r="V59" i="11"/>
  <c r="W59" i="11"/>
  <c r="X59" i="11"/>
  <c r="Y59" i="11"/>
  <c r="AC59" i="11"/>
  <c r="Z60" i="11"/>
  <c r="T60" i="11"/>
  <c r="U60" i="11"/>
  <c r="V60" i="11"/>
  <c r="W60" i="11"/>
  <c r="X60" i="11"/>
  <c r="Y60" i="11"/>
  <c r="AC60" i="11"/>
  <c r="Z61" i="11"/>
  <c r="T61" i="11"/>
  <c r="U61" i="11"/>
  <c r="V61" i="11"/>
  <c r="W61" i="11"/>
  <c r="X61" i="11"/>
  <c r="Y61" i="11"/>
  <c r="AC61" i="11"/>
  <c r="Z30" i="11"/>
  <c r="T30" i="11"/>
  <c r="U30" i="11"/>
  <c r="V30" i="11"/>
  <c r="W30" i="11"/>
  <c r="X30" i="11"/>
  <c r="Y30" i="11"/>
  <c r="AC30" i="11"/>
  <c r="C23" i="1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9" i="6"/>
  <c r="E35" i="3"/>
  <c r="E36" i="3"/>
  <c r="E27" i="3"/>
  <c r="E28" i="3"/>
  <c r="E29" i="3"/>
  <c r="E30" i="3"/>
  <c r="E31" i="3"/>
  <c r="E32" i="3"/>
  <c r="E33" i="3"/>
  <c r="E34" i="3"/>
  <c r="E88" i="4"/>
  <c r="E89" i="4"/>
  <c r="E90" i="4"/>
  <c r="E91" i="4"/>
  <c r="E92" i="4"/>
  <c r="E93" i="4"/>
  <c r="E94" i="4"/>
  <c r="E95" i="4"/>
  <c r="E96" i="4"/>
  <c r="E97" i="4"/>
  <c r="E98" i="4"/>
  <c r="E119" i="4"/>
  <c r="D99"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9" i="6"/>
</calcChain>
</file>

<file path=xl/sharedStrings.xml><?xml version="1.0" encoding="utf-8"?>
<sst xmlns="http://schemas.openxmlformats.org/spreadsheetml/2006/main" count="227" uniqueCount="161">
  <si>
    <t>GDP [Millions of 1990$]</t>
  </si>
  <si>
    <t>Labour [Millions of hours worked]</t>
  </si>
  <si>
    <t>Capital Stock [Millions of 1990$]</t>
  </si>
  <si>
    <t>Exergy [TJ]</t>
  </si>
  <si>
    <t>Useful Work [TJ]</t>
  </si>
  <si>
    <t>Year</t>
  </si>
  <si>
    <t>Angus Maddison</t>
  </si>
  <si>
    <t xml:space="preserve">World Bank </t>
  </si>
  <si>
    <t>Maddison Index</t>
  </si>
  <si>
    <t>World Bank Index</t>
  </si>
  <si>
    <t>Indexed to 1990=1</t>
  </si>
  <si>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</si>
  <si>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</si>
  <si>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</si>
  <si>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</si>
  <si>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</si>
  <si>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</si>
  <si>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</si>
  <si>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</si>
  <si>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</si>
  <si>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</si>
  <si>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</si>
  <si>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</si>
  <si>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</si>
  <si>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</si>
  <si>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Coal+coke consumption [Thousand short tons]</t>
  </si>
  <si>
    <t>Oil+Petroleum consumption [thousand barrels/day]</t>
  </si>
  <si>
    <t>Natural gas consumption [Billion cubic feet]</t>
  </si>
  <si>
    <t>Coal exergy [TJ]</t>
  </si>
  <si>
    <t>Oil+Petrol exergy [TJ]</t>
  </si>
  <si>
    <t>Natural gas exergy [TJ]</t>
  </si>
  <si>
    <t>Renewable exergy [TJ]</t>
  </si>
  <si>
    <t>Nuclear exergy [TJ]</t>
  </si>
  <si>
    <t>Total exergy [TJ]</t>
  </si>
  <si>
    <t>Renewable generation [Quadrillion BTU]</t>
  </si>
  <si>
    <t>Bank of England Publication</t>
  </si>
  <si>
    <t>GDP (factor cost, 2006 Euros)</t>
  </si>
  <si>
    <t>Bank of England Index</t>
  </si>
  <si>
    <r>
      <t xml:space="preserve"> - Data for 1900-2009 GDP from </t>
    </r>
    <r>
      <rPr>
        <i/>
        <sz val="11"/>
        <color theme="1"/>
        <rFont val="Calibri"/>
        <family val="2"/>
        <scheme val="minor"/>
      </rPr>
      <t xml:space="preserve">The UK recession in context -- what do three centuries of data tell us? </t>
    </r>
    <r>
      <rPr>
        <sz val="11"/>
        <color theme="1"/>
        <rFont val="Calibri"/>
        <family val="2"/>
        <scheme val="minor"/>
      </rPr>
      <t xml:space="preserve">By Sally Hills and Ryland Thomas for the Bank of England </t>
    </r>
  </si>
  <si>
    <t>Average Annual Hours worked per employed person [Hours]</t>
  </si>
  <si>
    <t>Employment [millions of persons]</t>
  </si>
  <si>
    <t>Total Hours [millions of hours]</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</si>
  <si>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</si>
  <si>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</si>
  <si>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</si>
  <si>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</si>
  <si>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</si>
  <si>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</si>
  <si>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</si>
  <si>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[(metric tons/year)/(barrels/day)]</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</si>
  <si>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</si>
  <si>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</si>
  <si>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</si>
  <si>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</si>
  <si>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</si>
  <si>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</si>
  <si>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</si>
  <si>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</si>
  <si>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</si>
  <si>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</si>
  <si>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</si>
  <si>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</si>
  <si>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Exergy values for 2011 taken from BP's </t>
    </r>
    <r>
      <rPr>
        <i/>
        <sz val="11"/>
        <color theme="1"/>
        <rFont val="Calibri"/>
        <family val="2"/>
        <scheme val="minor"/>
      </rPr>
      <t>Statistical Review of World Energy</t>
    </r>
    <r>
      <rPr>
        <sz val="11"/>
        <color theme="1"/>
        <rFont val="Calibri"/>
        <family val="2"/>
        <scheme val="minor"/>
      </rPr>
      <t xml:space="preserve"> for renewables and nuclear.</t>
    </r>
  </si>
  <si>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</si>
  <si>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</si>
  <si>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</si>
  <si>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</si>
  <si>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</si>
  <si>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</si>
  <si>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</si>
  <si>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</si>
  <si>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</si>
  <si>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</si>
  <si>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</si>
  <si>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</si>
  <si>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</si>
  <si>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</si>
  <si>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</si>
  <si>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</si>
  <si>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</si>
  <si>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</si>
  <si>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</si>
  <si>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</si>
  <si>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</si>
  <si>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</si>
  <si>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</si>
  <si>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</si>
  <si>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</si>
  <si>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</si>
  <si>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</si>
  <si>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</si>
  <si>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</si>
  <si>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</si>
  <si>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</si>
  <si>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</si>
  <si>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r>
      <t>Exergy allocation by type (</t>
    </r>
    <r>
      <rPr>
        <sz val="11"/>
        <color theme="1"/>
        <rFont val="Calibri"/>
        <family val="2"/>
      </rPr>
      <t>φ values)</t>
    </r>
  </si>
  <si>
    <t>Exergy-to-useful work efficiencies (ε values)</t>
  </si>
  <si>
    <t>Useful work values [TJ]</t>
  </si>
  <si>
    <t>Heat (High Temperature)</t>
  </si>
  <si>
    <t>Heat (Mid Temperature)</t>
  </si>
  <si>
    <t>Heat (Low Temperature)</t>
  </si>
  <si>
    <t>Mechanical Drive</t>
  </si>
  <si>
    <t>Electricity</t>
  </si>
  <si>
    <t>Light</t>
  </si>
  <si>
    <t>Muscle Work</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</si>
  <si>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</si>
  <si>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</si>
  <si>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</si>
  <si>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</si>
  <si>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</si>
  <si>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</si>
  <si>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</si>
  <si>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</si>
  <si>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</si>
  <si>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</si>
  <si>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 xml:space="preserve"> - See Exergy tab for detailed notes on exergy sources.</t>
  </si>
  <si>
    <t>Indexed GDP [Indexed to 1980]</t>
  </si>
  <si>
    <t>Indexed Labour [Indexed to 1980]</t>
  </si>
  <si>
    <t>Indexed Capital Stock [Indexed to 1980]</t>
  </si>
  <si>
    <t>Indexed Thermal Energy [Indexed to 1980]</t>
  </si>
  <si>
    <t>Indexed Exergy [Indexed to 1980]</t>
  </si>
  <si>
    <t>Indexed Useful Work [Indexed to 1980]</t>
  </si>
  <si>
    <t>Thermal energy [TJ]</t>
  </si>
  <si>
    <t>GDP [Millions of real 2005 US dollars]</t>
  </si>
  <si>
    <t>Capital Stock [Millions of real 2005 US dollars]</t>
  </si>
  <si>
    <t>World Bank GEP</t>
  </si>
  <si>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</si>
  <si>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</si>
  <si>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t xml:space="preserve"> - Data for 1980-2011 capital stock from World dataBank from World Bank (Global Economic Prospects).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</si>
  <si>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</si>
  <si>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</si>
  <si>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r>
      <rPr>
        <b/>
        <sz val="11"/>
        <color theme="1"/>
        <rFont val="Calibri"/>
        <family val="2"/>
        <scheme val="minor"/>
      </rPr>
      <t>Notes</t>
    </r>
    <r>
      <rPr>
        <i/>
        <sz val="11"/>
        <color theme="1"/>
        <rFont val="Calibri"/>
        <family val="2"/>
        <scheme val="minor"/>
      </rPr>
      <t>:</t>
    </r>
  </si>
  <si>
    <t xml:space="preserve"> - The 'UKData' tab has the indexed data from this page formatted for direct exporting into R (a statistical analysis program).</t>
  </si>
  <si>
    <t>iYear</t>
  </si>
  <si>
    <t>iGDP</t>
  </si>
  <si>
    <t>iLabor</t>
  </si>
  <si>
    <t>iCapStk</t>
  </si>
  <si>
    <t>iQ</t>
  </si>
  <si>
    <t>iX</t>
  </si>
  <si>
    <t>iU</t>
  </si>
  <si>
    <t>NA</t>
  </si>
  <si>
    <t>Country</t>
  </si>
  <si>
    <t>UK</t>
  </si>
  <si>
    <t>sigma</t>
  </si>
  <si>
    <t>A_L</t>
  </si>
  <si>
    <t>A_E</t>
  </si>
  <si>
    <t>CD term</t>
  </si>
  <si>
    <t>Using Q</t>
  </si>
  <si>
    <t>Using X</t>
  </si>
  <si>
    <t>Using U</t>
  </si>
  <si>
    <t>gamma_E</t>
  </si>
  <si>
    <t>beta</t>
  </si>
  <si>
    <t>lambda_L</t>
  </si>
  <si>
    <t>lambda_E</t>
  </si>
  <si>
    <t>(sigma-1)/sigma</t>
  </si>
  <si>
    <t>phi</t>
  </si>
  <si>
    <t>sigma/(sigma-1)</t>
  </si>
  <si>
    <t>invPhi</t>
  </si>
  <si>
    <t>1/sigma</t>
  </si>
  <si>
    <t>invSigma</t>
  </si>
  <si>
    <t>alpha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</si>
</sst>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quot;-&quot;??_-;_-@_-"/>
    <numFmt numFmtId="165" formatCode="_-* #,##0.00_-;_-* #,##0.00\-;_-* &quot;-&quot;??_-;_-@_-"/>
    <numFmt numFmtId="166" formatCode="_(* #,##0_);_(* \(#,##0\);_(* &quot;-&quot;??_);_(@_)"/>
    <numFmt numFmtId="167" formatCode="0.0000"/>
    <numFmt numFmtId="168" formatCode="??,000"/>
    <numFmt numFmtId="169" formatCode="_(* #,##0.0000_);_(* \(#,##0.0000\);_(* &quot;-&quot;????_);_(@_)"/>
    <numFmt numFmtId="170" formatCode="0.0%"/>
    <numFmt numFmtId="171" formatCode="#,##0.0000"/>
  </numFmts>
  <fonts count="5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0"/>
      <name val="Arial"/>
      <family val="2"/>
    </font>
    <font>
      <sz val="8"/>
      <color theme="1"/>
      <name val="Arial"/>
      <family val="2"/>
    </font>
    <font>
      <i/>
      <sz val="11"/>
      <color theme="1"/>
      <name val="Calibri"/>
      <family val="2"/>
      <scheme val="minor"/>
    </font>
    <font>
      <u/>
      <sz val="11"/>
      <color theme="1"/>
      <name val="Calibri"/>
      <family val="2"/>
      <scheme val="min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sz val="10"/>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u/>
      <sz val="11"/>
      <color theme="11"/>
      <name val="Calibri"/>
      <family val="2"/>
      <scheme val="minor"/>
    </font>
    <font>
      <u/>
      <sz val="10"/>
      <color indexed="12"/>
      <name val="Arial"/>
      <family val="2"/>
    </font>
    <font>
      <sz val="11"/>
      <color rgb="FF00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rgb="FFFFFF00"/>
        <bgColor rgb="FF000000"/>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indexed="27"/>
      </bottom>
      <diagonal/>
    </border>
    <border>
      <left/>
      <right/>
      <top style="thin">
        <color indexed="56"/>
      </top>
      <bottom style="double">
        <color indexed="56"/>
      </bottom>
      <diagonal/>
    </border>
  </borders>
  <cellStyleXfs count="3841">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5" fontId="31" fillId="0" borderId="0" applyFont="0" applyFill="0" applyBorder="0" applyAlignment="0" applyProtection="0"/>
    <xf numFmtId="9" fontId="31" fillId="0" borderId="0" applyFont="0" applyFill="0" applyBorder="0" applyAlignment="0" applyProtection="0"/>
    <xf numFmtId="0" fontId="31" fillId="0" borderId="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4" fillId="46" borderId="4" applyNumberFormat="0" applyAlignment="0" applyProtection="0"/>
    <xf numFmtId="0" fontId="11" fillId="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5" fillId="0" borderId="10" applyNumberFormat="0" applyFill="0" applyAlignment="0" applyProtection="0"/>
    <xf numFmtId="0" fontId="3" fillId="0" borderId="1"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6" fillId="0" borderId="11" applyNumberFormat="0" applyFill="0" applyAlignment="0" applyProtection="0"/>
    <xf numFmtId="0" fontId="4" fillId="0" borderId="2"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5" fillId="0" borderId="3"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5"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8" fillId="0" borderId="13" applyNumberFormat="0" applyFill="0" applyAlignment="0" applyProtection="0"/>
    <xf numFmtId="0" fontId="12" fillId="0" borderId="6"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9" fillId="4" borderId="0" applyNumberFormat="0" applyBorder="0" applyAlignment="0" applyProtection="0"/>
    <xf numFmtId="0" fontId="8"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0"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20" fillId="0" borderId="0"/>
    <xf numFmtId="0" fontId="2" fillId="0" borderId="0" applyNumberFormat="0" applyFill="0" applyBorder="0" applyAlignment="0" applyProtection="0"/>
    <xf numFmtId="0" fontId="1" fillId="8" borderId="8" applyNumberFormat="0" applyFont="0" applyAlignment="0" applyProtection="0"/>
    <xf numFmtId="0" fontId="42" fillId="0" borderId="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3" fillId="0" borderId="0"/>
    <xf numFmtId="43" fontId="43" fillId="0" borderId="0" applyFon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0" fillId="0" borderId="0"/>
    <xf numFmtId="0" fontId="27"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20"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165" fontId="20" fillId="0" borderId="0" applyFont="0" applyFill="0" applyBorder="0" applyAlignment="0" applyProtection="0"/>
    <xf numFmtId="0" fontId="20" fillId="0" borderId="0"/>
    <xf numFmtId="0" fontId="44" fillId="0" borderId="0" applyNumberFormat="0" applyFill="0" applyBorder="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8" fillId="0" borderId="0" applyNumberFormat="0" applyFill="0" applyBorder="0" applyAlignment="0" applyProtection="0">
      <alignment vertical="top"/>
      <protection locked="0"/>
    </xf>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0" fillId="0" borderId="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cellStyleXfs>
  <cellXfs count="150">
    <xf numFmtId="0" fontId="0" fillId="0" borderId="0" xfId="0"/>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166" fontId="0" fillId="0" borderId="0" xfId="1" applyNumberFormat="1" applyFont="1"/>
    <xf numFmtId="3" fontId="0" fillId="0" borderId="0" xfId="0" applyNumberFormat="1"/>
    <xf numFmtId="0" fontId="32" fillId="0" borderId="0" xfId="0" applyFont="1"/>
    <xf numFmtId="0" fontId="0" fillId="0" borderId="0" xfId="0" applyFont="1"/>
    <xf numFmtId="3" fontId="35" fillId="0" borderId="0" xfId="43" applyNumberFormat="1" applyFont="1" applyFill="1"/>
    <xf numFmtId="1" fontId="35" fillId="0" borderId="0" xfId="46" applyNumberFormat="1" applyFont="1"/>
    <xf numFmtId="2" fontId="35" fillId="0" borderId="0" xfId="46" applyNumberFormat="1" applyFont="1" applyAlignment="1">
      <alignment horizontal="center"/>
    </xf>
    <xf numFmtId="2" fontId="0" fillId="0" borderId="0" xfId="0" applyNumberFormat="1" applyFont="1"/>
    <xf numFmtId="166" fontId="35" fillId="0" borderId="0" xfId="41" applyNumberFormat="1" applyFont="1" applyFill="1"/>
    <xf numFmtId="43" fontId="0" fillId="0" borderId="0" xfId="0" applyNumberFormat="1" applyFont="1"/>
    <xf numFmtId="0" fontId="0" fillId="0" borderId="0" xfId="0" applyFont="1" applyAlignment="1">
      <alignment horizontal="center"/>
    </xf>
    <xf numFmtId="0" fontId="0" fillId="0" borderId="0" xfId="0"/>
    <xf numFmtId="168" fontId="35" fillId="0" borderId="0" xfId="53" applyNumberFormat="1" applyFont="1" applyFill="1" applyBorder="1" applyAlignment="1">
      <alignment horizontal="center"/>
    </xf>
    <xf numFmtId="0" fontId="0" fillId="0" borderId="0" xfId="0" applyFont="1" applyBorder="1" applyAlignment="1">
      <alignment horizontal="center"/>
    </xf>
    <xf numFmtId="2" fontId="0" fillId="0" borderId="0" xfId="0" applyNumberFormat="1" applyFont="1" applyAlignment="1">
      <alignment horizontal="center"/>
    </xf>
    <xf numFmtId="0" fontId="0" fillId="0" borderId="0" xfId="0" applyFont="1"/>
    <xf numFmtId="166" fontId="0" fillId="0" borderId="0" xfId="1" applyNumberFormat="1" applyFont="1"/>
    <xf numFmtId="0" fontId="16" fillId="0" borderId="0" xfId="0" applyFont="1" applyAlignment="1">
      <alignment horizontal="center"/>
    </xf>
    <xf numFmtId="0" fontId="0" fillId="0" borderId="0" xfId="0" applyFont="1" applyBorder="1" applyAlignment="1">
      <alignment horizontal="center"/>
    </xf>
    <xf numFmtId="3" fontId="0" fillId="0" borderId="0" xfId="0" applyNumberFormat="1" applyFont="1"/>
    <xf numFmtId="3" fontId="0" fillId="0" borderId="0" xfId="0" applyNumberFormat="1" applyFont="1" applyAlignment="1">
      <alignment horizontal="center"/>
    </xf>
    <xf numFmtId="0" fontId="0" fillId="0" borderId="0" xfId="0" applyFont="1"/>
    <xf numFmtId="0" fontId="0" fillId="0" borderId="0" xfId="0" applyFont="1" applyFill="1" applyBorder="1" applyAlignment="1">
      <alignment horizontal="center"/>
    </xf>
    <xf numFmtId="0" fontId="20" fillId="0" borderId="0" xfId="0" applyFont="1" applyAlignment="1">
      <alignment horizontal="right"/>
    </xf>
    <xf numFmtId="0" fontId="33" fillId="0" borderId="17" xfId="0" applyFont="1" applyBorder="1" applyAlignment="1">
      <alignment horizontal="right"/>
    </xf>
    <xf numFmtId="0" fontId="0" fillId="0" borderId="18" xfId="0" applyBorder="1" applyAlignment="1">
      <alignment horizontal="center"/>
    </xf>
    <xf numFmtId="0" fontId="0" fillId="0" borderId="21" xfId="0" applyBorder="1"/>
    <xf numFmtId="168" fontId="35" fillId="0" borderId="21" xfId="53" applyNumberFormat="1" applyFont="1" applyFill="1" applyBorder="1"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16" fillId="0" borderId="0" xfId="0" applyFont="1"/>
    <xf numFmtId="0" fontId="36" fillId="0" borderId="0" xfId="0" applyFont="1"/>
    <xf numFmtId="0" fontId="3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3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3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0" fillId="0" borderId="0" xfId="0" applyBorder="1"/>
    <xf numFmtId="0" fontId="3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0" xfId="0" applyAlignment="1">
      <alignment horizontal="center"/>
    </xf>
    <xf numFmtId="0" fontId="0" fillId="0" borderId="24" xfId="0" applyBorder="1" applyAlignment="1">
      <alignment horizontal="center"/>
    </xf>
    <xf numFmtId="2" fontId="35" fillId="0" borderId="0" xfId="461" applyNumberFormat="1" applyFont="1" applyBorder="1" applyAlignment="1">
      <alignment horizontal="center"/>
    </xf>
    <xf numFmtId="2" fontId="35" fillId="0" borderId="0" xfId="53"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18" xfId="1" applyFont="1" applyBorder="1"/>
    <xf numFmtId="43" fontId="0" fillId="0" borderId="0" xfId="1" applyFont="1" applyBorder="1" applyAlignment="1">
      <alignment horizontal="center"/>
    </xf>
    <xf numFmtId="43" fontId="35"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4" xfId="1" applyFont="1" applyBorder="1" applyAlignment="1">
      <alignment horizontal="center"/>
    </xf>
    <xf numFmtId="0" fontId="0" fillId="0" borderId="25" xfId="0" applyBorder="1" applyAlignment="1">
      <alignment horizontal="center"/>
    </xf>
    <xf numFmtId="2" fontId="35" fillId="0" borderId="26" xfId="461" applyNumberFormat="1" applyFont="1" applyBorder="1" applyAlignment="1">
      <alignment horizontal="center"/>
    </xf>
    <xf numFmtId="2" fontId="35" fillId="0" borderId="26" xfId="53" applyNumberFormat="1" applyFont="1" applyBorder="1" applyAlignment="1">
      <alignment horizontal="center"/>
    </xf>
    <xf numFmtId="43" fontId="0" fillId="0" borderId="26" xfId="1" applyFont="1" applyBorder="1" applyAlignment="1">
      <alignment horizontal="center"/>
    </xf>
    <xf numFmtId="0" fontId="0" fillId="0" borderId="26" xfId="0" applyFont="1" applyBorder="1" applyAlignment="1">
      <alignment horizontal="center" wrapText="1"/>
    </xf>
    <xf numFmtId="43" fontId="0" fillId="0" borderId="26" xfId="1" applyFont="1" applyBorder="1"/>
    <xf numFmtId="43" fontId="0" fillId="0" borderId="20" xfId="1" applyFont="1" applyBorder="1"/>
    <xf numFmtId="43" fontId="0" fillId="0" borderId="25" xfId="1" applyFont="1" applyBorder="1" applyAlignment="1">
      <alignment horizontal="center"/>
    </xf>
    <xf numFmtId="43" fontId="0" fillId="0" borderId="26" xfId="1" applyFont="1" applyBorder="1" applyAlignment="1">
      <alignment horizontal="center" vertical="center"/>
    </xf>
    <xf numFmtId="43" fontId="0" fillId="0" borderId="20" xfId="1" applyFont="1" applyBorder="1" applyAlignment="1">
      <alignment horizontal="center"/>
    </xf>
    <xf numFmtId="0" fontId="0" fillId="0" borderId="26" xfId="1" applyNumberFormat="1" applyFont="1" applyBorder="1" applyAlignment="1">
      <alignment horizontal="center"/>
    </xf>
    <xf numFmtId="2" fontId="35" fillId="0" borderId="24" xfId="1" applyNumberFormat="1" applyFont="1" applyBorder="1" applyAlignment="1">
      <alignment horizontal="center"/>
    </xf>
    <xf numFmtId="2" fontId="35" fillId="0" borderId="25" xfId="1" applyNumberFormat="1" applyFont="1" applyBorder="1" applyAlignment="1">
      <alignment horizontal="center"/>
    </xf>
    <xf numFmtId="43" fontId="35" fillId="0" borderId="26" xfId="1" applyFont="1" applyBorder="1" applyAlignment="1">
      <alignment horizontal="center"/>
    </xf>
    <xf numFmtId="0" fontId="0" fillId="0" borderId="26" xfId="0" applyBorder="1"/>
    <xf numFmtId="0" fontId="0" fillId="0" borderId="27" xfId="0" applyBorder="1" applyAlignment="1">
      <alignment horizontal="center"/>
    </xf>
    <xf numFmtId="2" fontId="0" fillId="0" borderId="28" xfId="0" applyNumberFormat="1" applyBorder="1" applyAlignment="1">
      <alignment horizontal="center"/>
    </xf>
    <xf numFmtId="0" fontId="0" fillId="0" borderId="20" xfId="0" applyBorder="1"/>
    <xf numFmtId="0" fontId="0" fillId="0" borderId="29" xfId="0" applyBorder="1" applyAlignment="1">
      <alignment horizontal="center"/>
    </xf>
    <xf numFmtId="0" fontId="16" fillId="0" borderId="30"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32" xfId="0" applyFont="1" applyFill="1" applyBorder="1" applyAlignment="1">
      <alignment horizontal="center"/>
    </xf>
    <xf numFmtId="0" fontId="16" fillId="0" borderId="0" xfId="0" applyFont="1" applyFill="1" applyBorder="1" applyAlignment="1">
      <alignment horizontal="center"/>
    </xf>
    <xf numFmtId="0" fontId="35" fillId="0" borderId="17" xfId="46" applyFont="1" applyBorder="1" applyAlignment="1">
      <alignment horizontal="center"/>
    </xf>
    <xf numFmtId="167" fontId="0" fillId="0" borderId="0" xfId="0" applyNumberFormat="1" applyFont="1" applyBorder="1" applyAlignment="1">
      <alignment horizontal="center"/>
    </xf>
    <xf numFmtId="167" fontId="0" fillId="0" borderId="18" xfId="0" applyNumberFormat="1" applyFont="1" applyBorder="1" applyAlignment="1">
      <alignment horizontal="center"/>
    </xf>
    <xf numFmtId="167" fontId="0" fillId="0" borderId="0" xfId="0" applyNumberFormat="1" applyBorder="1"/>
    <xf numFmtId="166" fontId="0" fillId="0" borderId="0" xfId="1" applyNumberFormat="1" applyFont="1" applyBorder="1" applyAlignment="1">
      <alignment horizontal="center"/>
    </xf>
    <xf numFmtId="43" fontId="0" fillId="0" borderId="0" xfId="0" applyNumberFormat="1" applyBorder="1"/>
    <xf numFmtId="166"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Alignment="1">
      <alignment horizontal="center"/>
    </xf>
    <xf numFmtId="167" fontId="0" fillId="0" borderId="18" xfId="0" applyNumberFormat="1" applyBorder="1"/>
    <xf numFmtId="0" fontId="35" fillId="0" borderId="19" xfId="46" applyFont="1" applyBorder="1" applyAlignment="1">
      <alignment horizontal="center"/>
    </xf>
    <xf numFmtId="166" fontId="0" fillId="0" borderId="26" xfId="1" applyNumberFormat="1" applyFont="1" applyBorder="1" applyAlignment="1">
      <alignment horizontal="center"/>
    </xf>
    <xf numFmtId="43" fontId="0" fillId="0" borderId="26" xfId="0" applyNumberFormat="1" applyBorder="1"/>
    <xf numFmtId="166" fontId="0" fillId="0" borderId="26" xfId="0" applyNumberFormat="1" applyBorder="1"/>
    <xf numFmtId="169" fontId="0" fillId="0" borderId="26" xfId="0" applyNumberFormat="1" applyBorder="1"/>
    <xf numFmtId="43" fontId="0" fillId="0" borderId="20" xfId="0" applyNumberFormat="1" applyBorder="1"/>
    <xf numFmtId="166" fontId="0" fillId="0" borderId="0" xfId="1" applyNumberFormat="1" applyFont="1" applyAlignment="1">
      <alignment horizontal="center"/>
    </xf>
    <xf numFmtId="167" fontId="0" fillId="0" borderId="26" xfId="0" applyNumberFormat="1" applyFont="1" applyBorder="1" applyAlignment="1">
      <alignment horizontal="center"/>
    </xf>
    <xf numFmtId="0" fontId="0" fillId="0" borderId="26" xfId="0" applyFont="1" applyBorder="1" applyAlignment="1">
      <alignment horizontal="center"/>
    </xf>
    <xf numFmtId="167" fontId="0" fillId="0" borderId="20" xfId="0" applyNumberFormat="1" applyFont="1" applyBorder="1" applyAlignment="1">
      <alignment horizontal="center"/>
    </xf>
    <xf numFmtId="167" fontId="0" fillId="0" borderId="26" xfId="0" applyNumberFormat="1" applyBorder="1"/>
    <xf numFmtId="0" fontId="0" fillId="0" borderId="26" xfId="0" applyFont="1" applyFill="1" applyBorder="1" applyAlignment="1">
      <alignment horizontal="center"/>
    </xf>
    <xf numFmtId="167" fontId="0" fillId="0" borderId="20" xfId="0" applyNumberFormat="1" applyBorder="1"/>
    <xf numFmtId="0" fontId="0" fillId="0" borderId="0" xfId="0" applyFont="1" applyAlignment="1">
      <alignment vertical="center"/>
    </xf>
    <xf numFmtId="0" fontId="16" fillId="0" borderId="0" xfId="0" applyFont="1" applyAlignment="1">
      <alignment horizontal="center" vertical="center"/>
    </xf>
    <xf numFmtId="0" fontId="16" fillId="0" borderId="0" xfId="0" applyFont="1" applyAlignment="1">
      <alignment vertical="center" wrapText="1"/>
    </xf>
    <xf numFmtId="0" fontId="16" fillId="0" borderId="21" xfId="0" applyFont="1" applyBorder="1" applyAlignment="1">
      <alignment horizontal="center" wrapText="1"/>
    </xf>
    <xf numFmtId="166" fontId="0" fillId="0" borderId="21" xfId="1" applyNumberFormat="1" applyFont="1" applyBorder="1" applyAlignment="1">
      <alignment horizontal="center" wrapText="1"/>
    </xf>
    <xf numFmtId="166" fontId="35" fillId="0" borderId="21" xfId="1" applyNumberFormat="1" applyFont="1" applyFill="1" applyBorder="1" applyAlignment="1">
      <alignment horizontal="center"/>
    </xf>
    <xf numFmtId="2" fontId="35" fillId="0" borderId="21" xfId="464" applyNumberFormat="1" applyFont="1" applyBorder="1" applyAlignment="1">
      <alignment horizontal="center"/>
    </xf>
    <xf numFmtId="0" fontId="0" fillId="0" borderId="0" xfId="0" applyFont="1"/>
    <xf numFmtId="0" fontId="0" fillId="0" borderId="0" xfId="0" applyFont="1"/>
    <xf numFmtId="0" fontId="16" fillId="0" borderId="0" xfId="0" applyFont="1" applyAlignment="1">
      <alignment horizontal="center" vertical="center" wrapText="1"/>
    </xf>
    <xf numFmtId="0" fontId="33" fillId="0" borderId="0" xfId="0" applyFont="1" applyAlignment="1">
      <alignment horizontal="right"/>
    </xf>
    <xf numFmtId="3" fontId="35" fillId="0" borderId="0" xfId="51" applyNumberFormat="1" applyFont="1" applyAlignment="1">
      <alignment horizontal="center"/>
    </xf>
    <xf numFmtId="3" fontId="0" fillId="0" borderId="0" xfId="1" applyNumberFormat="1" applyFont="1" applyAlignment="1">
      <alignment horizontal="center"/>
    </xf>
    <xf numFmtId="3" fontId="0" fillId="0" borderId="0" xfId="1" applyNumberFormat="1" applyFont="1" applyBorder="1" applyAlignment="1">
      <alignment horizontal="center" wrapText="1"/>
    </xf>
    <xf numFmtId="3" fontId="35" fillId="0" borderId="0" xfId="46" applyNumberFormat="1" applyFont="1" applyAlignment="1">
      <alignment horizontal="center"/>
    </xf>
    <xf numFmtId="3" fontId="0" fillId="0" borderId="0" xfId="0" applyNumberFormat="1" applyAlignment="1">
      <alignment horizontal="center"/>
    </xf>
    <xf numFmtId="171" fontId="0" fillId="0" borderId="0" xfId="0" applyNumberFormat="1" applyAlignment="1">
      <alignment horizontal="center"/>
    </xf>
    <xf numFmtId="0" fontId="16" fillId="0" borderId="0" xfId="0" applyFont="1" applyAlignment="1">
      <alignment horizontal="center" vertical="center" wrapText="1"/>
    </xf>
    <xf numFmtId="0" fontId="16" fillId="0" borderId="34" xfId="0" applyFont="1" applyBorder="1" applyAlignment="1">
      <alignment horizontal="center" wrapText="1"/>
    </xf>
    <xf numFmtId="0" fontId="16" fillId="0" borderId="33" xfId="0" applyFont="1" applyBorder="1" applyAlignment="1">
      <alignment horizontal="center" wrapText="1"/>
    </xf>
    <xf numFmtId="0" fontId="16" fillId="0" borderId="21" xfId="0" applyFont="1" applyBorder="1" applyAlignment="1">
      <alignment horizontal="center" wrapText="1"/>
    </xf>
    <xf numFmtId="0" fontId="16" fillId="0" borderId="23"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3"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18" xfId="0" applyBorder="1" applyAlignment="1">
      <alignment horizontal="center" vertic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xf numFmtId="0" fontId="49" fillId="0" borderId="0" xfId="0" applyFont="1"/>
    <xf numFmtId="0" fontId="49" fillId="47" borderId="0" xfId="0" applyFont="1" applyFill="1"/>
  </cellXfs>
  <cellStyles count="3841">
    <cellStyle name="•\Ž¦Ï‚Ý‚ÌƒnƒCƒp[ƒŠƒ“ƒN" xfId="45"/>
    <cellStyle name="20% - Accent1" xfId="18" builtinId="30" customBuiltin="1"/>
    <cellStyle name="20% - Accent1 10" xfId="57"/>
    <cellStyle name="20% - Accent1 11" xfId="58"/>
    <cellStyle name="20% - Accent1 2" xfId="59"/>
    <cellStyle name="20% - Accent1 3" xfId="60"/>
    <cellStyle name="20% - Accent1 4" xfId="61"/>
    <cellStyle name="20% - Accent1 5" xfId="62"/>
    <cellStyle name="20% - Accent1 6" xfId="63"/>
    <cellStyle name="20% - Accent1 7" xfId="64"/>
    <cellStyle name="20% - Accent1 8" xfId="65"/>
    <cellStyle name="20% - Accent1 9" xfId="66"/>
    <cellStyle name="20% - Accent2" xfId="22" builtinId="34" customBuiltin="1"/>
    <cellStyle name="20% - Accent2 10" xfId="67"/>
    <cellStyle name="20% - Accent2 11" xfId="68"/>
    <cellStyle name="20% - Accent2 2" xfId="69"/>
    <cellStyle name="20% - Accent2 3" xfId="70"/>
    <cellStyle name="20% - Accent2 4" xfId="71"/>
    <cellStyle name="20% - Accent2 5" xfId="72"/>
    <cellStyle name="20% - Accent2 6" xfId="73"/>
    <cellStyle name="20% - Accent2 7" xfId="74"/>
    <cellStyle name="20% - Accent2 8" xfId="75"/>
    <cellStyle name="20% - Accent2 9" xfId="76"/>
    <cellStyle name="20% - Accent3" xfId="26" builtinId="38" customBuiltin="1"/>
    <cellStyle name="20% - Accent3 10" xfId="77"/>
    <cellStyle name="20% - Accent3 11" xfId="78"/>
    <cellStyle name="20% - Accent3 2" xfId="79"/>
    <cellStyle name="20% - Accent3 3" xfId="80"/>
    <cellStyle name="20% - Accent3 4" xfId="81"/>
    <cellStyle name="20% - Accent3 5" xfId="82"/>
    <cellStyle name="20% - Accent3 6" xfId="83"/>
    <cellStyle name="20% - Accent3 7" xfId="84"/>
    <cellStyle name="20% - Accent3 8" xfId="85"/>
    <cellStyle name="20% - Accent3 9" xfId="86"/>
    <cellStyle name="20% - Accent4" xfId="30" builtinId="42" customBuiltin="1"/>
    <cellStyle name="20% - Accent4 10" xfId="87"/>
    <cellStyle name="20% - Accent4 11" xfId="88"/>
    <cellStyle name="20% - Accent4 2" xfId="89"/>
    <cellStyle name="20% - Accent4 3" xfId="90"/>
    <cellStyle name="20% - Accent4 4" xfId="91"/>
    <cellStyle name="20% - Accent4 5" xfId="92"/>
    <cellStyle name="20% - Accent4 6" xfId="93"/>
    <cellStyle name="20% - Accent4 7" xfId="94"/>
    <cellStyle name="20% - Accent4 8" xfId="95"/>
    <cellStyle name="20% - Accent4 9" xfId="96"/>
    <cellStyle name="20% - Accent5" xfId="34" builtinId="46" customBuiltin="1"/>
    <cellStyle name="20% - Accent5 10" xfId="97"/>
    <cellStyle name="20% - Accent5 2" xfId="98"/>
    <cellStyle name="20% - Accent5 3" xfId="99"/>
    <cellStyle name="20% - Accent5 4" xfId="100"/>
    <cellStyle name="20% - Accent5 5" xfId="101"/>
    <cellStyle name="20% - Accent5 6" xfId="102"/>
    <cellStyle name="20% - Accent5 7" xfId="103"/>
    <cellStyle name="20% - Accent5 8" xfId="104"/>
    <cellStyle name="20% - Accent5 9" xfId="105"/>
    <cellStyle name="20% - Accent6" xfId="38" builtinId="50" customBuiltin="1"/>
    <cellStyle name="20% - Accent6 10" xfId="106"/>
    <cellStyle name="20% - Accent6 11" xfId="107"/>
    <cellStyle name="20% - Accent6 2" xfId="108"/>
    <cellStyle name="20% - Accent6 3" xfId="109"/>
    <cellStyle name="20% - Accent6 4" xfId="110"/>
    <cellStyle name="20% - Accent6 5" xfId="111"/>
    <cellStyle name="20% - Accent6 6" xfId="112"/>
    <cellStyle name="20% - Accent6 7" xfId="113"/>
    <cellStyle name="20% - Accent6 8" xfId="114"/>
    <cellStyle name="20% - Accent6 9" xfId="115"/>
    <cellStyle name="40% - Accent1" xfId="19" builtinId="31" customBuiltin="1"/>
    <cellStyle name="40% - Accent1 10" xfId="116"/>
    <cellStyle name="40% - Accent1 11" xfId="117"/>
    <cellStyle name="40% - Accent1 2" xfId="118"/>
    <cellStyle name="40% - Accent1 3" xfId="119"/>
    <cellStyle name="40% - Accent1 4" xfId="120"/>
    <cellStyle name="40% - Accent1 5" xfId="121"/>
    <cellStyle name="40% - Accent1 6" xfId="122"/>
    <cellStyle name="40% - Accent1 7" xfId="123"/>
    <cellStyle name="40% - Accent1 8" xfId="124"/>
    <cellStyle name="40% - Accent1 9" xfId="125"/>
    <cellStyle name="40% - Accent2" xfId="23" builtinId="35" customBuiltin="1"/>
    <cellStyle name="40% - Accent2 10" xfId="126"/>
    <cellStyle name="40% - Accent2 2" xfId="127"/>
    <cellStyle name="40% - Accent2 3" xfId="128"/>
    <cellStyle name="40% - Accent2 4" xfId="129"/>
    <cellStyle name="40% - Accent2 5" xfId="130"/>
    <cellStyle name="40% - Accent2 6" xfId="131"/>
    <cellStyle name="40% - Accent2 7" xfId="132"/>
    <cellStyle name="40% - Accent2 8" xfId="133"/>
    <cellStyle name="40% - Accent2 9" xfId="134"/>
    <cellStyle name="40% - Accent3" xfId="27" builtinId="39" customBuiltin="1"/>
    <cellStyle name="40% - Accent3 10" xfId="135"/>
    <cellStyle name="40% - Accent3 11" xfId="136"/>
    <cellStyle name="40% - Accent3 2" xfId="137"/>
    <cellStyle name="40% - Accent3 3" xfId="138"/>
    <cellStyle name="40% - Accent3 4" xfId="139"/>
    <cellStyle name="40% - Accent3 5" xfId="140"/>
    <cellStyle name="40% - Accent3 6" xfId="141"/>
    <cellStyle name="40% - Accent3 7" xfId="142"/>
    <cellStyle name="40% - Accent3 8" xfId="143"/>
    <cellStyle name="40% - Accent3 9" xfId="144"/>
    <cellStyle name="40% - Accent4" xfId="31" builtinId="43" customBuiltin="1"/>
    <cellStyle name="40% - Accent4 10" xfId="145"/>
    <cellStyle name="40% - Accent4 11" xfId="146"/>
    <cellStyle name="40% - Accent4 2" xfId="147"/>
    <cellStyle name="40% - Accent4 3" xfId="148"/>
    <cellStyle name="40% - Accent4 4" xfId="149"/>
    <cellStyle name="40% - Accent4 5" xfId="150"/>
    <cellStyle name="40% - Accent4 6" xfId="151"/>
    <cellStyle name="40% - Accent4 7" xfId="152"/>
    <cellStyle name="40% - Accent4 8" xfId="153"/>
    <cellStyle name="40% - Accent4 9" xfId="154"/>
    <cellStyle name="40% - Accent5" xfId="35" builtinId="47" customBuiltin="1"/>
    <cellStyle name="40% - Accent5 10" xfId="155"/>
    <cellStyle name="40% - Accent5 11" xfId="156"/>
    <cellStyle name="40% - Accent5 2" xfId="157"/>
    <cellStyle name="40% - Accent5 3" xfId="158"/>
    <cellStyle name="40% - Accent5 4" xfId="159"/>
    <cellStyle name="40% - Accent5 5" xfId="160"/>
    <cellStyle name="40% - Accent5 6" xfId="161"/>
    <cellStyle name="40% - Accent5 7" xfId="162"/>
    <cellStyle name="40% - Accent5 8" xfId="163"/>
    <cellStyle name="40% - Accent5 9" xfId="164"/>
    <cellStyle name="40% - Accent6" xfId="39" builtinId="51" customBuiltin="1"/>
    <cellStyle name="40% - Accent6 10" xfId="165"/>
    <cellStyle name="40% - Accent6 11" xfId="166"/>
    <cellStyle name="40% - Accent6 2" xfId="167"/>
    <cellStyle name="40% - Accent6 3" xfId="168"/>
    <cellStyle name="40% - Accent6 4" xfId="169"/>
    <cellStyle name="40% - Accent6 5" xfId="170"/>
    <cellStyle name="40% - Accent6 6" xfId="171"/>
    <cellStyle name="40% - Accent6 7" xfId="172"/>
    <cellStyle name="40% - Accent6 8" xfId="173"/>
    <cellStyle name="40% - Accent6 9" xfId="174"/>
    <cellStyle name="60% - Accent1" xfId="20" builtinId="32" customBuiltin="1"/>
    <cellStyle name="60% - Accent1 10" xfId="175"/>
    <cellStyle name="60% - Accent1 11" xfId="176"/>
    <cellStyle name="60% - Accent1 2" xfId="177"/>
    <cellStyle name="60% - Accent1 3" xfId="178"/>
    <cellStyle name="60% - Accent1 4" xfId="179"/>
    <cellStyle name="60% - Accent1 5" xfId="180"/>
    <cellStyle name="60% - Accent1 6" xfId="181"/>
    <cellStyle name="60% - Accent1 7" xfId="182"/>
    <cellStyle name="60% - Accent1 8" xfId="183"/>
    <cellStyle name="60% - Accent1 9" xfId="184"/>
    <cellStyle name="60% - Accent2" xfId="24" builtinId="36" customBuiltin="1"/>
    <cellStyle name="60% - Accent2 10" xfId="185"/>
    <cellStyle name="60% - Accent2 11" xfId="186"/>
    <cellStyle name="60% - Accent2 2" xfId="187"/>
    <cellStyle name="60% - Accent2 3" xfId="188"/>
    <cellStyle name="60% - Accent2 4" xfId="189"/>
    <cellStyle name="60% - Accent2 5" xfId="190"/>
    <cellStyle name="60% - Accent2 6" xfId="191"/>
    <cellStyle name="60% - Accent2 7" xfId="192"/>
    <cellStyle name="60% - Accent2 8" xfId="193"/>
    <cellStyle name="60% - Accent2 9" xfId="194"/>
    <cellStyle name="60% - Accent3" xfId="28" builtinId="40" customBuiltin="1"/>
    <cellStyle name="60% - Accent3 10" xfId="195"/>
    <cellStyle name="60% - Accent3 11" xfId="196"/>
    <cellStyle name="60% - Accent3 2" xfId="197"/>
    <cellStyle name="60% - Accent3 3" xfId="198"/>
    <cellStyle name="60% - Accent3 4" xfId="199"/>
    <cellStyle name="60% - Accent3 5" xfId="200"/>
    <cellStyle name="60% - Accent3 6" xfId="201"/>
    <cellStyle name="60% - Accent3 7" xfId="202"/>
    <cellStyle name="60% - Accent3 8" xfId="203"/>
    <cellStyle name="60% - Accent3 9" xfId="204"/>
    <cellStyle name="60% - Accent4" xfId="32" builtinId="44" customBuiltin="1"/>
    <cellStyle name="60% - Accent4 10" xfId="205"/>
    <cellStyle name="60% - Accent4 11" xfId="206"/>
    <cellStyle name="60% - Accent4 2" xfId="207"/>
    <cellStyle name="60% - Accent4 3" xfId="208"/>
    <cellStyle name="60% - Accent4 4" xfId="209"/>
    <cellStyle name="60% - Accent4 5" xfId="210"/>
    <cellStyle name="60% - Accent4 6" xfId="211"/>
    <cellStyle name="60% - Accent4 7" xfId="212"/>
    <cellStyle name="60% - Accent4 8" xfId="213"/>
    <cellStyle name="60% - Accent4 9" xfId="214"/>
    <cellStyle name="60% - Accent5" xfId="36" builtinId="48" customBuiltin="1"/>
    <cellStyle name="60% - Accent5 10" xfId="215"/>
    <cellStyle name="60% - Accent5 11" xfId="216"/>
    <cellStyle name="60% - Accent5 2" xfId="217"/>
    <cellStyle name="60% - Accent5 3" xfId="218"/>
    <cellStyle name="60% - Accent5 4" xfId="219"/>
    <cellStyle name="60% - Accent5 5" xfId="220"/>
    <cellStyle name="60% - Accent5 6" xfId="221"/>
    <cellStyle name="60% - Accent5 7" xfId="222"/>
    <cellStyle name="60% - Accent5 8" xfId="223"/>
    <cellStyle name="60% - Accent5 9" xfId="224"/>
    <cellStyle name="60% - Accent6" xfId="40" builtinId="52" customBuiltin="1"/>
    <cellStyle name="60% - Accent6 10" xfId="225"/>
    <cellStyle name="60% - Accent6 11" xfId="226"/>
    <cellStyle name="60% - Accent6 2" xfId="227"/>
    <cellStyle name="60% - Accent6 3" xfId="228"/>
    <cellStyle name="60% - Accent6 4" xfId="229"/>
    <cellStyle name="60% - Accent6 5" xfId="230"/>
    <cellStyle name="60% - Accent6 6" xfId="231"/>
    <cellStyle name="60% - Accent6 7" xfId="232"/>
    <cellStyle name="60% - Accent6 8" xfId="233"/>
    <cellStyle name="60% - Accent6 9" xfId="234"/>
    <cellStyle name="Accent1" xfId="17" builtinId="29" customBuiltin="1"/>
    <cellStyle name="Accent1 10" xfId="235"/>
    <cellStyle name="Accent1 11" xfId="236"/>
    <cellStyle name="Accent1 2" xfId="237"/>
    <cellStyle name="Accent1 3" xfId="238"/>
    <cellStyle name="Accent1 4" xfId="239"/>
    <cellStyle name="Accent1 5" xfId="240"/>
    <cellStyle name="Accent1 6" xfId="241"/>
    <cellStyle name="Accent1 7" xfId="242"/>
    <cellStyle name="Accent1 8" xfId="243"/>
    <cellStyle name="Accent1 9" xfId="244"/>
    <cellStyle name="Accent2" xfId="21" builtinId="33" customBuiltin="1"/>
    <cellStyle name="Accent2 10" xfId="245"/>
    <cellStyle name="Accent2 11" xfId="246"/>
    <cellStyle name="Accent2 2" xfId="247"/>
    <cellStyle name="Accent2 3" xfId="248"/>
    <cellStyle name="Accent2 4" xfId="249"/>
    <cellStyle name="Accent2 5" xfId="250"/>
    <cellStyle name="Accent2 6" xfId="251"/>
    <cellStyle name="Accent2 7" xfId="252"/>
    <cellStyle name="Accent2 8" xfId="253"/>
    <cellStyle name="Accent2 9" xfId="254"/>
    <cellStyle name="Accent3" xfId="25" builtinId="37" customBuiltin="1"/>
    <cellStyle name="Accent3 10" xfId="255"/>
    <cellStyle name="Accent3 11" xfId="256"/>
    <cellStyle name="Accent3 2" xfId="257"/>
    <cellStyle name="Accent3 3" xfId="258"/>
    <cellStyle name="Accent3 4" xfId="259"/>
    <cellStyle name="Accent3 5" xfId="260"/>
    <cellStyle name="Accent3 6" xfId="261"/>
    <cellStyle name="Accent3 7" xfId="262"/>
    <cellStyle name="Accent3 8" xfId="263"/>
    <cellStyle name="Accent3 9" xfId="264"/>
    <cellStyle name="Accent4" xfId="29" builtinId="41" customBuiltin="1"/>
    <cellStyle name="Accent4 10" xfId="265"/>
    <cellStyle name="Accent4 11" xfId="266"/>
    <cellStyle name="Accent4 2" xfId="267"/>
    <cellStyle name="Accent4 3" xfId="268"/>
    <cellStyle name="Accent4 4" xfId="269"/>
    <cellStyle name="Accent4 5" xfId="270"/>
    <cellStyle name="Accent4 6" xfId="271"/>
    <cellStyle name="Accent4 7" xfId="272"/>
    <cellStyle name="Accent4 8" xfId="273"/>
    <cellStyle name="Accent4 9" xfId="274"/>
    <cellStyle name="Accent5" xfId="33" builtinId="45" customBuiltin="1"/>
    <cellStyle name="Accent5 10" xfId="275"/>
    <cellStyle name="Accent5 2" xfId="276"/>
    <cellStyle name="Accent5 3" xfId="277"/>
    <cellStyle name="Accent5 4" xfId="278"/>
    <cellStyle name="Accent5 5" xfId="279"/>
    <cellStyle name="Accent5 6" xfId="280"/>
    <cellStyle name="Accent5 7" xfId="281"/>
    <cellStyle name="Accent5 8" xfId="282"/>
    <cellStyle name="Accent5 9" xfId="283"/>
    <cellStyle name="Accent6" xfId="37" builtinId="49" customBuiltin="1"/>
    <cellStyle name="Accent6 10" xfId="284"/>
    <cellStyle name="Accent6 11" xfId="285"/>
    <cellStyle name="Accent6 2" xfId="286"/>
    <cellStyle name="Accent6 3" xfId="287"/>
    <cellStyle name="Accent6 4" xfId="288"/>
    <cellStyle name="Accent6 5" xfId="289"/>
    <cellStyle name="Accent6 6" xfId="290"/>
    <cellStyle name="Accent6 7" xfId="291"/>
    <cellStyle name="Accent6 8" xfId="292"/>
    <cellStyle name="Accent6 9" xfId="293"/>
    <cellStyle name="ANCLAS,REZONES Y SUS PARTES,DE FUNDICION,DE HIERRO O DE ACERO" xfId="46"/>
    <cellStyle name="ANCLAS,REZONES Y SUS PARTES,DE FUNDICION,DE HIERRO O DE ACERO 2" xfId="51"/>
    <cellStyle name="ANCLAS,REZONES Y SUS PARTES,DE FUNDICION,DE HIERRO O DE ACERO 3" xfId="294"/>
    <cellStyle name="ANCLAS,REZONES Y SUS PARTES,DE FUNDICION,DE HIERRO O DE ACERO 3 2" xfId="459"/>
    <cellStyle name="Bad" xfId="7" builtinId="27" customBuiltin="1"/>
    <cellStyle name="Bad 10" xfId="295"/>
    <cellStyle name="Bad 11" xfId="296"/>
    <cellStyle name="Bad 2" xfId="297"/>
    <cellStyle name="Bad 3" xfId="298"/>
    <cellStyle name="Bad 4" xfId="299"/>
    <cellStyle name="Bad 5" xfId="300"/>
    <cellStyle name="Bad 6" xfId="301"/>
    <cellStyle name="Bad 7" xfId="302"/>
    <cellStyle name="Bad 8" xfId="303"/>
    <cellStyle name="Bad 9" xfId="304"/>
    <cellStyle name="Calculation" xfId="11" builtinId="22" customBuiltin="1"/>
    <cellStyle name="Calculation 10" xfId="305"/>
    <cellStyle name="Calculation 11" xfId="306"/>
    <cellStyle name="Calculation 2" xfId="307"/>
    <cellStyle name="Calculation 3" xfId="308"/>
    <cellStyle name="Calculation 4" xfId="309"/>
    <cellStyle name="Calculation 5" xfId="310"/>
    <cellStyle name="Calculation 6" xfId="311"/>
    <cellStyle name="Calculation 7" xfId="312"/>
    <cellStyle name="Calculation 8" xfId="313"/>
    <cellStyle name="Calculation 9" xfId="314"/>
    <cellStyle name="Check Cell" xfId="13" builtinId="23" customBuiltin="1"/>
    <cellStyle name="Check Cell 10" xfId="315"/>
    <cellStyle name="Check Cell 2" xfId="316"/>
    <cellStyle name="Check Cell 3" xfId="317"/>
    <cellStyle name="Check Cell 4" xfId="318"/>
    <cellStyle name="Check Cell 5" xfId="319"/>
    <cellStyle name="Check Cell 6" xfId="320"/>
    <cellStyle name="Check Cell 7" xfId="321"/>
    <cellStyle name="Check Cell 8" xfId="322"/>
    <cellStyle name="Check Cell 9" xfId="323"/>
    <cellStyle name="Comma" xfId="1" builtinId="3"/>
    <cellStyle name="Comma 2" xfId="50"/>
    <cellStyle name="Comma 3" xfId="52"/>
    <cellStyle name="Comma 4" xfId="41"/>
    <cellStyle name="Comma 4 2" xfId="634"/>
    <cellStyle name="Comma 4 3" xfId="484"/>
    <cellStyle name="Comma 4 4" xfId="1051"/>
    <cellStyle name="Comma 9" xfId="324"/>
    <cellStyle name="Explanatory Text" xfId="15" builtinId="53" customBuiltin="1"/>
    <cellStyle name="Explanatory Text 10" xfId="325"/>
    <cellStyle name="Explanatory Text 2" xfId="326"/>
    <cellStyle name="Explanatory Text 3" xfId="327"/>
    <cellStyle name="Explanatory Text 4" xfId="328"/>
    <cellStyle name="Explanatory Text 5" xfId="329"/>
    <cellStyle name="Explanatory Text 6" xfId="330"/>
    <cellStyle name="Explanatory Text 7" xfId="331"/>
    <cellStyle name="Explanatory Text 8" xfId="332"/>
    <cellStyle name="Explanatory Text 9" xfId="333"/>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3"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767"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5"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102" builtinId="9" hidden="1"/>
    <cellStyle name="Followed Hyperlink" xfId="1104" builtinId="9" hidden="1"/>
    <cellStyle name="Followed Hyperlink" xfId="1106" builtinId="9" hidden="1"/>
    <cellStyle name="Followed Hyperlink" xfId="1042" builtinId="9" hidden="1"/>
    <cellStyle name="Followed Hyperlink" xfId="1257" builtinId="9" hidden="1"/>
    <cellStyle name="Followed Hyperlink" xfId="1113" builtinId="9" hidden="1"/>
    <cellStyle name="Followed Hyperlink" xfId="1559" builtinId="9" hidden="1"/>
    <cellStyle name="Followed Hyperlink" xfId="1561"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40" builtinId="9" hidden="1"/>
    <cellStyle name="ƒnƒCƒp[ƒŠƒ“ƒN" xfId="47"/>
    <cellStyle name="Good" xfId="6" builtinId="26" customBuiltin="1"/>
    <cellStyle name="Good 10" xfId="334"/>
    <cellStyle name="Good 11" xfId="335"/>
    <cellStyle name="Good 2" xfId="336"/>
    <cellStyle name="Good 3" xfId="337"/>
    <cellStyle name="Good 4" xfId="338"/>
    <cellStyle name="Good 5" xfId="339"/>
    <cellStyle name="Good 6" xfId="340"/>
    <cellStyle name="Good 7" xfId="341"/>
    <cellStyle name="Good 8" xfId="342"/>
    <cellStyle name="Good 9" xfId="343"/>
    <cellStyle name="Heading 1" xfId="2" builtinId="16" customBuiltin="1"/>
    <cellStyle name="Heading 1 10" xfId="344"/>
    <cellStyle name="Heading 1 11" xfId="345"/>
    <cellStyle name="Heading 1 2" xfId="346"/>
    <cellStyle name="Heading 1 3" xfId="347"/>
    <cellStyle name="Heading 1 4" xfId="348"/>
    <cellStyle name="Heading 1 5" xfId="349"/>
    <cellStyle name="Heading 1 6" xfId="350"/>
    <cellStyle name="Heading 1 7" xfId="351"/>
    <cellStyle name="Heading 1 8" xfId="352"/>
    <cellStyle name="Heading 1 9" xfId="353"/>
    <cellStyle name="Heading 2" xfId="3" builtinId="17" customBuiltin="1"/>
    <cellStyle name="Heading 2 10" xfId="354"/>
    <cellStyle name="Heading 2 11" xfId="355"/>
    <cellStyle name="Heading 2 2" xfId="356"/>
    <cellStyle name="Heading 2 3" xfId="357"/>
    <cellStyle name="Heading 2 4" xfId="358"/>
    <cellStyle name="Heading 2 5" xfId="359"/>
    <cellStyle name="Heading 2 6" xfId="360"/>
    <cellStyle name="Heading 2 7" xfId="361"/>
    <cellStyle name="Heading 2 8" xfId="362"/>
    <cellStyle name="Heading 2 9" xfId="363"/>
    <cellStyle name="Heading 3" xfId="4" builtinId="18" customBuiltin="1"/>
    <cellStyle name="Heading 3 10" xfId="364"/>
    <cellStyle name="Heading 3 10 2" xfId="482"/>
    <cellStyle name="Heading 3 10 2 2" xfId="501"/>
    <cellStyle name="Heading 3 10 2 2 2" xfId="1562"/>
    <cellStyle name="Heading 3 10 2 2 2 2" xfId="3621"/>
    <cellStyle name="Heading 3 10 2 2 3" xfId="1808"/>
    <cellStyle name="Heading 3 10 2 2 4" xfId="2056"/>
    <cellStyle name="Heading 3 10 2 2 5" xfId="2303"/>
    <cellStyle name="Heading 3 10 2 2 6" xfId="2541"/>
    <cellStyle name="Heading 3 10 2 2 7" xfId="2788"/>
    <cellStyle name="Heading 3 10 2 2 8" xfId="3396"/>
    <cellStyle name="Heading 3 10 2 2 9" xfId="1126"/>
    <cellStyle name="Heading 3 10 2 3" xfId="1349"/>
    <cellStyle name="Heading 3 10 2 3 2" xfId="3379"/>
    <cellStyle name="Heading 3 10 2 4" xfId="1101"/>
    <cellStyle name="Heading 3 10 2 5" xfId="1791"/>
    <cellStyle name="Heading 3 10 2 6" xfId="2039"/>
    <cellStyle name="Heading 3 10 2 7" xfId="2286"/>
    <cellStyle name="Heading 3 10 2 8" xfId="2525"/>
    <cellStyle name="Heading 3 10 2 9" xfId="2771"/>
    <cellStyle name="Heading 3 10 3" xfId="648"/>
    <cellStyle name="Heading 3 10 3 2" xfId="1705"/>
    <cellStyle name="Heading 3 10 3 2 2" xfId="3534"/>
    <cellStyle name="Heading 3 10 3 3" xfId="1951"/>
    <cellStyle name="Heading 3 10 3 3 2" xfId="3764"/>
    <cellStyle name="Heading 3 10 3 4" xfId="2199"/>
    <cellStyle name="Heading 3 10 3 5" xfId="2446"/>
    <cellStyle name="Heading 3 10 3 6" xfId="2685"/>
    <cellStyle name="Heading 3 10 3 7" xfId="2931"/>
    <cellStyle name="Heading 3 10 3 8" xfId="3365"/>
    <cellStyle name="Heading 3 10 3 9" xfId="1270"/>
    <cellStyle name="Heading 3 10 4" xfId="640"/>
    <cellStyle name="Heading 3 10 4 2" xfId="1697"/>
    <cellStyle name="Heading 3 10 4 2 2" xfId="3756"/>
    <cellStyle name="Heading 3 10 4 3" xfId="1943"/>
    <cellStyle name="Heading 3 10 4 4" xfId="2191"/>
    <cellStyle name="Heading 3 10 4 5" xfId="2438"/>
    <cellStyle name="Heading 3 10 4 6" xfId="2677"/>
    <cellStyle name="Heading 3 10 4 7" xfId="2923"/>
    <cellStyle name="Heading 3 10 4 8" xfId="3357"/>
    <cellStyle name="Heading 3 10 4 9" xfId="1262"/>
    <cellStyle name="Heading 3 11" xfId="365"/>
    <cellStyle name="Heading 3 2" xfId="366"/>
    <cellStyle name="Heading 3 2 2" xfId="481"/>
    <cellStyle name="Heading 3 2 2 2" xfId="502"/>
    <cellStyle name="Heading 3 2 2 2 2" xfId="1563"/>
    <cellStyle name="Heading 3 2 2 2 2 2" xfId="3622"/>
    <cellStyle name="Heading 3 2 2 2 3" xfId="1809"/>
    <cellStyle name="Heading 3 2 2 2 4" xfId="2057"/>
    <cellStyle name="Heading 3 2 2 2 5" xfId="2304"/>
    <cellStyle name="Heading 3 2 2 2 6" xfId="2542"/>
    <cellStyle name="Heading 3 2 2 2 7" xfId="2789"/>
    <cellStyle name="Heading 3 2 2 2 8" xfId="3397"/>
    <cellStyle name="Heading 3 2 2 2 9" xfId="1127"/>
    <cellStyle name="Heading 3 2 2 3" xfId="1348"/>
    <cellStyle name="Heading 3 2 2 3 2" xfId="3378"/>
    <cellStyle name="Heading 3 2 2 4" xfId="1100"/>
    <cellStyle name="Heading 3 2 2 5" xfId="1790"/>
    <cellStyle name="Heading 3 2 2 6" xfId="2038"/>
    <cellStyle name="Heading 3 2 2 7" xfId="2285"/>
    <cellStyle name="Heading 3 2 2 8" xfId="2524"/>
    <cellStyle name="Heading 3 2 2 9" xfId="2770"/>
    <cellStyle name="Heading 3 2 3" xfId="647"/>
    <cellStyle name="Heading 3 2 3 2" xfId="1704"/>
    <cellStyle name="Heading 3 2 3 2 2" xfId="3533"/>
    <cellStyle name="Heading 3 2 3 3" xfId="1950"/>
    <cellStyle name="Heading 3 2 3 3 2" xfId="3763"/>
    <cellStyle name="Heading 3 2 3 4" xfId="2198"/>
    <cellStyle name="Heading 3 2 3 5" xfId="2445"/>
    <cellStyle name="Heading 3 2 3 6" xfId="2684"/>
    <cellStyle name="Heading 3 2 3 7" xfId="2930"/>
    <cellStyle name="Heading 3 2 3 8" xfId="3364"/>
    <cellStyle name="Heading 3 2 3 9" xfId="1269"/>
    <cellStyle name="Heading 3 2 4" xfId="652"/>
    <cellStyle name="Heading 3 2 4 2" xfId="1709"/>
    <cellStyle name="Heading 3 2 4 2 2" xfId="3768"/>
    <cellStyle name="Heading 3 2 4 3" xfId="1955"/>
    <cellStyle name="Heading 3 2 4 4" xfId="2203"/>
    <cellStyle name="Heading 3 2 4 5" xfId="2450"/>
    <cellStyle name="Heading 3 2 4 6" xfId="2689"/>
    <cellStyle name="Heading 3 2 4 7" xfId="2935"/>
    <cellStyle name="Heading 3 2 4 8" xfId="3369"/>
    <cellStyle name="Heading 3 2 4 9" xfId="1274"/>
    <cellStyle name="Heading 3 3" xfId="367"/>
    <cellStyle name="Heading 3 3 2" xfId="480"/>
    <cellStyle name="Heading 3 3 2 2" xfId="503"/>
    <cellStyle name="Heading 3 3 2 2 2" xfId="1564"/>
    <cellStyle name="Heading 3 3 2 2 2 2" xfId="3623"/>
    <cellStyle name="Heading 3 3 2 2 3" xfId="1810"/>
    <cellStyle name="Heading 3 3 2 2 4" xfId="2058"/>
    <cellStyle name="Heading 3 3 2 2 5" xfId="2305"/>
    <cellStyle name="Heading 3 3 2 2 6" xfId="2543"/>
    <cellStyle name="Heading 3 3 2 2 7" xfId="2790"/>
    <cellStyle name="Heading 3 3 2 2 8" xfId="3398"/>
    <cellStyle name="Heading 3 3 2 2 9" xfId="1128"/>
    <cellStyle name="Heading 3 3 2 3" xfId="1347"/>
    <cellStyle name="Heading 3 3 2 3 2" xfId="3377"/>
    <cellStyle name="Heading 3 3 2 4" xfId="1045"/>
    <cellStyle name="Heading 3 3 2 5" xfId="1789"/>
    <cellStyle name="Heading 3 3 2 6" xfId="2037"/>
    <cellStyle name="Heading 3 3 2 7" xfId="2284"/>
    <cellStyle name="Heading 3 3 2 8" xfId="2523"/>
    <cellStyle name="Heading 3 3 2 9" xfId="2769"/>
    <cellStyle name="Heading 3 3 3" xfId="646"/>
    <cellStyle name="Heading 3 3 3 2" xfId="1703"/>
    <cellStyle name="Heading 3 3 3 2 2" xfId="3532"/>
    <cellStyle name="Heading 3 3 3 3" xfId="1949"/>
    <cellStyle name="Heading 3 3 3 3 2" xfId="3762"/>
    <cellStyle name="Heading 3 3 3 4" xfId="2197"/>
    <cellStyle name="Heading 3 3 3 5" xfId="2444"/>
    <cellStyle name="Heading 3 3 3 6" xfId="2683"/>
    <cellStyle name="Heading 3 3 3 7" xfId="2929"/>
    <cellStyle name="Heading 3 3 3 8" xfId="3363"/>
    <cellStyle name="Heading 3 3 3 9" xfId="1268"/>
    <cellStyle name="Heading 3 3 4" xfId="639"/>
    <cellStyle name="Heading 3 3 4 2" xfId="1696"/>
    <cellStyle name="Heading 3 3 4 2 2" xfId="3755"/>
    <cellStyle name="Heading 3 3 4 3" xfId="1942"/>
    <cellStyle name="Heading 3 3 4 4" xfId="2190"/>
    <cellStyle name="Heading 3 3 4 5" xfId="2437"/>
    <cellStyle name="Heading 3 3 4 6" xfId="2676"/>
    <cellStyle name="Heading 3 3 4 7" xfId="2922"/>
    <cellStyle name="Heading 3 3 4 8" xfId="3356"/>
    <cellStyle name="Heading 3 3 4 9" xfId="1261"/>
    <cellStyle name="Heading 3 4" xfId="368"/>
    <cellStyle name="Heading 3 4 2" xfId="479"/>
    <cellStyle name="Heading 3 4 2 2" xfId="504"/>
    <cellStyle name="Heading 3 4 2 2 2" xfId="1565"/>
    <cellStyle name="Heading 3 4 2 2 2 2" xfId="3624"/>
    <cellStyle name="Heading 3 4 2 2 3" xfId="1811"/>
    <cellStyle name="Heading 3 4 2 2 4" xfId="2059"/>
    <cellStyle name="Heading 3 4 2 2 5" xfId="2306"/>
    <cellStyle name="Heading 3 4 2 2 6" xfId="2544"/>
    <cellStyle name="Heading 3 4 2 2 7" xfId="2791"/>
    <cellStyle name="Heading 3 4 2 2 8" xfId="3399"/>
    <cellStyle name="Heading 3 4 2 2 9" xfId="1129"/>
    <cellStyle name="Heading 3 4 2 3" xfId="1346"/>
    <cellStyle name="Heading 3 4 2 3 2" xfId="3376"/>
    <cellStyle name="Heading 3 4 2 4" xfId="1099"/>
    <cellStyle name="Heading 3 4 2 5" xfId="1788"/>
    <cellStyle name="Heading 3 4 2 6" xfId="2036"/>
    <cellStyle name="Heading 3 4 2 7" xfId="2283"/>
    <cellStyle name="Heading 3 4 2 8" xfId="2522"/>
    <cellStyle name="Heading 3 4 2 9" xfId="2768"/>
    <cellStyle name="Heading 3 4 3" xfId="645"/>
    <cellStyle name="Heading 3 4 3 2" xfId="1702"/>
    <cellStyle name="Heading 3 4 3 2 2" xfId="3531"/>
    <cellStyle name="Heading 3 4 3 3" xfId="1948"/>
    <cellStyle name="Heading 3 4 3 3 2" xfId="3761"/>
    <cellStyle name="Heading 3 4 3 4" xfId="2196"/>
    <cellStyle name="Heading 3 4 3 5" xfId="2443"/>
    <cellStyle name="Heading 3 4 3 6" xfId="2682"/>
    <cellStyle name="Heading 3 4 3 7" xfId="2928"/>
    <cellStyle name="Heading 3 4 3 8" xfId="3362"/>
    <cellStyle name="Heading 3 4 3 9" xfId="1267"/>
    <cellStyle name="Heading 3 4 4" xfId="638"/>
    <cellStyle name="Heading 3 4 4 2" xfId="1695"/>
    <cellStyle name="Heading 3 4 4 2 2" xfId="3754"/>
    <cellStyle name="Heading 3 4 4 3" xfId="1941"/>
    <cellStyle name="Heading 3 4 4 4" xfId="2189"/>
    <cellStyle name="Heading 3 4 4 5" xfId="2436"/>
    <cellStyle name="Heading 3 4 4 6" xfId="2675"/>
    <cellStyle name="Heading 3 4 4 7" xfId="2921"/>
    <cellStyle name="Heading 3 4 4 8" xfId="3355"/>
    <cellStyle name="Heading 3 4 4 9" xfId="1260"/>
    <cellStyle name="Heading 3 5" xfId="369"/>
    <cellStyle name="Heading 3 5 2" xfId="478"/>
    <cellStyle name="Heading 3 5 2 2" xfId="505"/>
    <cellStyle name="Heading 3 5 2 2 2" xfId="1566"/>
    <cellStyle name="Heading 3 5 2 2 2 2" xfId="3625"/>
    <cellStyle name="Heading 3 5 2 2 3" xfId="1812"/>
    <cellStyle name="Heading 3 5 2 2 4" xfId="2060"/>
    <cellStyle name="Heading 3 5 2 2 5" xfId="2307"/>
    <cellStyle name="Heading 3 5 2 2 6" xfId="2545"/>
    <cellStyle name="Heading 3 5 2 2 7" xfId="2792"/>
    <cellStyle name="Heading 3 5 2 2 8" xfId="3400"/>
    <cellStyle name="Heading 3 5 2 2 9" xfId="1130"/>
    <cellStyle name="Heading 3 5 2 3" xfId="1345"/>
    <cellStyle name="Heading 3 5 2 3 2" xfId="3375"/>
    <cellStyle name="Heading 3 5 2 4" xfId="1098"/>
    <cellStyle name="Heading 3 5 2 5" xfId="1787"/>
    <cellStyle name="Heading 3 5 2 6" xfId="2035"/>
    <cellStyle name="Heading 3 5 2 7" xfId="2282"/>
    <cellStyle name="Heading 3 5 2 8" xfId="2521"/>
    <cellStyle name="Heading 3 5 2 9" xfId="2767"/>
    <cellStyle name="Heading 3 5 3" xfId="644"/>
    <cellStyle name="Heading 3 5 3 2" xfId="1701"/>
    <cellStyle name="Heading 3 5 3 2 2" xfId="3530"/>
    <cellStyle name="Heading 3 5 3 3" xfId="1947"/>
    <cellStyle name="Heading 3 5 3 3 2" xfId="3760"/>
    <cellStyle name="Heading 3 5 3 4" xfId="2195"/>
    <cellStyle name="Heading 3 5 3 5" xfId="2442"/>
    <cellStyle name="Heading 3 5 3 6" xfId="2681"/>
    <cellStyle name="Heading 3 5 3 7" xfId="2927"/>
    <cellStyle name="Heading 3 5 3 8" xfId="3361"/>
    <cellStyle name="Heading 3 5 3 9" xfId="1266"/>
    <cellStyle name="Heading 3 5 4" xfId="633"/>
    <cellStyle name="Heading 3 5 4 2" xfId="1693"/>
    <cellStyle name="Heading 3 5 4 2 2" xfId="3752"/>
    <cellStyle name="Heading 3 5 4 3" xfId="1939"/>
    <cellStyle name="Heading 3 5 4 4" xfId="2187"/>
    <cellStyle name="Heading 3 5 4 5" xfId="2434"/>
    <cellStyle name="Heading 3 5 4 6" xfId="2673"/>
    <cellStyle name="Heading 3 5 4 7" xfId="2919"/>
    <cellStyle name="Heading 3 5 4 8" xfId="3353"/>
    <cellStyle name="Heading 3 5 4 9" xfId="1258"/>
    <cellStyle name="Heading 3 6" xfId="370"/>
    <cellStyle name="Heading 3 6 2" xfId="477"/>
    <cellStyle name="Heading 3 6 2 2" xfId="506"/>
    <cellStyle name="Heading 3 6 2 2 2" xfId="1567"/>
    <cellStyle name="Heading 3 6 2 2 2 2" xfId="3626"/>
    <cellStyle name="Heading 3 6 2 2 3" xfId="1813"/>
    <cellStyle name="Heading 3 6 2 2 4" xfId="2061"/>
    <cellStyle name="Heading 3 6 2 2 5" xfId="2308"/>
    <cellStyle name="Heading 3 6 2 2 6" xfId="2546"/>
    <cellStyle name="Heading 3 6 2 2 7" xfId="2793"/>
    <cellStyle name="Heading 3 6 2 2 8" xfId="3401"/>
    <cellStyle name="Heading 3 6 2 2 9" xfId="1131"/>
    <cellStyle name="Heading 3 6 2 3" xfId="1054"/>
    <cellStyle name="Heading 3 6 2 3 2" xfId="3374"/>
    <cellStyle name="Heading 3 6 2 4" xfId="1097"/>
    <cellStyle name="Heading 3 6 2 5" xfId="1786"/>
    <cellStyle name="Heading 3 6 2 6" xfId="2034"/>
    <cellStyle name="Heading 3 6 2 7" xfId="2281"/>
    <cellStyle name="Heading 3 6 2 8" xfId="1083"/>
    <cellStyle name="Heading 3 6 2 9" xfId="2766"/>
    <cellStyle name="Heading 3 6 3" xfId="643"/>
    <cellStyle name="Heading 3 6 3 2" xfId="1700"/>
    <cellStyle name="Heading 3 6 3 2 2" xfId="3529"/>
    <cellStyle name="Heading 3 6 3 3" xfId="1946"/>
    <cellStyle name="Heading 3 6 3 3 2" xfId="3759"/>
    <cellStyle name="Heading 3 6 3 4" xfId="2194"/>
    <cellStyle name="Heading 3 6 3 5" xfId="2441"/>
    <cellStyle name="Heading 3 6 3 6" xfId="2680"/>
    <cellStyle name="Heading 3 6 3 7" xfId="2926"/>
    <cellStyle name="Heading 3 6 3 8" xfId="3360"/>
    <cellStyle name="Heading 3 6 3 9" xfId="1265"/>
    <cellStyle name="Heading 3 6 4" xfId="637"/>
    <cellStyle name="Heading 3 6 4 2" xfId="1694"/>
    <cellStyle name="Heading 3 6 4 2 2" xfId="3753"/>
    <cellStyle name="Heading 3 6 4 3" xfId="1940"/>
    <cellStyle name="Heading 3 6 4 4" xfId="2188"/>
    <cellStyle name="Heading 3 6 4 5" xfId="2435"/>
    <cellStyle name="Heading 3 6 4 6" xfId="2674"/>
    <cellStyle name="Heading 3 6 4 7" xfId="2920"/>
    <cellStyle name="Heading 3 6 4 8" xfId="3354"/>
    <cellStyle name="Heading 3 6 4 9" xfId="1259"/>
    <cellStyle name="Heading 3 7" xfId="371"/>
    <cellStyle name="Heading 3 7 2" xfId="476"/>
    <cellStyle name="Heading 3 7 2 2" xfId="507"/>
    <cellStyle name="Heading 3 7 2 2 2" xfId="1568"/>
    <cellStyle name="Heading 3 7 2 2 2 2" xfId="3627"/>
    <cellStyle name="Heading 3 7 2 2 3" xfId="1814"/>
    <cellStyle name="Heading 3 7 2 2 4" xfId="2062"/>
    <cellStyle name="Heading 3 7 2 2 5" xfId="2309"/>
    <cellStyle name="Heading 3 7 2 2 6" xfId="2547"/>
    <cellStyle name="Heading 3 7 2 2 7" xfId="2794"/>
    <cellStyle name="Heading 3 7 2 2 8" xfId="3402"/>
    <cellStyle name="Heading 3 7 2 2 9" xfId="1132"/>
    <cellStyle name="Heading 3 7 2 3" xfId="1048"/>
    <cellStyle name="Heading 3 7 2 3 2" xfId="3373"/>
    <cellStyle name="Heading 3 7 2 4" xfId="1096"/>
    <cellStyle name="Heading 3 7 2 5" xfId="1785"/>
    <cellStyle name="Heading 3 7 2 6" xfId="2033"/>
    <cellStyle name="Heading 3 7 2 7" xfId="2280"/>
    <cellStyle name="Heading 3 7 2 8" xfId="1050"/>
    <cellStyle name="Heading 3 7 2 9" xfId="2765"/>
    <cellStyle name="Heading 3 7 3" xfId="642"/>
    <cellStyle name="Heading 3 7 3 2" xfId="1699"/>
    <cellStyle name="Heading 3 7 3 2 2" xfId="3528"/>
    <cellStyle name="Heading 3 7 3 3" xfId="1945"/>
    <cellStyle name="Heading 3 7 3 3 2" xfId="3758"/>
    <cellStyle name="Heading 3 7 3 4" xfId="2193"/>
    <cellStyle name="Heading 3 7 3 5" xfId="2440"/>
    <cellStyle name="Heading 3 7 3 6" xfId="2679"/>
    <cellStyle name="Heading 3 7 3 7" xfId="2925"/>
    <cellStyle name="Heading 3 7 3 8" xfId="3359"/>
    <cellStyle name="Heading 3 7 3 9" xfId="1264"/>
    <cellStyle name="Heading 3 7 4" xfId="649"/>
    <cellStyle name="Heading 3 7 4 2" xfId="1706"/>
    <cellStyle name="Heading 3 7 4 2 2" xfId="3765"/>
    <cellStyle name="Heading 3 7 4 3" xfId="1952"/>
    <cellStyle name="Heading 3 7 4 4" xfId="2200"/>
    <cellStyle name="Heading 3 7 4 5" xfId="2447"/>
    <cellStyle name="Heading 3 7 4 6" xfId="2686"/>
    <cellStyle name="Heading 3 7 4 7" xfId="2932"/>
    <cellStyle name="Heading 3 7 4 8" xfId="3366"/>
    <cellStyle name="Heading 3 7 4 9" xfId="1271"/>
    <cellStyle name="Heading 3 8" xfId="372"/>
    <cellStyle name="Heading 3 8 2" xfId="475"/>
    <cellStyle name="Heading 3 8 2 2" xfId="508"/>
    <cellStyle name="Heading 3 8 2 2 2" xfId="1569"/>
    <cellStyle name="Heading 3 8 2 2 2 2" xfId="3628"/>
    <cellStyle name="Heading 3 8 2 2 3" xfId="1815"/>
    <cellStyle name="Heading 3 8 2 2 4" xfId="2063"/>
    <cellStyle name="Heading 3 8 2 2 5" xfId="2310"/>
    <cellStyle name="Heading 3 8 2 2 6" xfId="2548"/>
    <cellStyle name="Heading 3 8 2 2 7" xfId="2795"/>
    <cellStyle name="Heading 3 8 2 2 8" xfId="3403"/>
    <cellStyle name="Heading 3 8 2 2 9" xfId="1133"/>
    <cellStyle name="Heading 3 8 2 3" xfId="1058"/>
    <cellStyle name="Heading 3 8 2 3 2" xfId="3372"/>
    <cellStyle name="Heading 3 8 2 4" xfId="1095"/>
    <cellStyle name="Heading 3 8 2 5" xfId="1784"/>
    <cellStyle name="Heading 3 8 2 6" xfId="2032"/>
    <cellStyle name="Heading 3 8 2 7" xfId="2279"/>
    <cellStyle name="Heading 3 8 2 8" xfId="1069"/>
    <cellStyle name="Heading 3 8 2 9" xfId="2764"/>
    <cellStyle name="Heading 3 8 3" xfId="653"/>
    <cellStyle name="Heading 3 8 3 2" xfId="1710"/>
    <cellStyle name="Heading 3 8 3 2 2" xfId="3535"/>
    <cellStyle name="Heading 3 8 3 3" xfId="1956"/>
    <cellStyle name="Heading 3 8 3 3 2" xfId="3769"/>
    <cellStyle name="Heading 3 8 3 4" xfId="2204"/>
    <cellStyle name="Heading 3 8 3 5" xfId="2451"/>
    <cellStyle name="Heading 3 8 3 6" xfId="2690"/>
    <cellStyle name="Heading 3 8 3 7" xfId="2936"/>
    <cellStyle name="Heading 3 8 3 8" xfId="3370"/>
    <cellStyle name="Heading 3 8 3 9" xfId="1275"/>
    <cellStyle name="Heading 3 8 4" xfId="650"/>
    <cellStyle name="Heading 3 8 4 2" xfId="1707"/>
    <cellStyle name="Heading 3 8 4 2 2" xfId="3766"/>
    <cellStyle name="Heading 3 8 4 3" xfId="1953"/>
    <cellStyle name="Heading 3 8 4 4" xfId="2201"/>
    <cellStyle name="Heading 3 8 4 5" xfId="2448"/>
    <cellStyle name="Heading 3 8 4 6" xfId="2687"/>
    <cellStyle name="Heading 3 8 4 7" xfId="2933"/>
    <cellStyle name="Heading 3 8 4 8" xfId="3367"/>
    <cellStyle name="Heading 3 8 4 9" xfId="1272"/>
    <cellStyle name="Heading 3 9" xfId="373"/>
    <cellStyle name="Heading 3 9 2" xfId="474"/>
    <cellStyle name="Heading 3 9 2 2" xfId="509"/>
    <cellStyle name="Heading 3 9 2 2 2" xfId="1570"/>
    <cellStyle name="Heading 3 9 2 2 2 2" xfId="3629"/>
    <cellStyle name="Heading 3 9 2 2 3" xfId="1816"/>
    <cellStyle name="Heading 3 9 2 2 4" xfId="2064"/>
    <cellStyle name="Heading 3 9 2 2 5" xfId="2311"/>
    <cellStyle name="Heading 3 9 2 2 6" xfId="2549"/>
    <cellStyle name="Heading 3 9 2 2 7" xfId="2796"/>
    <cellStyle name="Heading 3 9 2 2 8" xfId="3404"/>
    <cellStyle name="Heading 3 9 2 2 9" xfId="1134"/>
    <cellStyle name="Heading 3 9 2 3" xfId="1059"/>
    <cellStyle name="Heading 3 9 2 3 2" xfId="3371"/>
    <cellStyle name="Heading 3 9 2 4" xfId="1110"/>
    <cellStyle name="Heading 3 9 2 5" xfId="1783"/>
    <cellStyle name="Heading 3 9 2 6" xfId="2031"/>
    <cellStyle name="Heading 3 9 2 7" xfId="2278"/>
    <cellStyle name="Heading 3 9 2 8" xfId="1056"/>
    <cellStyle name="Heading 3 9 2 9" xfId="2763"/>
    <cellStyle name="Heading 3 9 3" xfId="641"/>
    <cellStyle name="Heading 3 9 3 2" xfId="1698"/>
    <cellStyle name="Heading 3 9 3 2 2" xfId="3527"/>
    <cellStyle name="Heading 3 9 3 3" xfId="1944"/>
    <cellStyle name="Heading 3 9 3 3 2" xfId="3757"/>
    <cellStyle name="Heading 3 9 3 4" xfId="2192"/>
    <cellStyle name="Heading 3 9 3 5" xfId="2439"/>
    <cellStyle name="Heading 3 9 3 6" xfId="2678"/>
    <cellStyle name="Heading 3 9 3 7" xfId="2924"/>
    <cellStyle name="Heading 3 9 3 8" xfId="3358"/>
    <cellStyle name="Heading 3 9 3 9" xfId="1263"/>
    <cellStyle name="Heading 3 9 4" xfId="651"/>
    <cellStyle name="Heading 3 9 4 2" xfId="1708"/>
    <cellStyle name="Heading 3 9 4 2 2" xfId="3767"/>
    <cellStyle name="Heading 3 9 4 3" xfId="1954"/>
    <cellStyle name="Heading 3 9 4 4" xfId="2202"/>
    <cellStyle name="Heading 3 9 4 5" xfId="2449"/>
    <cellStyle name="Heading 3 9 4 6" xfId="2688"/>
    <cellStyle name="Heading 3 9 4 7" xfId="2934"/>
    <cellStyle name="Heading 3 9 4 8" xfId="3368"/>
    <cellStyle name="Heading 3 9 4 9" xfId="1273"/>
    <cellStyle name="Heading 4" xfId="5" builtinId="19" customBuiltin="1"/>
    <cellStyle name="Heading 4 10" xfId="374"/>
    <cellStyle name="Heading 4 11" xfId="375"/>
    <cellStyle name="Heading 4 2" xfId="376"/>
    <cellStyle name="Heading 4 3" xfId="377"/>
    <cellStyle name="Heading 4 4" xfId="378"/>
    <cellStyle name="Heading 4 5" xfId="379"/>
    <cellStyle name="Heading 4 6" xfId="380"/>
    <cellStyle name="Heading 4 7" xfId="381"/>
    <cellStyle name="Heading 4 8" xfId="382"/>
    <cellStyle name="Heading 4 9" xfId="383"/>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768" builtinId="8" hidden="1"/>
    <cellStyle name="Hyperlink" xfId="76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839" builtinId="8" hidden="1"/>
    <cellStyle name="Hyperlink 10" xfId="510" hidden="1"/>
    <cellStyle name="Hyperlink 10" xfId="1135" hidden="1"/>
    <cellStyle name="Hyperlink 10" xfId="1367" hidden="1"/>
    <cellStyle name="Hyperlink 10" xfId="1571" hidden="1"/>
    <cellStyle name="Hyperlink 10" xfId="1817" hidden="1"/>
    <cellStyle name="Hyperlink 10" xfId="2065" hidden="1"/>
    <cellStyle name="Hyperlink 10" xfId="2312" hidden="1"/>
    <cellStyle name="Hyperlink 10" xfId="2550" hidden="1"/>
    <cellStyle name="Hyperlink 10" xfId="2797" hidden="1"/>
    <cellStyle name="Hyperlink 10" xfId="3024" hidden="1"/>
    <cellStyle name="Hyperlink 10" xfId="3405" hidden="1"/>
    <cellStyle name="Hyperlink 10" xfId="3630" hidden="1"/>
    <cellStyle name="Hyperlink 11" xfId="512" hidden="1"/>
    <cellStyle name="Hyperlink 11" xfId="1137" hidden="1"/>
    <cellStyle name="Hyperlink 11" xfId="1369" hidden="1"/>
    <cellStyle name="Hyperlink 11" xfId="1573" hidden="1"/>
    <cellStyle name="Hyperlink 11" xfId="1819" hidden="1"/>
    <cellStyle name="Hyperlink 11" xfId="2067" hidden="1"/>
    <cellStyle name="Hyperlink 11" xfId="2314" hidden="1"/>
    <cellStyle name="Hyperlink 11" xfId="2552" hidden="1"/>
    <cellStyle name="Hyperlink 11" xfId="2799" hidden="1"/>
    <cellStyle name="Hyperlink 11" xfId="3026" hidden="1"/>
    <cellStyle name="Hyperlink 11" xfId="3407" hidden="1"/>
    <cellStyle name="Hyperlink 11" xfId="3632" hidden="1"/>
    <cellStyle name="Hyperlink 12" xfId="514" hidden="1"/>
    <cellStyle name="Hyperlink 12" xfId="1139" hidden="1"/>
    <cellStyle name="Hyperlink 12" xfId="1371" hidden="1"/>
    <cellStyle name="Hyperlink 12" xfId="1575" hidden="1"/>
    <cellStyle name="Hyperlink 12" xfId="1821" hidden="1"/>
    <cellStyle name="Hyperlink 12" xfId="2069" hidden="1"/>
    <cellStyle name="Hyperlink 12" xfId="2316" hidden="1"/>
    <cellStyle name="Hyperlink 12" xfId="2554" hidden="1"/>
    <cellStyle name="Hyperlink 12" xfId="2801" hidden="1"/>
    <cellStyle name="Hyperlink 12" xfId="3028" hidden="1"/>
    <cellStyle name="Hyperlink 12" xfId="3409" hidden="1"/>
    <cellStyle name="Hyperlink 12" xfId="3634" hidden="1"/>
    <cellStyle name="Hyperlink 13" xfId="516" hidden="1"/>
    <cellStyle name="Hyperlink 13" xfId="1141" hidden="1"/>
    <cellStyle name="Hyperlink 13" xfId="1373" hidden="1"/>
    <cellStyle name="Hyperlink 13" xfId="1577" hidden="1"/>
    <cellStyle name="Hyperlink 13" xfId="1823" hidden="1"/>
    <cellStyle name="Hyperlink 13" xfId="2071" hidden="1"/>
    <cellStyle name="Hyperlink 13" xfId="2318" hidden="1"/>
    <cellStyle name="Hyperlink 13" xfId="2556" hidden="1"/>
    <cellStyle name="Hyperlink 13" xfId="2803" hidden="1"/>
    <cellStyle name="Hyperlink 13" xfId="3030" hidden="1"/>
    <cellStyle name="Hyperlink 13" xfId="3411" hidden="1"/>
    <cellStyle name="Hyperlink 13" xfId="3636" hidden="1"/>
    <cellStyle name="Hyperlink 14" xfId="518" hidden="1"/>
    <cellStyle name="Hyperlink 14" xfId="1143" hidden="1"/>
    <cellStyle name="Hyperlink 14" xfId="1375" hidden="1"/>
    <cellStyle name="Hyperlink 14" xfId="1579" hidden="1"/>
    <cellStyle name="Hyperlink 14" xfId="1825" hidden="1"/>
    <cellStyle name="Hyperlink 14" xfId="2073" hidden="1"/>
    <cellStyle name="Hyperlink 14" xfId="2320" hidden="1"/>
    <cellStyle name="Hyperlink 14" xfId="2558" hidden="1"/>
    <cellStyle name="Hyperlink 14" xfId="2805" hidden="1"/>
    <cellStyle name="Hyperlink 14" xfId="3032" hidden="1"/>
    <cellStyle name="Hyperlink 14" xfId="3413" hidden="1"/>
    <cellStyle name="Hyperlink 14" xfId="3638" hidden="1"/>
    <cellStyle name="Hyperlink 15" xfId="520" hidden="1"/>
    <cellStyle name="Hyperlink 15" xfId="1145" hidden="1"/>
    <cellStyle name="Hyperlink 15" xfId="1377" hidden="1"/>
    <cellStyle name="Hyperlink 15" xfId="1581" hidden="1"/>
    <cellStyle name="Hyperlink 15" xfId="1827" hidden="1"/>
    <cellStyle name="Hyperlink 15" xfId="2075" hidden="1"/>
    <cellStyle name="Hyperlink 15" xfId="2322" hidden="1"/>
    <cellStyle name="Hyperlink 15" xfId="2560" hidden="1"/>
    <cellStyle name="Hyperlink 15" xfId="2807" hidden="1"/>
    <cellStyle name="Hyperlink 15" xfId="3034" hidden="1"/>
    <cellStyle name="Hyperlink 15" xfId="3415" hidden="1"/>
    <cellStyle name="Hyperlink 15" xfId="3640" hidden="1"/>
    <cellStyle name="Hyperlink 16" xfId="522" hidden="1"/>
    <cellStyle name="Hyperlink 16" xfId="1147" hidden="1"/>
    <cellStyle name="Hyperlink 16" xfId="1379" hidden="1"/>
    <cellStyle name="Hyperlink 16" xfId="1583" hidden="1"/>
    <cellStyle name="Hyperlink 16" xfId="1829" hidden="1"/>
    <cellStyle name="Hyperlink 16" xfId="2077" hidden="1"/>
    <cellStyle name="Hyperlink 16" xfId="2324" hidden="1"/>
    <cellStyle name="Hyperlink 16" xfId="2562" hidden="1"/>
    <cellStyle name="Hyperlink 16" xfId="2809" hidden="1"/>
    <cellStyle name="Hyperlink 16" xfId="3036" hidden="1"/>
    <cellStyle name="Hyperlink 16" xfId="3417" hidden="1"/>
    <cellStyle name="Hyperlink 16" xfId="3642" hidden="1"/>
    <cellStyle name="Hyperlink 17" xfId="524" hidden="1"/>
    <cellStyle name="Hyperlink 17" xfId="1149" hidden="1"/>
    <cellStyle name="Hyperlink 17" xfId="1381" hidden="1"/>
    <cellStyle name="Hyperlink 17" xfId="1585" hidden="1"/>
    <cellStyle name="Hyperlink 17" xfId="1831" hidden="1"/>
    <cellStyle name="Hyperlink 17" xfId="2079" hidden="1"/>
    <cellStyle name="Hyperlink 17" xfId="2326" hidden="1"/>
    <cellStyle name="Hyperlink 17" xfId="2564" hidden="1"/>
    <cellStyle name="Hyperlink 17" xfId="2811" hidden="1"/>
    <cellStyle name="Hyperlink 17" xfId="3038" hidden="1"/>
    <cellStyle name="Hyperlink 17" xfId="3419" hidden="1"/>
    <cellStyle name="Hyperlink 17" xfId="3644" hidden="1"/>
    <cellStyle name="Hyperlink 18" xfId="526" hidden="1"/>
    <cellStyle name="Hyperlink 18" xfId="1151" hidden="1"/>
    <cellStyle name="Hyperlink 18" xfId="1383" hidden="1"/>
    <cellStyle name="Hyperlink 18" xfId="1587" hidden="1"/>
    <cellStyle name="Hyperlink 18" xfId="1833" hidden="1"/>
    <cellStyle name="Hyperlink 18" xfId="2081" hidden="1"/>
    <cellStyle name="Hyperlink 18" xfId="2328" hidden="1"/>
    <cellStyle name="Hyperlink 18" xfId="2566" hidden="1"/>
    <cellStyle name="Hyperlink 18" xfId="2813" hidden="1"/>
    <cellStyle name="Hyperlink 18" xfId="3040" hidden="1"/>
    <cellStyle name="Hyperlink 18" xfId="3421" hidden="1"/>
    <cellStyle name="Hyperlink 18" xfId="3646" hidden="1"/>
    <cellStyle name="Hyperlink 19" xfId="528" hidden="1"/>
    <cellStyle name="Hyperlink 19" xfId="1153" hidden="1"/>
    <cellStyle name="Hyperlink 19" xfId="1385" hidden="1"/>
    <cellStyle name="Hyperlink 19" xfId="1589" hidden="1"/>
    <cellStyle name="Hyperlink 19" xfId="1835" hidden="1"/>
    <cellStyle name="Hyperlink 19" xfId="2083" hidden="1"/>
    <cellStyle name="Hyperlink 19" xfId="2330" hidden="1"/>
    <cellStyle name="Hyperlink 19" xfId="2568" hidden="1"/>
    <cellStyle name="Hyperlink 19" xfId="2815" hidden="1"/>
    <cellStyle name="Hyperlink 19" xfId="3042" hidden="1"/>
    <cellStyle name="Hyperlink 19" xfId="3423" hidden="1"/>
    <cellStyle name="Hyperlink 19" xfId="3648" hidden="1"/>
    <cellStyle name="Hyperlink 2" xfId="485" hidden="1"/>
    <cellStyle name="Hyperlink 2" xfId="769" hidden="1"/>
    <cellStyle name="Hyperlink 2" xfId="1350" hidden="1"/>
    <cellStyle name="Hyperlink 2" xfId="1111" hidden="1"/>
    <cellStyle name="Hyperlink 2" xfId="1792" hidden="1"/>
    <cellStyle name="Hyperlink 2" xfId="2040" hidden="1"/>
    <cellStyle name="Hyperlink 2" xfId="1075"/>
    <cellStyle name="Hyperlink 2 2" xfId="2287" hidden="1"/>
    <cellStyle name="Hyperlink 2 2" xfId="2772" hidden="1"/>
    <cellStyle name="Hyperlink 2 2" xfId="3380"/>
    <cellStyle name="Hyperlink 2 3" xfId="3605"/>
    <cellStyle name="Hyperlink 20" xfId="530" hidden="1"/>
    <cellStyle name="Hyperlink 20" xfId="1155" hidden="1"/>
    <cellStyle name="Hyperlink 20" xfId="1387" hidden="1"/>
    <cellStyle name="Hyperlink 20" xfId="1591" hidden="1"/>
    <cellStyle name="Hyperlink 20" xfId="1837" hidden="1"/>
    <cellStyle name="Hyperlink 20" xfId="2085" hidden="1"/>
    <cellStyle name="Hyperlink 20" xfId="2332" hidden="1"/>
    <cellStyle name="Hyperlink 20" xfId="2570" hidden="1"/>
    <cellStyle name="Hyperlink 20" xfId="2817" hidden="1"/>
    <cellStyle name="Hyperlink 20" xfId="3044" hidden="1"/>
    <cellStyle name="Hyperlink 20" xfId="3425" hidden="1"/>
    <cellStyle name="Hyperlink 20" xfId="3650" hidden="1"/>
    <cellStyle name="Hyperlink 21" xfId="532" hidden="1"/>
    <cellStyle name="Hyperlink 21" xfId="1157" hidden="1"/>
    <cellStyle name="Hyperlink 21" xfId="1389" hidden="1"/>
    <cellStyle name="Hyperlink 21" xfId="1593" hidden="1"/>
    <cellStyle name="Hyperlink 21" xfId="1839" hidden="1"/>
    <cellStyle name="Hyperlink 21" xfId="2087" hidden="1"/>
    <cellStyle name="Hyperlink 21" xfId="2334" hidden="1"/>
    <cellStyle name="Hyperlink 21" xfId="2572" hidden="1"/>
    <cellStyle name="Hyperlink 21" xfId="2819" hidden="1"/>
    <cellStyle name="Hyperlink 21" xfId="3046" hidden="1"/>
    <cellStyle name="Hyperlink 21" xfId="3427" hidden="1"/>
    <cellStyle name="Hyperlink 21" xfId="3652" hidden="1"/>
    <cellStyle name="Hyperlink 22" xfId="534" hidden="1"/>
    <cellStyle name="Hyperlink 22" xfId="1159" hidden="1"/>
    <cellStyle name="Hyperlink 22" xfId="1391" hidden="1"/>
    <cellStyle name="Hyperlink 22" xfId="1595" hidden="1"/>
    <cellStyle name="Hyperlink 22" xfId="1841" hidden="1"/>
    <cellStyle name="Hyperlink 22" xfId="2089" hidden="1"/>
    <cellStyle name="Hyperlink 22" xfId="2336" hidden="1"/>
    <cellStyle name="Hyperlink 22" xfId="2574" hidden="1"/>
    <cellStyle name="Hyperlink 22" xfId="2821" hidden="1"/>
    <cellStyle name="Hyperlink 22" xfId="3048" hidden="1"/>
    <cellStyle name="Hyperlink 22" xfId="3429" hidden="1"/>
    <cellStyle name="Hyperlink 22" xfId="3654" hidden="1"/>
    <cellStyle name="Hyperlink 23" xfId="536" hidden="1"/>
    <cellStyle name="Hyperlink 23" xfId="1161" hidden="1"/>
    <cellStyle name="Hyperlink 23" xfId="1393" hidden="1"/>
    <cellStyle name="Hyperlink 23" xfId="1597" hidden="1"/>
    <cellStyle name="Hyperlink 23" xfId="1843" hidden="1"/>
    <cellStyle name="Hyperlink 23" xfId="2091" hidden="1"/>
    <cellStyle name="Hyperlink 23" xfId="2338" hidden="1"/>
    <cellStyle name="Hyperlink 23" xfId="2576" hidden="1"/>
    <cellStyle name="Hyperlink 23" xfId="2823" hidden="1"/>
    <cellStyle name="Hyperlink 23" xfId="3050" hidden="1"/>
    <cellStyle name="Hyperlink 23" xfId="3431" hidden="1"/>
    <cellStyle name="Hyperlink 23" xfId="3656" hidden="1"/>
    <cellStyle name="Hyperlink 24" xfId="538" hidden="1"/>
    <cellStyle name="Hyperlink 24" xfId="1163" hidden="1"/>
    <cellStyle name="Hyperlink 24" xfId="1395" hidden="1"/>
    <cellStyle name="Hyperlink 24" xfId="1599" hidden="1"/>
    <cellStyle name="Hyperlink 24" xfId="1845" hidden="1"/>
    <cellStyle name="Hyperlink 24" xfId="2093" hidden="1"/>
    <cellStyle name="Hyperlink 24" xfId="2340" hidden="1"/>
    <cellStyle name="Hyperlink 24" xfId="2578" hidden="1"/>
    <cellStyle name="Hyperlink 24" xfId="2825" hidden="1"/>
    <cellStyle name="Hyperlink 24" xfId="3052" hidden="1"/>
    <cellStyle name="Hyperlink 24" xfId="3433" hidden="1"/>
    <cellStyle name="Hyperlink 24" xfId="3658" hidden="1"/>
    <cellStyle name="Hyperlink 25" xfId="540" hidden="1"/>
    <cellStyle name="Hyperlink 25" xfId="1165" hidden="1"/>
    <cellStyle name="Hyperlink 25" xfId="1397" hidden="1"/>
    <cellStyle name="Hyperlink 25" xfId="1601" hidden="1"/>
    <cellStyle name="Hyperlink 25" xfId="1847" hidden="1"/>
    <cellStyle name="Hyperlink 25" xfId="2095" hidden="1"/>
    <cellStyle name="Hyperlink 25" xfId="2342" hidden="1"/>
    <cellStyle name="Hyperlink 25" xfId="2580" hidden="1"/>
    <cellStyle name="Hyperlink 25" xfId="2827" hidden="1"/>
    <cellStyle name="Hyperlink 25" xfId="3054" hidden="1"/>
    <cellStyle name="Hyperlink 25" xfId="3435" hidden="1"/>
    <cellStyle name="Hyperlink 25" xfId="3660" hidden="1"/>
    <cellStyle name="Hyperlink 26" xfId="542" hidden="1"/>
    <cellStyle name="Hyperlink 26" xfId="1167" hidden="1"/>
    <cellStyle name="Hyperlink 26" xfId="1399" hidden="1"/>
    <cellStyle name="Hyperlink 26" xfId="1603" hidden="1"/>
    <cellStyle name="Hyperlink 26" xfId="1849" hidden="1"/>
    <cellStyle name="Hyperlink 26" xfId="2097" hidden="1"/>
    <cellStyle name="Hyperlink 26" xfId="2344" hidden="1"/>
    <cellStyle name="Hyperlink 26" xfId="2582" hidden="1"/>
    <cellStyle name="Hyperlink 26" xfId="2829" hidden="1"/>
    <cellStyle name="Hyperlink 26" xfId="3056" hidden="1"/>
    <cellStyle name="Hyperlink 26" xfId="3437" hidden="1"/>
    <cellStyle name="Hyperlink 26" xfId="3662" hidden="1"/>
    <cellStyle name="Hyperlink 27" xfId="544" hidden="1"/>
    <cellStyle name="Hyperlink 27" xfId="1169" hidden="1"/>
    <cellStyle name="Hyperlink 27" xfId="1401" hidden="1"/>
    <cellStyle name="Hyperlink 27" xfId="1605" hidden="1"/>
    <cellStyle name="Hyperlink 27" xfId="1851" hidden="1"/>
    <cellStyle name="Hyperlink 27" xfId="2099" hidden="1"/>
    <cellStyle name="Hyperlink 27" xfId="2346" hidden="1"/>
    <cellStyle name="Hyperlink 27" xfId="2584" hidden="1"/>
    <cellStyle name="Hyperlink 27" xfId="2831" hidden="1"/>
    <cellStyle name="Hyperlink 27" xfId="3058" hidden="1"/>
    <cellStyle name="Hyperlink 27" xfId="3439" hidden="1"/>
    <cellStyle name="Hyperlink 27" xfId="3664" hidden="1"/>
    <cellStyle name="Hyperlink 28" xfId="546" hidden="1"/>
    <cellStyle name="Hyperlink 28" xfId="1171" hidden="1"/>
    <cellStyle name="Hyperlink 28" xfId="1403" hidden="1"/>
    <cellStyle name="Hyperlink 28" xfId="1607" hidden="1"/>
    <cellStyle name="Hyperlink 28" xfId="1853" hidden="1"/>
    <cellStyle name="Hyperlink 28" xfId="2101" hidden="1"/>
    <cellStyle name="Hyperlink 28" xfId="2348" hidden="1"/>
    <cellStyle name="Hyperlink 28" xfId="2586" hidden="1"/>
    <cellStyle name="Hyperlink 28" xfId="2833" hidden="1"/>
    <cellStyle name="Hyperlink 28" xfId="3060" hidden="1"/>
    <cellStyle name="Hyperlink 28" xfId="3441" hidden="1"/>
    <cellStyle name="Hyperlink 28" xfId="3666" hidden="1"/>
    <cellStyle name="Hyperlink 29" xfId="548" hidden="1"/>
    <cellStyle name="Hyperlink 29" xfId="1173" hidden="1"/>
    <cellStyle name="Hyperlink 29" xfId="1405" hidden="1"/>
    <cellStyle name="Hyperlink 29" xfId="1609" hidden="1"/>
    <cellStyle name="Hyperlink 29" xfId="1855" hidden="1"/>
    <cellStyle name="Hyperlink 29" xfId="2103" hidden="1"/>
    <cellStyle name="Hyperlink 29" xfId="2350" hidden="1"/>
    <cellStyle name="Hyperlink 29" xfId="2588" hidden="1"/>
    <cellStyle name="Hyperlink 29" xfId="2835" hidden="1"/>
    <cellStyle name="Hyperlink 29" xfId="3062" hidden="1"/>
    <cellStyle name="Hyperlink 29" xfId="3443" hidden="1"/>
    <cellStyle name="Hyperlink 29" xfId="3668" hidden="1"/>
    <cellStyle name="Hyperlink 3" xfId="487" hidden="1"/>
    <cellStyle name="Hyperlink 3" xfId="771" hidden="1"/>
    <cellStyle name="Hyperlink 3" xfId="1352" hidden="1"/>
    <cellStyle name="Hyperlink 3" xfId="1103" hidden="1"/>
    <cellStyle name="Hyperlink 3" xfId="1794" hidden="1"/>
    <cellStyle name="Hyperlink 3" xfId="2042" hidden="1"/>
    <cellStyle name="Hyperlink 3" xfId="2289" hidden="1"/>
    <cellStyle name="Hyperlink 3" xfId="2527" hidden="1"/>
    <cellStyle name="Hyperlink 3" xfId="2774" hidden="1"/>
    <cellStyle name="Hyperlink 3" xfId="3010" hidden="1"/>
    <cellStyle name="Hyperlink 3" xfId="3382" hidden="1"/>
    <cellStyle name="Hyperlink 3" xfId="3607" hidden="1"/>
    <cellStyle name="Hyperlink 30" xfId="550" hidden="1"/>
    <cellStyle name="Hyperlink 30" xfId="1175" hidden="1"/>
    <cellStyle name="Hyperlink 30" xfId="1407" hidden="1"/>
    <cellStyle name="Hyperlink 30" xfId="1611" hidden="1"/>
    <cellStyle name="Hyperlink 30" xfId="1857" hidden="1"/>
    <cellStyle name="Hyperlink 30" xfId="2105" hidden="1"/>
    <cellStyle name="Hyperlink 30" xfId="2352" hidden="1"/>
    <cellStyle name="Hyperlink 30" xfId="2590" hidden="1"/>
    <cellStyle name="Hyperlink 30" xfId="2837" hidden="1"/>
    <cellStyle name="Hyperlink 30" xfId="3064" hidden="1"/>
    <cellStyle name="Hyperlink 30" xfId="3445" hidden="1"/>
    <cellStyle name="Hyperlink 30" xfId="3670" hidden="1"/>
    <cellStyle name="Hyperlink 31" xfId="552" hidden="1"/>
    <cellStyle name="Hyperlink 31" xfId="1177" hidden="1"/>
    <cellStyle name="Hyperlink 31" xfId="1409" hidden="1"/>
    <cellStyle name="Hyperlink 31" xfId="1613" hidden="1"/>
    <cellStyle name="Hyperlink 31" xfId="1859" hidden="1"/>
    <cellStyle name="Hyperlink 31" xfId="2107" hidden="1"/>
    <cellStyle name="Hyperlink 31" xfId="2354" hidden="1"/>
    <cellStyle name="Hyperlink 31" xfId="2592" hidden="1"/>
    <cellStyle name="Hyperlink 31" xfId="2839" hidden="1"/>
    <cellStyle name="Hyperlink 31" xfId="3066" hidden="1"/>
    <cellStyle name="Hyperlink 31" xfId="3447" hidden="1"/>
    <cellStyle name="Hyperlink 31" xfId="3672" hidden="1"/>
    <cellStyle name="Hyperlink 32" xfId="554" hidden="1"/>
    <cellStyle name="Hyperlink 32" xfId="1179" hidden="1"/>
    <cellStyle name="Hyperlink 32" xfId="1411" hidden="1"/>
    <cellStyle name="Hyperlink 32" xfId="1615" hidden="1"/>
    <cellStyle name="Hyperlink 32" xfId="1861" hidden="1"/>
    <cellStyle name="Hyperlink 32" xfId="2109" hidden="1"/>
    <cellStyle name="Hyperlink 32" xfId="2356" hidden="1"/>
    <cellStyle name="Hyperlink 32" xfId="2594" hidden="1"/>
    <cellStyle name="Hyperlink 32" xfId="2841" hidden="1"/>
    <cellStyle name="Hyperlink 32" xfId="3068" hidden="1"/>
    <cellStyle name="Hyperlink 32" xfId="3449" hidden="1"/>
    <cellStyle name="Hyperlink 32" xfId="3674" hidden="1"/>
    <cellStyle name="Hyperlink 33" xfId="556" hidden="1"/>
    <cellStyle name="Hyperlink 33" xfId="1181" hidden="1"/>
    <cellStyle name="Hyperlink 33" xfId="1413" hidden="1"/>
    <cellStyle name="Hyperlink 33" xfId="1617" hidden="1"/>
    <cellStyle name="Hyperlink 33" xfId="1863" hidden="1"/>
    <cellStyle name="Hyperlink 33" xfId="2111" hidden="1"/>
    <cellStyle name="Hyperlink 33" xfId="2358" hidden="1"/>
    <cellStyle name="Hyperlink 33" xfId="2596" hidden="1"/>
    <cellStyle name="Hyperlink 33" xfId="2843" hidden="1"/>
    <cellStyle name="Hyperlink 33" xfId="3070" hidden="1"/>
    <cellStyle name="Hyperlink 33" xfId="3451" hidden="1"/>
    <cellStyle name="Hyperlink 33" xfId="3676" hidden="1"/>
    <cellStyle name="Hyperlink 34" xfId="558" hidden="1"/>
    <cellStyle name="Hyperlink 34" xfId="1183" hidden="1"/>
    <cellStyle name="Hyperlink 34" xfId="1415" hidden="1"/>
    <cellStyle name="Hyperlink 34" xfId="1619" hidden="1"/>
    <cellStyle name="Hyperlink 34" xfId="1865" hidden="1"/>
    <cellStyle name="Hyperlink 34" xfId="2113" hidden="1"/>
    <cellStyle name="Hyperlink 34" xfId="2360" hidden="1"/>
    <cellStyle name="Hyperlink 34" xfId="2598" hidden="1"/>
    <cellStyle name="Hyperlink 34" xfId="2845" hidden="1"/>
    <cellStyle name="Hyperlink 34" xfId="3072" hidden="1"/>
    <cellStyle name="Hyperlink 34" xfId="3453" hidden="1"/>
    <cellStyle name="Hyperlink 34" xfId="3678" hidden="1"/>
    <cellStyle name="Hyperlink 35" xfId="560" hidden="1"/>
    <cellStyle name="Hyperlink 35" xfId="1185" hidden="1"/>
    <cellStyle name="Hyperlink 35" xfId="1417" hidden="1"/>
    <cellStyle name="Hyperlink 35" xfId="1621" hidden="1"/>
    <cellStyle name="Hyperlink 35" xfId="1867" hidden="1"/>
    <cellStyle name="Hyperlink 35" xfId="2115" hidden="1"/>
    <cellStyle name="Hyperlink 35" xfId="2362" hidden="1"/>
    <cellStyle name="Hyperlink 35" xfId="2600" hidden="1"/>
    <cellStyle name="Hyperlink 35" xfId="2847" hidden="1"/>
    <cellStyle name="Hyperlink 35" xfId="3074" hidden="1"/>
    <cellStyle name="Hyperlink 35" xfId="3455" hidden="1"/>
    <cellStyle name="Hyperlink 35" xfId="3680" hidden="1"/>
    <cellStyle name="Hyperlink 36" xfId="562" hidden="1"/>
    <cellStyle name="Hyperlink 36" xfId="1187" hidden="1"/>
    <cellStyle name="Hyperlink 36" xfId="1419" hidden="1"/>
    <cellStyle name="Hyperlink 36" xfId="1623" hidden="1"/>
    <cellStyle name="Hyperlink 36" xfId="1869" hidden="1"/>
    <cellStyle name="Hyperlink 36" xfId="2117" hidden="1"/>
    <cellStyle name="Hyperlink 36" xfId="2364" hidden="1"/>
    <cellStyle name="Hyperlink 36" xfId="2602" hidden="1"/>
    <cellStyle name="Hyperlink 36" xfId="2849" hidden="1"/>
    <cellStyle name="Hyperlink 36" xfId="3076" hidden="1"/>
    <cellStyle name="Hyperlink 36" xfId="3457" hidden="1"/>
    <cellStyle name="Hyperlink 36" xfId="3682" hidden="1"/>
    <cellStyle name="Hyperlink 37" xfId="564" hidden="1"/>
    <cellStyle name="Hyperlink 37" xfId="1189" hidden="1"/>
    <cellStyle name="Hyperlink 37" xfId="1421" hidden="1"/>
    <cellStyle name="Hyperlink 37" xfId="1625" hidden="1"/>
    <cellStyle name="Hyperlink 37" xfId="1871" hidden="1"/>
    <cellStyle name="Hyperlink 37" xfId="2119" hidden="1"/>
    <cellStyle name="Hyperlink 37" xfId="2366" hidden="1"/>
    <cellStyle name="Hyperlink 37" xfId="2604" hidden="1"/>
    <cellStyle name="Hyperlink 37" xfId="2851" hidden="1"/>
    <cellStyle name="Hyperlink 37" xfId="3078" hidden="1"/>
    <cellStyle name="Hyperlink 37" xfId="3459" hidden="1"/>
    <cellStyle name="Hyperlink 37" xfId="3684" hidden="1"/>
    <cellStyle name="Hyperlink 38" xfId="566" hidden="1"/>
    <cellStyle name="Hyperlink 38" xfId="1191" hidden="1"/>
    <cellStyle name="Hyperlink 38" xfId="1423" hidden="1"/>
    <cellStyle name="Hyperlink 38" xfId="1627" hidden="1"/>
    <cellStyle name="Hyperlink 38" xfId="1873" hidden="1"/>
    <cellStyle name="Hyperlink 38" xfId="2121" hidden="1"/>
    <cellStyle name="Hyperlink 38" xfId="2368" hidden="1"/>
    <cellStyle name="Hyperlink 38" xfId="2606" hidden="1"/>
    <cellStyle name="Hyperlink 38" xfId="2853" hidden="1"/>
    <cellStyle name="Hyperlink 38" xfId="3080" hidden="1"/>
    <cellStyle name="Hyperlink 38" xfId="3461" hidden="1"/>
    <cellStyle name="Hyperlink 38" xfId="3686" hidden="1"/>
    <cellStyle name="Hyperlink 39" xfId="568" hidden="1"/>
    <cellStyle name="Hyperlink 39" xfId="1193" hidden="1"/>
    <cellStyle name="Hyperlink 39" xfId="1425" hidden="1"/>
    <cellStyle name="Hyperlink 39" xfId="1629" hidden="1"/>
    <cellStyle name="Hyperlink 39" xfId="1875" hidden="1"/>
    <cellStyle name="Hyperlink 39" xfId="2123" hidden="1"/>
    <cellStyle name="Hyperlink 39" xfId="2370" hidden="1"/>
    <cellStyle name="Hyperlink 39" xfId="2608" hidden="1"/>
    <cellStyle name="Hyperlink 39" xfId="2855" hidden="1"/>
    <cellStyle name="Hyperlink 39" xfId="3082" hidden="1"/>
    <cellStyle name="Hyperlink 39" xfId="3463" hidden="1"/>
    <cellStyle name="Hyperlink 39" xfId="3688" hidden="1"/>
    <cellStyle name="Hyperlink 4" xfId="489" hidden="1"/>
    <cellStyle name="Hyperlink 4" xfId="773" hidden="1"/>
    <cellStyle name="Hyperlink 4" xfId="1354" hidden="1"/>
    <cellStyle name="Hyperlink 4" xfId="1105" hidden="1"/>
    <cellStyle name="Hyperlink 4" xfId="1796" hidden="1"/>
    <cellStyle name="Hyperlink 4" xfId="2044" hidden="1"/>
    <cellStyle name="Hyperlink 4" xfId="2291" hidden="1"/>
    <cellStyle name="Hyperlink 4" xfId="2529" hidden="1"/>
    <cellStyle name="Hyperlink 4" xfId="2776" hidden="1"/>
    <cellStyle name="Hyperlink 4" xfId="3012" hidden="1"/>
    <cellStyle name="Hyperlink 4" xfId="3384" hidden="1"/>
    <cellStyle name="Hyperlink 4" xfId="3609" hidden="1"/>
    <cellStyle name="Hyperlink 40" xfId="570" hidden="1"/>
    <cellStyle name="Hyperlink 40" xfId="1195" hidden="1"/>
    <cellStyle name="Hyperlink 40" xfId="1427" hidden="1"/>
    <cellStyle name="Hyperlink 40" xfId="1631" hidden="1"/>
    <cellStyle name="Hyperlink 40" xfId="1877" hidden="1"/>
    <cellStyle name="Hyperlink 40" xfId="2125" hidden="1"/>
    <cellStyle name="Hyperlink 40" xfId="2372" hidden="1"/>
    <cellStyle name="Hyperlink 40" xfId="2610" hidden="1"/>
    <cellStyle name="Hyperlink 40" xfId="2857" hidden="1"/>
    <cellStyle name="Hyperlink 40" xfId="3084" hidden="1"/>
    <cellStyle name="Hyperlink 40" xfId="3465" hidden="1"/>
    <cellStyle name="Hyperlink 40" xfId="3690" hidden="1"/>
    <cellStyle name="Hyperlink 41" xfId="572" hidden="1"/>
    <cellStyle name="Hyperlink 41" xfId="1197" hidden="1"/>
    <cellStyle name="Hyperlink 41" xfId="1429" hidden="1"/>
    <cellStyle name="Hyperlink 41" xfId="1633" hidden="1"/>
    <cellStyle name="Hyperlink 41" xfId="1879" hidden="1"/>
    <cellStyle name="Hyperlink 41" xfId="2127" hidden="1"/>
    <cellStyle name="Hyperlink 41" xfId="2374" hidden="1"/>
    <cellStyle name="Hyperlink 41" xfId="2612" hidden="1"/>
    <cellStyle name="Hyperlink 41" xfId="2859" hidden="1"/>
    <cellStyle name="Hyperlink 41" xfId="3086" hidden="1"/>
    <cellStyle name="Hyperlink 41" xfId="3467" hidden="1"/>
    <cellStyle name="Hyperlink 41" xfId="3692" hidden="1"/>
    <cellStyle name="Hyperlink 42" xfId="574" hidden="1"/>
    <cellStyle name="Hyperlink 42" xfId="1199" hidden="1"/>
    <cellStyle name="Hyperlink 42" xfId="1431" hidden="1"/>
    <cellStyle name="Hyperlink 42" xfId="1635" hidden="1"/>
    <cellStyle name="Hyperlink 42" xfId="1881" hidden="1"/>
    <cellStyle name="Hyperlink 42" xfId="2129" hidden="1"/>
    <cellStyle name="Hyperlink 42" xfId="2376" hidden="1"/>
    <cellStyle name="Hyperlink 42" xfId="2614" hidden="1"/>
    <cellStyle name="Hyperlink 42" xfId="2861" hidden="1"/>
    <cellStyle name="Hyperlink 42" xfId="3088" hidden="1"/>
    <cellStyle name="Hyperlink 42" xfId="3469" hidden="1"/>
    <cellStyle name="Hyperlink 42" xfId="3694" hidden="1"/>
    <cellStyle name="Hyperlink 43" xfId="576" hidden="1"/>
    <cellStyle name="Hyperlink 43" xfId="1201" hidden="1"/>
    <cellStyle name="Hyperlink 43" xfId="1433" hidden="1"/>
    <cellStyle name="Hyperlink 43" xfId="1637" hidden="1"/>
    <cellStyle name="Hyperlink 43" xfId="1883" hidden="1"/>
    <cellStyle name="Hyperlink 43" xfId="2131" hidden="1"/>
    <cellStyle name="Hyperlink 43" xfId="2378" hidden="1"/>
    <cellStyle name="Hyperlink 43" xfId="2616" hidden="1"/>
    <cellStyle name="Hyperlink 43" xfId="2863" hidden="1"/>
    <cellStyle name="Hyperlink 43" xfId="3090" hidden="1"/>
    <cellStyle name="Hyperlink 43" xfId="3471" hidden="1"/>
    <cellStyle name="Hyperlink 43" xfId="3696" hidden="1"/>
    <cellStyle name="Hyperlink 44" xfId="578" hidden="1"/>
    <cellStyle name="Hyperlink 44" xfId="1203" hidden="1"/>
    <cellStyle name="Hyperlink 44" xfId="1435" hidden="1"/>
    <cellStyle name="Hyperlink 44" xfId="1639" hidden="1"/>
    <cellStyle name="Hyperlink 44" xfId="1885" hidden="1"/>
    <cellStyle name="Hyperlink 44" xfId="2133" hidden="1"/>
    <cellStyle name="Hyperlink 44" xfId="2380" hidden="1"/>
    <cellStyle name="Hyperlink 44" xfId="2618" hidden="1"/>
    <cellStyle name="Hyperlink 44" xfId="2865" hidden="1"/>
    <cellStyle name="Hyperlink 44" xfId="3092" hidden="1"/>
    <cellStyle name="Hyperlink 44" xfId="3473" hidden="1"/>
    <cellStyle name="Hyperlink 44" xfId="3698" hidden="1"/>
    <cellStyle name="Hyperlink 45" xfId="580" hidden="1"/>
    <cellStyle name="Hyperlink 45" xfId="1205" hidden="1"/>
    <cellStyle name="Hyperlink 45" xfId="1437" hidden="1"/>
    <cellStyle name="Hyperlink 45" xfId="1641" hidden="1"/>
    <cellStyle name="Hyperlink 45" xfId="1887" hidden="1"/>
    <cellStyle name="Hyperlink 45" xfId="2135" hidden="1"/>
    <cellStyle name="Hyperlink 45" xfId="2382" hidden="1"/>
    <cellStyle name="Hyperlink 45" xfId="2620" hidden="1"/>
    <cellStyle name="Hyperlink 45" xfId="2867" hidden="1"/>
    <cellStyle name="Hyperlink 45" xfId="3094" hidden="1"/>
    <cellStyle name="Hyperlink 45" xfId="3475" hidden="1"/>
    <cellStyle name="Hyperlink 45" xfId="3700" hidden="1"/>
    <cellStyle name="Hyperlink 46" xfId="582" hidden="1"/>
    <cellStyle name="Hyperlink 46" xfId="1207" hidden="1"/>
    <cellStyle name="Hyperlink 46" xfId="1439" hidden="1"/>
    <cellStyle name="Hyperlink 46" xfId="1643" hidden="1"/>
    <cellStyle name="Hyperlink 46" xfId="1889" hidden="1"/>
    <cellStyle name="Hyperlink 46" xfId="2137" hidden="1"/>
    <cellStyle name="Hyperlink 46" xfId="2384" hidden="1"/>
    <cellStyle name="Hyperlink 46" xfId="2622" hidden="1"/>
    <cellStyle name="Hyperlink 46" xfId="2869" hidden="1"/>
    <cellStyle name="Hyperlink 46" xfId="3096" hidden="1"/>
    <cellStyle name="Hyperlink 46" xfId="3477" hidden="1"/>
    <cellStyle name="Hyperlink 46" xfId="3702" hidden="1"/>
    <cellStyle name="Hyperlink 47" xfId="584" hidden="1"/>
    <cellStyle name="Hyperlink 47" xfId="1209" hidden="1"/>
    <cellStyle name="Hyperlink 47" xfId="1441" hidden="1"/>
    <cellStyle name="Hyperlink 47" xfId="1645" hidden="1"/>
    <cellStyle name="Hyperlink 47" xfId="1891" hidden="1"/>
    <cellStyle name="Hyperlink 47" xfId="2139" hidden="1"/>
    <cellStyle name="Hyperlink 47" xfId="2386" hidden="1"/>
    <cellStyle name="Hyperlink 47" xfId="2624" hidden="1"/>
    <cellStyle name="Hyperlink 47" xfId="2871" hidden="1"/>
    <cellStyle name="Hyperlink 47" xfId="3098" hidden="1"/>
    <cellStyle name="Hyperlink 47" xfId="3479" hidden="1"/>
    <cellStyle name="Hyperlink 47" xfId="3704" hidden="1"/>
    <cellStyle name="Hyperlink 48" xfId="586" hidden="1"/>
    <cellStyle name="Hyperlink 48" xfId="1211" hidden="1"/>
    <cellStyle name="Hyperlink 48" xfId="1443" hidden="1"/>
    <cellStyle name="Hyperlink 48" xfId="1647" hidden="1"/>
    <cellStyle name="Hyperlink 48" xfId="1893" hidden="1"/>
    <cellStyle name="Hyperlink 48" xfId="2141" hidden="1"/>
    <cellStyle name="Hyperlink 48" xfId="2388" hidden="1"/>
    <cellStyle name="Hyperlink 48" xfId="2626" hidden="1"/>
    <cellStyle name="Hyperlink 48" xfId="2873" hidden="1"/>
    <cellStyle name="Hyperlink 48" xfId="3100" hidden="1"/>
    <cellStyle name="Hyperlink 48" xfId="3481" hidden="1"/>
    <cellStyle name="Hyperlink 48" xfId="3706" hidden="1"/>
    <cellStyle name="Hyperlink 49" xfId="588" hidden="1"/>
    <cellStyle name="Hyperlink 49" xfId="1213" hidden="1"/>
    <cellStyle name="Hyperlink 49" xfId="1445" hidden="1"/>
    <cellStyle name="Hyperlink 49" xfId="1649" hidden="1"/>
    <cellStyle name="Hyperlink 49" xfId="1895" hidden="1"/>
    <cellStyle name="Hyperlink 49" xfId="2143" hidden="1"/>
    <cellStyle name="Hyperlink 49" xfId="2390" hidden="1"/>
    <cellStyle name="Hyperlink 49" xfId="2628" hidden="1"/>
    <cellStyle name="Hyperlink 49" xfId="2875" hidden="1"/>
    <cellStyle name="Hyperlink 49" xfId="3102" hidden="1"/>
    <cellStyle name="Hyperlink 49" xfId="3483" hidden="1"/>
    <cellStyle name="Hyperlink 49" xfId="3708" hidden="1"/>
    <cellStyle name="Hyperlink 5" xfId="491" hidden="1"/>
    <cellStyle name="Hyperlink 5" xfId="775" hidden="1"/>
    <cellStyle name="Hyperlink 5" xfId="1356" hidden="1"/>
    <cellStyle name="Hyperlink 5" xfId="1107" hidden="1"/>
    <cellStyle name="Hyperlink 5" xfId="1798" hidden="1"/>
    <cellStyle name="Hyperlink 5" xfId="2046" hidden="1"/>
    <cellStyle name="Hyperlink 5" xfId="2293" hidden="1"/>
    <cellStyle name="Hyperlink 5" xfId="2531" hidden="1"/>
    <cellStyle name="Hyperlink 5" xfId="2778" hidden="1"/>
    <cellStyle name="Hyperlink 5" xfId="3014" hidden="1"/>
    <cellStyle name="Hyperlink 5" xfId="3386" hidden="1"/>
    <cellStyle name="Hyperlink 5" xfId="3611" hidden="1"/>
    <cellStyle name="Hyperlink 50" xfId="590" hidden="1"/>
    <cellStyle name="Hyperlink 50" xfId="1215" hidden="1"/>
    <cellStyle name="Hyperlink 50" xfId="1447" hidden="1"/>
    <cellStyle name="Hyperlink 50" xfId="1651" hidden="1"/>
    <cellStyle name="Hyperlink 50" xfId="1897" hidden="1"/>
    <cellStyle name="Hyperlink 50" xfId="2145" hidden="1"/>
    <cellStyle name="Hyperlink 50" xfId="2392" hidden="1"/>
    <cellStyle name="Hyperlink 50" xfId="2630" hidden="1"/>
    <cellStyle name="Hyperlink 50" xfId="2877" hidden="1"/>
    <cellStyle name="Hyperlink 50" xfId="3104" hidden="1"/>
    <cellStyle name="Hyperlink 50" xfId="3485" hidden="1"/>
    <cellStyle name="Hyperlink 50" xfId="3710" hidden="1"/>
    <cellStyle name="Hyperlink 51" xfId="592" hidden="1"/>
    <cellStyle name="Hyperlink 51" xfId="1217" hidden="1"/>
    <cellStyle name="Hyperlink 51" xfId="1449" hidden="1"/>
    <cellStyle name="Hyperlink 51" xfId="1653" hidden="1"/>
    <cellStyle name="Hyperlink 51" xfId="1899" hidden="1"/>
    <cellStyle name="Hyperlink 51" xfId="2147" hidden="1"/>
    <cellStyle name="Hyperlink 51" xfId="2394" hidden="1"/>
    <cellStyle name="Hyperlink 51" xfId="2632" hidden="1"/>
    <cellStyle name="Hyperlink 51" xfId="2879" hidden="1"/>
    <cellStyle name="Hyperlink 51" xfId="3106" hidden="1"/>
    <cellStyle name="Hyperlink 51" xfId="3487" hidden="1"/>
    <cellStyle name="Hyperlink 51" xfId="3712" hidden="1"/>
    <cellStyle name="Hyperlink 52" xfId="594" hidden="1"/>
    <cellStyle name="Hyperlink 52" xfId="1219" hidden="1"/>
    <cellStyle name="Hyperlink 52" xfId="1451" hidden="1"/>
    <cellStyle name="Hyperlink 52" xfId="1655" hidden="1"/>
    <cellStyle name="Hyperlink 52" xfId="1901" hidden="1"/>
    <cellStyle name="Hyperlink 52" xfId="2149" hidden="1"/>
    <cellStyle name="Hyperlink 52" xfId="2396" hidden="1"/>
    <cellStyle name="Hyperlink 52" xfId="2634" hidden="1"/>
    <cellStyle name="Hyperlink 52" xfId="2881" hidden="1"/>
    <cellStyle name="Hyperlink 52" xfId="3108" hidden="1"/>
    <cellStyle name="Hyperlink 52" xfId="3489" hidden="1"/>
    <cellStyle name="Hyperlink 52" xfId="3714" hidden="1"/>
    <cellStyle name="Hyperlink 53" xfId="596" hidden="1"/>
    <cellStyle name="Hyperlink 53" xfId="1221" hidden="1"/>
    <cellStyle name="Hyperlink 53" xfId="1453" hidden="1"/>
    <cellStyle name="Hyperlink 53" xfId="1657" hidden="1"/>
    <cellStyle name="Hyperlink 53" xfId="1903" hidden="1"/>
    <cellStyle name="Hyperlink 53" xfId="2151" hidden="1"/>
    <cellStyle name="Hyperlink 53" xfId="2398" hidden="1"/>
    <cellStyle name="Hyperlink 53" xfId="2636" hidden="1"/>
    <cellStyle name="Hyperlink 53" xfId="2883" hidden="1"/>
    <cellStyle name="Hyperlink 53" xfId="3110" hidden="1"/>
    <cellStyle name="Hyperlink 53" xfId="3491" hidden="1"/>
    <cellStyle name="Hyperlink 53" xfId="3716" hidden="1"/>
    <cellStyle name="Hyperlink 54" xfId="598" hidden="1"/>
    <cellStyle name="Hyperlink 54" xfId="1223" hidden="1"/>
    <cellStyle name="Hyperlink 54" xfId="1455" hidden="1"/>
    <cellStyle name="Hyperlink 54" xfId="1659" hidden="1"/>
    <cellStyle name="Hyperlink 54" xfId="1905" hidden="1"/>
    <cellStyle name="Hyperlink 54" xfId="2153" hidden="1"/>
    <cellStyle name="Hyperlink 54" xfId="2400" hidden="1"/>
    <cellStyle name="Hyperlink 54" xfId="2638" hidden="1"/>
    <cellStyle name="Hyperlink 54" xfId="2885" hidden="1"/>
    <cellStyle name="Hyperlink 54" xfId="3112" hidden="1"/>
    <cellStyle name="Hyperlink 54" xfId="3493" hidden="1"/>
    <cellStyle name="Hyperlink 54" xfId="3718" hidden="1"/>
    <cellStyle name="Hyperlink 55" xfId="600" hidden="1"/>
    <cellStyle name="Hyperlink 55" xfId="1225" hidden="1"/>
    <cellStyle name="Hyperlink 55" xfId="1457" hidden="1"/>
    <cellStyle name="Hyperlink 55" xfId="1661" hidden="1"/>
    <cellStyle name="Hyperlink 55" xfId="1907" hidden="1"/>
    <cellStyle name="Hyperlink 55" xfId="2155" hidden="1"/>
    <cellStyle name="Hyperlink 55" xfId="2402" hidden="1"/>
    <cellStyle name="Hyperlink 55" xfId="2640" hidden="1"/>
    <cellStyle name="Hyperlink 55" xfId="2887" hidden="1"/>
    <cellStyle name="Hyperlink 55" xfId="3114" hidden="1"/>
    <cellStyle name="Hyperlink 55" xfId="3495" hidden="1"/>
    <cellStyle name="Hyperlink 55" xfId="3720" hidden="1"/>
    <cellStyle name="Hyperlink 56" xfId="602" hidden="1"/>
    <cellStyle name="Hyperlink 56" xfId="1227" hidden="1"/>
    <cellStyle name="Hyperlink 56" xfId="1459" hidden="1"/>
    <cellStyle name="Hyperlink 56" xfId="1663" hidden="1"/>
    <cellStyle name="Hyperlink 56" xfId="1909" hidden="1"/>
    <cellStyle name="Hyperlink 56" xfId="2157" hidden="1"/>
    <cellStyle name="Hyperlink 56" xfId="2404" hidden="1"/>
    <cellStyle name="Hyperlink 56" xfId="2642" hidden="1"/>
    <cellStyle name="Hyperlink 56" xfId="2889" hidden="1"/>
    <cellStyle name="Hyperlink 56" xfId="3116" hidden="1"/>
    <cellStyle name="Hyperlink 56" xfId="3497" hidden="1"/>
    <cellStyle name="Hyperlink 56" xfId="3722" hidden="1"/>
    <cellStyle name="Hyperlink 57" xfId="604" hidden="1"/>
    <cellStyle name="Hyperlink 57" xfId="1229" hidden="1"/>
    <cellStyle name="Hyperlink 57" xfId="1461" hidden="1"/>
    <cellStyle name="Hyperlink 57" xfId="1665" hidden="1"/>
    <cellStyle name="Hyperlink 57" xfId="1911" hidden="1"/>
    <cellStyle name="Hyperlink 57" xfId="2159" hidden="1"/>
    <cellStyle name="Hyperlink 57" xfId="2406" hidden="1"/>
    <cellStyle name="Hyperlink 57" xfId="2644" hidden="1"/>
    <cellStyle name="Hyperlink 57" xfId="2891" hidden="1"/>
    <cellStyle name="Hyperlink 57" xfId="3118" hidden="1"/>
    <cellStyle name="Hyperlink 57" xfId="3499" hidden="1"/>
    <cellStyle name="Hyperlink 57" xfId="3724" hidden="1"/>
    <cellStyle name="Hyperlink 58" xfId="606" hidden="1"/>
    <cellStyle name="Hyperlink 58" xfId="1231" hidden="1"/>
    <cellStyle name="Hyperlink 58" xfId="1463" hidden="1"/>
    <cellStyle name="Hyperlink 58" xfId="1667" hidden="1"/>
    <cellStyle name="Hyperlink 58" xfId="1913" hidden="1"/>
    <cellStyle name="Hyperlink 58" xfId="2161" hidden="1"/>
    <cellStyle name="Hyperlink 58" xfId="2408" hidden="1"/>
    <cellStyle name="Hyperlink 58" xfId="2646" hidden="1"/>
    <cellStyle name="Hyperlink 58" xfId="2893" hidden="1"/>
    <cellStyle name="Hyperlink 58" xfId="3120" hidden="1"/>
    <cellStyle name="Hyperlink 58" xfId="3501" hidden="1"/>
    <cellStyle name="Hyperlink 58" xfId="3726" hidden="1"/>
    <cellStyle name="Hyperlink 59" xfId="608" hidden="1"/>
    <cellStyle name="Hyperlink 59" xfId="1233" hidden="1"/>
    <cellStyle name="Hyperlink 59" xfId="1465" hidden="1"/>
    <cellStyle name="Hyperlink 59" xfId="1669" hidden="1"/>
    <cellStyle name="Hyperlink 59" xfId="1915" hidden="1"/>
    <cellStyle name="Hyperlink 59" xfId="2163" hidden="1"/>
    <cellStyle name="Hyperlink 59" xfId="2410" hidden="1"/>
    <cellStyle name="Hyperlink 59" xfId="2648" hidden="1"/>
    <cellStyle name="Hyperlink 59" xfId="2895" hidden="1"/>
    <cellStyle name="Hyperlink 59" xfId="3122" hidden="1"/>
    <cellStyle name="Hyperlink 59" xfId="3503" hidden="1"/>
    <cellStyle name="Hyperlink 59" xfId="3728" hidden="1"/>
    <cellStyle name="Hyperlink 6" xfId="493" hidden="1"/>
    <cellStyle name="Hyperlink 6" xfId="777" hidden="1"/>
    <cellStyle name="Hyperlink 6" xfId="1358" hidden="1"/>
    <cellStyle name="Hyperlink 6" xfId="1116" hidden="1"/>
    <cellStyle name="Hyperlink 6" xfId="1800" hidden="1"/>
    <cellStyle name="Hyperlink 6" xfId="2048" hidden="1"/>
    <cellStyle name="Hyperlink 6" xfId="2295" hidden="1"/>
    <cellStyle name="Hyperlink 6" xfId="2533" hidden="1"/>
    <cellStyle name="Hyperlink 6" xfId="2780" hidden="1"/>
    <cellStyle name="Hyperlink 6" xfId="3016" hidden="1"/>
    <cellStyle name="Hyperlink 6" xfId="3388" hidden="1"/>
    <cellStyle name="Hyperlink 6" xfId="3613" hidden="1"/>
    <cellStyle name="Hyperlink 60" xfId="610" hidden="1"/>
    <cellStyle name="Hyperlink 60" xfId="1235" hidden="1"/>
    <cellStyle name="Hyperlink 60" xfId="1467" hidden="1"/>
    <cellStyle name="Hyperlink 60" xfId="1671" hidden="1"/>
    <cellStyle name="Hyperlink 60" xfId="1917" hidden="1"/>
    <cellStyle name="Hyperlink 60" xfId="2165" hidden="1"/>
    <cellStyle name="Hyperlink 60" xfId="2412" hidden="1"/>
    <cellStyle name="Hyperlink 60" xfId="2650" hidden="1"/>
    <cellStyle name="Hyperlink 60" xfId="2897" hidden="1"/>
    <cellStyle name="Hyperlink 60" xfId="3124" hidden="1"/>
    <cellStyle name="Hyperlink 60" xfId="3505" hidden="1"/>
    <cellStyle name="Hyperlink 60" xfId="3730" hidden="1"/>
    <cellStyle name="Hyperlink 61" xfId="612" hidden="1"/>
    <cellStyle name="Hyperlink 61" xfId="1237" hidden="1"/>
    <cellStyle name="Hyperlink 61" xfId="1469" hidden="1"/>
    <cellStyle name="Hyperlink 61" xfId="1673" hidden="1"/>
    <cellStyle name="Hyperlink 61" xfId="1919" hidden="1"/>
    <cellStyle name="Hyperlink 61" xfId="2167" hidden="1"/>
    <cellStyle name="Hyperlink 61" xfId="2414" hidden="1"/>
    <cellStyle name="Hyperlink 61" xfId="2652" hidden="1"/>
    <cellStyle name="Hyperlink 61" xfId="2899" hidden="1"/>
    <cellStyle name="Hyperlink 61" xfId="3126" hidden="1"/>
    <cellStyle name="Hyperlink 61" xfId="3507" hidden="1"/>
    <cellStyle name="Hyperlink 61" xfId="3732" hidden="1"/>
    <cellStyle name="Hyperlink 62" xfId="614" hidden="1"/>
    <cellStyle name="Hyperlink 62" xfId="1239" hidden="1"/>
    <cellStyle name="Hyperlink 62" xfId="1471" hidden="1"/>
    <cellStyle name="Hyperlink 62" xfId="1675" hidden="1"/>
    <cellStyle name="Hyperlink 62" xfId="1921" hidden="1"/>
    <cellStyle name="Hyperlink 62" xfId="2169" hidden="1"/>
    <cellStyle name="Hyperlink 62" xfId="2416" hidden="1"/>
    <cellStyle name="Hyperlink 62" xfId="2654" hidden="1"/>
    <cellStyle name="Hyperlink 62" xfId="2901" hidden="1"/>
    <cellStyle name="Hyperlink 62" xfId="3128" hidden="1"/>
    <cellStyle name="Hyperlink 62" xfId="3509" hidden="1"/>
    <cellStyle name="Hyperlink 62" xfId="3734" hidden="1"/>
    <cellStyle name="Hyperlink 63" xfId="616" hidden="1"/>
    <cellStyle name="Hyperlink 63" xfId="1241" hidden="1"/>
    <cellStyle name="Hyperlink 63" xfId="1473" hidden="1"/>
    <cellStyle name="Hyperlink 63" xfId="1677" hidden="1"/>
    <cellStyle name="Hyperlink 63" xfId="1923" hidden="1"/>
    <cellStyle name="Hyperlink 63" xfId="2171" hidden="1"/>
    <cellStyle name="Hyperlink 63" xfId="2418" hidden="1"/>
    <cellStyle name="Hyperlink 63" xfId="2656" hidden="1"/>
    <cellStyle name="Hyperlink 63" xfId="2903" hidden="1"/>
    <cellStyle name="Hyperlink 63" xfId="3130" hidden="1"/>
    <cellStyle name="Hyperlink 63" xfId="3511" hidden="1"/>
    <cellStyle name="Hyperlink 63" xfId="3736" hidden="1"/>
    <cellStyle name="Hyperlink 64" xfId="618" hidden="1"/>
    <cellStyle name="Hyperlink 64" xfId="1243" hidden="1"/>
    <cellStyle name="Hyperlink 64" xfId="1475" hidden="1"/>
    <cellStyle name="Hyperlink 64" xfId="1679" hidden="1"/>
    <cellStyle name="Hyperlink 64" xfId="1925" hidden="1"/>
    <cellStyle name="Hyperlink 64" xfId="2173" hidden="1"/>
    <cellStyle name="Hyperlink 64" xfId="2420" hidden="1"/>
    <cellStyle name="Hyperlink 64" xfId="2658" hidden="1"/>
    <cellStyle name="Hyperlink 64" xfId="2905" hidden="1"/>
    <cellStyle name="Hyperlink 64" xfId="3132" hidden="1"/>
    <cellStyle name="Hyperlink 64" xfId="3513" hidden="1"/>
    <cellStyle name="Hyperlink 64" xfId="3738" hidden="1"/>
    <cellStyle name="Hyperlink 65" xfId="620" hidden="1"/>
    <cellStyle name="Hyperlink 65" xfId="1245" hidden="1"/>
    <cellStyle name="Hyperlink 65" xfId="1477" hidden="1"/>
    <cellStyle name="Hyperlink 65" xfId="1681" hidden="1"/>
    <cellStyle name="Hyperlink 65" xfId="1927" hidden="1"/>
    <cellStyle name="Hyperlink 65" xfId="2175" hidden="1"/>
    <cellStyle name="Hyperlink 65" xfId="2422" hidden="1"/>
    <cellStyle name="Hyperlink 65" xfId="2660" hidden="1"/>
    <cellStyle name="Hyperlink 65" xfId="2907" hidden="1"/>
    <cellStyle name="Hyperlink 65" xfId="3134" hidden="1"/>
    <cellStyle name="Hyperlink 65" xfId="3515" hidden="1"/>
    <cellStyle name="Hyperlink 65" xfId="3740" hidden="1"/>
    <cellStyle name="Hyperlink 66" xfId="622" hidden="1"/>
    <cellStyle name="Hyperlink 66" xfId="1247" hidden="1"/>
    <cellStyle name="Hyperlink 66" xfId="1479" hidden="1"/>
    <cellStyle name="Hyperlink 66" xfId="1683" hidden="1"/>
    <cellStyle name="Hyperlink 66" xfId="1929" hidden="1"/>
    <cellStyle name="Hyperlink 66" xfId="2177" hidden="1"/>
    <cellStyle name="Hyperlink 66" xfId="2424" hidden="1"/>
    <cellStyle name="Hyperlink 66" xfId="2662" hidden="1"/>
    <cellStyle name="Hyperlink 66" xfId="2909" hidden="1"/>
    <cellStyle name="Hyperlink 66" xfId="3136" hidden="1"/>
    <cellStyle name="Hyperlink 66" xfId="3517" hidden="1"/>
    <cellStyle name="Hyperlink 66" xfId="3742" hidden="1"/>
    <cellStyle name="Hyperlink 67" xfId="624" hidden="1"/>
    <cellStyle name="Hyperlink 67" xfId="1249" hidden="1"/>
    <cellStyle name="Hyperlink 67" xfId="1481" hidden="1"/>
    <cellStyle name="Hyperlink 67" xfId="1685" hidden="1"/>
    <cellStyle name="Hyperlink 67" xfId="1931" hidden="1"/>
    <cellStyle name="Hyperlink 67" xfId="2179" hidden="1"/>
    <cellStyle name="Hyperlink 67" xfId="2426" hidden="1"/>
    <cellStyle name="Hyperlink 67" xfId="2664" hidden="1"/>
    <cellStyle name="Hyperlink 67" xfId="2911" hidden="1"/>
    <cellStyle name="Hyperlink 67" xfId="3138" hidden="1"/>
    <cellStyle name="Hyperlink 67" xfId="3519" hidden="1"/>
    <cellStyle name="Hyperlink 67" xfId="3744" hidden="1"/>
    <cellStyle name="Hyperlink 68" xfId="626" hidden="1"/>
    <cellStyle name="Hyperlink 68" xfId="1251" hidden="1"/>
    <cellStyle name="Hyperlink 68" xfId="1483" hidden="1"/>
    <cellStyle name="Hyperlink 68" xfId="1687" hidden="1"/>
    <cellStyle name="Hyperlink 68" xfId="1933" hidden="1"/>
    <cellStyle name="Hyperlink 68" xfId="2181" hidden="1"/>
    <cellStyle name="Hyperlink 68" xfId="2428" hidden="1"/>
    <cellStyle name="Hyperlink 68" xfId="2666" hidden="1"/>
    <cellStyle name="Hyperlink 68" xfId="2913" hidden="1"/>
    <cellStyle name="Hyperlink 68" xfId="3140" hidden="1"/>
    <cellStyle name="Hyperlink 68" xfId="3521" hidden="1"/>
    <cellStyle name="Hyperlink 68" xfId="3746" hidden="1"/>
    <cellStyle name="Hyperlink 69" xfId="628" hidden="1"/>
    <cellStyle name="Hyperlink 69" xfId="1253" hidden="1"/>
    <cellStyle name="Hyperlink 69" xfId="1485" hidden="1"/>
    <cellStyle name="Hyperlink 69" xfId="1689" hidden="1"/>
    <cellStyle name="Hyperlink 69" xfId="1935" hidden="1"/>
    <cellStyle name="Hyperlink 69" xfId="2183" hidden="1"/>
    <cellStyle name="Hyperlink 69" xfId="2430" hidden="1"/>
    <cellStyle name="Hyperlink 69" xfId="2668" hidden="1"/>
    <cellStyle name="Hyperlink 69" xfId="2915" hidden="1"/>
    <cellStyle name="Hyperlink 69" xfId="3142" hidden="1"/>
    <cellStyle name="Hyperlink 69" xfId="3523" hidden="1"/>
    <cellStyle name="Hyperlink 69" xfId="3748" hidden="1"/>
    <cellStyle name="Hyperlink 7" xfId="495" hidden="1"/>
    <cellStyle name="Hyperlink 7" xfId="779" hidden="1"/>
    <cellStyle name="Hyperlink 7" xfId="1360" hidden="1"/>
    <cellStyle name="Hyperlink 7" xfId="1053" hidden="1"/>
    <cellStyle name="Hyperlink 7" xfId="1802" hidden="1"/>
    <cellStyle name="Hyperlink 7" xfId="2050" hidden="1"/>
    <cellStyle name="Hyperlink 7" xfId="2297" hidden="1"/>
    <cellStyle name="Hyperlink 7" xfId="2535" hidden="1"/>
    <cellStyle name="Hyperlink 7" xfId="2782" hidden="1"/>
    <cellStyle name="Hyperlink 7" xfId="3018" hidden="1"/>
    <cellStyle name="Hyperlink 7" xfId="3390" hidden="1"/>
    <cellStyle name="Hyperlink 7" xfId="3615" hidden="1"/>
    <cellStyle name="Hyperlink 70" xfId="630" hidden="1"/>
    <cellStyle name="Hyperlink 70" xfId="1255" hidden="1"/>
    <cellStyle name="Hyperlink 70" xfId="1487" hidden="1"/>
    <cellStyle name="Hyperlink 70" xfId="1691" hidden="1"/>
    <cellStyle name="Hyperlink 70" xfId="1937" hidden="1"/>
    <cellStyle name="Hyperlink 70" xfId="2185" hidden="1"/>
    <cellStyle name="Hyperlink 70" xfId="2432" hidden="1"/>
    <cellStyle name="Hyperlink 70" xfId="2670" hidden="1"/>
    <cellStyle name="Hyperlink 70" xfId="2917" hidden="1"/>
    <cellStyle name="Hyperlink 70" xfId="3144" hidden="1"/>
    <cellStyle name="Hyperlink 70" xfId="3525" hidden="1"/>
    <cellStyle name="Hyperlink 70" xfId="3750" hidden="1"/>
    <cellStyle name="Hyperlink 8" xfId="497" hidden="1"/>
    <cellStyle name="Hyperlink 8" xfId="781" hidden="1"/>
    <cellStyle name="Hyperlink 8" xfId="1362" hidden="1"/>
    <cellStyle name="Hyperlink 8" xfId="1114" hidden="1"/>
    <cellStyle name="Hyperlink 8" xfId="1804" hidden="1"/>
    <cellStyle name="Hyperlink 8" xfId="2052" hidden="1"/>
    <cellStyle name="Hyperlink 8" xfId="2299" hidden="1"/>
    <cellStyle name="Hyperlink 8" xfId="2537" hidden="1"/>
    <cellStyle name="Hyperlink 8" xfId="2784" hidden="1"/>
    <cellStyle name="Hyperlink 8" xfId="3020" hidden="1"/>
    <cellStyle name="Hyperlink 8" xfId="3392" hidden="1"/>
    <cellStyle name="Hyperlink 8" xfId="3617" hidden="1"/>
    <cellStyle name="Hyperlink 9" xfId="499" hidden="1"/>
    <cellStyle name="Hyperlink 9" xfId="1124" hidden="1"/>
    <cellStyle name="Hyperlink 9" xfId="1364" hidden="1"/>
    <cellStyle name="Hyperlink 9" xfId="1560" hidden="1"/>
    <cellStyle name="Hyperlink 9" xfId="1806" hidden="1"/>
    <cellStyle name="Hyperlink 9" xfId="2054" hidden="1"/>
    <cellStyle name="Hyperlink 9" xfId="2301" hidden="1"/>
    <cellStyle name="Hyperlink 9" xfId="2539" hidden="1"/>
    <cellStyle name="Hyperlink 9" xfId="2786" hidden="1"/>
    <cellStyle name="Hyperlink 9" xfId="3022" hidden="1"/>
    <cellStyle name="Hyperlink 9" xfId="3394" hidden="1"/>
    <cellStyle name="Hyperlink 9" xfId="3619" hidden="1"/>
    <cellStyle name="Input" xfId="9" builtinId="20" customBuiltin="1"/>
    <cellStyle name="Input 10" xfId="384"/>
    <cellStyle name="Input 11" xfId="385"/>
    <cellStyle name="Input 2" xfId="386"/>
    <cellStyle name="Input 3" xfId="387"/>
    <cellStyle name="Input 4" xfId="388"/>
    <cellStyle name="Input 5" xfId="389"/>
    <cellStyle name="Input 6" xfId="390"/>
    <cellStyle name="Input 7" xfId="391"/>
    <cellStyle name="Input 8" xfId="392"/>
    <cellStyle name="Input 9" xfId="393"/>
    <cellStyle name="Linked Cell" xfId="12" builtinId="24" customBuiltin="1"/>
    <cellStyle name="Linked Cell 10" xfId="394"/>
    <cellStyle name="Linked Cell 11" xfId="395"/>
    <cellStyle name="Linked Cell 2" xfId="396"/>
    <cellStyle name="Linked Cell 3" xfId="397"/>
    <cellStyle name="Linked Cell 4" xfId="398"/>
    <cellStyle name="Linked Cell 5" xfId="399"/>
    <cellStyle name="Linked Cell 6" xfId="400"/>
    <cellStyle name="Linked Cell 7" xfId="401"/>
    <cellStyle name="Linked Cell 8" xfId="402"/>
    <cellStyle name="Linked Cell 9" xfId="403"/>
    <cellStyle name="Neutral" xfId="8" builtinId="28" customBuiltin="1"/>
    <cellStyle name="Neutral 10" xfId="404"/>
    <cellStyle name="Neutral 11" xfId="405"/>
    <cellStyle name="Neutral 2" xfId="406"/>
    <cellStyle name="Neutral 3" xfId="407"/>
    <cellStyle name="Neutral 4" xfId="408"/>
    <cellStyle name="Neutral 5" xfId="409"/>
    <cellStyle name="Neutral 6" xfId="410"/>
    <cellStyle name="Neutral 7" xfId="411"/>
    <cellStyle name="Neutral 8" xfId="412"/>
    <cellStyle name="Neutral 9" xfId="413"/>
    <cellStyle name="Normal" xfId="0" builtinId="0"/>
    <cellStyle name="Normal 10" xfId="43"/>
    <cellStyle name="Normal 10 2" xfId="636"/>
    <cellStyle name="Normal 10 3" xfId="483"/>
    <cellStyle name="Normal 10 4" xfId="1052"/>
    <cellStyle name="Normal 11" xfId="461"/>
    <cellStyle name="Normal 11 2" xfId="632"/>
    <cellStyle name="Normal 11 3" xfId="784"/>
    <cellStyle name="Normal 12" xfId="464"/>
    <cellStyle name="Normal 12 2" xfId="2276"/>
    <cellStyle name="Normal 2" xfId="44"/>
    <cellStyle name="Normal 2 2" xfId="53"/>
    <cellStyle name="Normal 2 3" xfId="414"/>
    <cellStyle name="Normal 2 4" xfId="415"/>
    <cellStyle name="Normal 2 5" xfId="416"/>
    <cellStyle name="Normal 2 6" xfId="417"/>
    <cellStyle name="Normal 3" xfId="49"/>
    <cellStyle name="Normal 3 2" xfId="418"/>
    <cellStyle name="Normal 4" xfId="55"/>
    <cellStyle name="Normal 4 2" xfId="419"/>
    <cellStyle name="Normal 5" xfId="56"/>
    <cellStyle name="Normal 5 2" xfId="458"/>
    <cellStyle name="Normal 6" xfId="457"/>
    <cellStyle name="Normal 6 2" xfId="460"/>
    <cellStyle name="Normal 7" xfId="420"/>
    <cellStyle name="Normal 8" xfId="421"/>
    <cellStyle name="Normal 9" xfId="422"/>
    <cellStyle name="Note" xfId="463" builtinId="10" customBuiltin="1"/>
    <cellStyle name="Note 2" xfId="423"/>
    <cellStyle name="Note 2 2" xfId="424"/>
    <cellStyle name="Note 2 3" xfId="425"/>
    <cellStyle name="Output" xfId="10" builtinId="21" customBuiltin="1"/>
    <cellStyle name="Output 10" xfId="426"/>
    <cellStyle name="Output 11" xfId="427"/>
    <cellStyle name="Output 2" xfId="428"/>
    <cellStyle name="Output 3" xfId="429"/>
    <cellStyle name="Output 4" xfId="430"/>
    <cellStyle name="Output 5" xfId="431"/>
    <cellStyle name="Output 6" xfId="432"/>
    <cellStyle name="Output 7" xfId="433"/>
    <cellStyle name="Output 8" xfId="434"/>
    <cellStyle name="Output 9" xfId="435"/>
    <cellStyle name="Percent 2" xfId="54"/>
    <cellStyle name="Percent 3" xfId="42"/>
    <cellStyle name="Percent 3 2" xfId="635"/>
    <cellStyle name="Title" xfId="462" builtinId="15" customBuiltin="1"/>
    <cellStyle name="Title 2" xfId="437"/>
    <cellStyle name="Title 3" xfId="436"/>
    <cellStyle name="Total" xfId="16" builtinId="25" customBuiltin="1"/>
    <cellStyle name="Total 10" xfId="438"/>
    <cellStyle name="Total 10 2" xfId="473"/>
    <cellStyle name="Total 10 2 2" xfId="1060"/>
    <cellStyle name="Total 10 2 3" xfId="1094"/>
    <cellStyle name="Total 10 2 4" xfId="1782"/>
    <cellStyle name="Total 10 2 5" xfId="2030"/>
    <cellStyle name="Total 10 2 6" xfId="1055"/>
    <cellStyle name="Total 10 2 7" xfId="2762"/>
    <cellStyle name="Total 10 2 8" xfId="3008"/>
    <cellStyle name="Total 11" xfId="439"/>
    <cellStyle name="Total 2" xfId="440"/>
    <cellStyle name="Total 2 2" xfId="472"/>
    <cellStyle name="Total 2 2 2" xfId="1061"/>
    <cellStyle name="Total 2 2 3" xfId="1093"/>
    <cellStyle name="Total 2 2 4" xfId="1781"/>
    <cellStyle name="Total 2 2 5" xfId="2029"/>
    <cellStyle name="Total 2 2 6" xfId="1073"/>
    <cellStyle name="Total 2 2 7" xfId="2761"/>
    <cellStyle name="Total 2 2 8" xfId="3007"/>
    <cellStyle name="Total 3" xfId="441"/>
    <cellStyle name="Total 3 2" xfId="471"/>
    <cellStyle name="Total 3 2 2" xfId="1062"/>
    <cellStyle name="Total 3 2 3" xfId="1092"/>
    <cellStyle name="Total 3 2 4" xfId="1780"/>
    <cellStyle name="Total 3 2 5" xfId="2028"/>
    <cellStyle name="Total 3 2 6" xfId="1043"/>
    <cellStyle name="Total 3 2 7" xfId="2760"/>
    <cellStyle name="Total 3 2 8" xfId="3006"/>
    <cellStyle name="Total 4" xfId="442"/>
    <cellStyle name="Total 4 2" xfId="470"/>
    <cellStyle name="Total 4 2 2" xfId="1063"/>
    <cellStyle name="Total 4 2 3" xfId="1091"/>
    <cellStyle name="Total 4 2 4" xfId="1071"/>
    <cellStyle name="Total 4 2 5" xfId="2027"/>
    <cellStyle name="Total 4 2 6" xfId="1081"/>
    <cellStyle name="Total 4 2 7" xfId="2274"/>
    <cellStyle name="Total 4 2 8" xfId="1109"/>
    <cellStyle name="Total 5" xfId="443"/>
    <cellStyle name="Total 5 2" xfId="469"/>
    <cellStyle name="Total 5 2 2" xfId="1064"/>
    <cellStyle name="Total 5 2 3" xfId="1090"/>
    <cellStyle name="Total 5 2 4" xfId="1070"/>
    <cellStyle name="Total 5 2 5" xfId="2026"/>
    <cellStyle name="Total 5 2 6" xfId="1085"/>
    <cellStyle name="Total 5 2 7" xfId="2277"/>
    <cellStyle name="Total 5 2 8" xfId="1076"/>
    <cellStyle name="Total 6" xfId="444"/>
    <cellStyle name="Total 6 2" xfId="468"/>
    <cellStyle name="Total 6 2 2" xfId="1065"/>
    <cellStyle name="Total 6 2 3" xfId="1046"/>
    <cellStyle name="Total 6 2 4" xfId="1072"/>
    <cellStyle name="Total 6 2 5" xfId="1112"/>
    <cellStyle name="Total 6 2 6" xfId="1080"/>
    <cellStyle name="Total 6 2 7" xfId="1082"/>
    <cellStyle name="Total 6 2 8" xfId="1489"/>
    <cellStyle name="Total 7" xfId="445"/>
    <cellStyle name="Total 7 2" xfId="467"/>
    <cellStyle name="Total 7 2 2" xfId="1066"/>
    <cellStyle name="Total 7 2 3" xfId="1089"/>
    <cellStyle name="Total 7 2 4" xfId="1108"/>
    <cellStyle name="Total 7 2 5" xfId="1086"/>
    <cellStyle name="Total 7 2 6" xfId="1079"/>
    <cellStyle name="Total 7 2 7" xfId="1074"/>
    <cellStyle name="Total 7 2 8" xfId="2275"/>
    <cellStyle name="Total 8" xfId="446"/>
    <cellStyle name="Total 8 2" xfId="466"/>
    <cellStyle name="Total 8 2 2" xfId="1067"/>
    <cellStyle name="Total 8 2 3" xfId="1088"/>
    <cellStyle name="Total 8 2 4" xfId="1115"/>
    <cellStyle name="Total 8 2 5" xfId="1044"/>
    <cellStyle name="Total 8 2 6" xfId="1078"/>
    <cellStyle name="Total 8 2 7" xfId="1047"/>
    <cellStyle name="Total 8 2 8" xfId="1077"/>
    <cellStyle name="Total 9" xfId="447"/>
    <cellStyle name="Total 9 2" xfId="465"/>
    <cellStyle name="Total 9 2 2" xfId="1049"/>
    <cellStyle name="Total 9 2 3" xfId="1087"/>
    <cellStyle name="Total 9 2 4" xfId="1068"/>
    <cellStyle name="Total 9 2 5" xfId="1057"/>
    <cellStyle name="Total 9 2 6" xfId="1084"/>
    <cellStyle name="Total 9 2 7" xfId="1366"/>
    <cellStyle name="Total 9 2 8" xfId="2672"/>
    <cellStyle name="Warning Text" xfId="14" builtinId="11" customBuiltin="1"/>
    <cellStyle name="Warning Text 10" xfId="448"/>
    <cellStyle name="Warning Text 2" xfId="449"/>
    <cellStyle name="Warning Text 3" xfId="450"/>
    <cellStyle name="Warning Text 4" xfId="451"/>
    <cellStyle name="Warning Text 5" xfId="452"/>
    <cellStyle name="Warning Text 6" xfId="453"/>
    <cellStyle name="Warning Text 7" xfId="454"/>
    <cellStyle name="Warning Text 8" xfId="455"/>
    <cellStyle name="Warning Text 9" xfId="456"/>
    <cellStyle name="標準_Sheet1" xfId="48"/>
  </cellStyles>
  <dxfs count="3">
    <dxf>
      <numFmt numFmtId="172" formatCode="???.00"/>
    </dxf>
    <dxf>
      <numFmt numFmtId="172" formatCode="???.00"/>
    </dxf>
    <dxf>
      <numFmt numFmtId="173" formatCode="??.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the United</a:t>
            </a:r>
            <a:r>
              <a:rPr lang="en-US" sz="1400" baseline="0"/>
              <a:t> Kingdom</a:t>
            </a:r>
            <a:endParaRPr lang="en-US" sz="1400"/>
          </a:p>
        </c:rich>
      </c:tx>
      <c:layout>
        <c:manualLayout>
          <c:xMode val="edge"/>
          <c:yMode val="edge"/>
          <c:x val="0.256937326738406"/>
          <c:y val="0.041847076955762"/>
        </c:manualLayout>
      </c:layout>
      <c:overlay val="0"/>
    </c:title>
    <c:autoTitleDeleted val="0"/>
    <c:plotArea>
      <c:layout>
        <c:manualLayout>
          <c:layoutTarget val="inner"/>
          <c:xMode val="edge"/>
          <c:yMode val="edge"/>
          <c:x val="0.0763580583120927"/>
          <c:y val="0.117274798026348"/>
          <c:w val="0.867781107131864"/>
          <c:h val="0.821710691827898"/>
        </c:manualLayout>
      </c:layout>
      <c:scatterChart>
        <c:scatterStyle val="lineMarker"/>
        <c:varyColors val="0"/>
        <c:ser>
          <c:idx val="0"/>
          <c:order val="0"/>
          <c:tx>
            <c:v>GDP (Output)</c:v>
          </c:tx>
          <c:spPr>
            <a:ln w="28575">
              <a:noFill/>
            </a:ln>
          </c:spPr>
          <c:marker>
            <c:symbol val="diamond"/>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Workbook'!$I$10:$I$41</c:f>
              <c:numCache>
                <c:formatCode>0.00</c:formatCode>
                <c:ptCount val="32"/>
                <c:pt idx="0">
                  <c:v>1.0</c:v>
                </c:pt>
                <c:pt idx="1">
                  <c:v>0.986773691064354</c:v>
                </c:pt>
                <c:pt idx="2">
                  <c:v>1.007419866725305</c:v>
                </c:pt>
                <c:pt idx="3">
                  <c:v>1.043930240393394</c:v>
                </c:pt>
                <c:pt idx="4">
                  <c:v>1.071811964888728</c:v>
                </c:pt>
                <c:pt idx="5">
                  <c:v>1.110396129152832</c:v>
                </c:pt>
                <c:pt idx="6">
                  <c:v>1.154949621205302</c:v>
                </c:pt>
                <c:pt idx="7">
                  <c:v>1.207642248403936</c:v>
                </c:pt>
                <c:pt idx="8">
                  <c:v>1.268409713810039</c:v>
                </c:pt>
                <c:pt idx="9">
                  <c:v>1.297350194562536</c:v>
                </c:pt>
                <c:pt idx="10">
                  <c:v>1.307461959787837</c:v>
                </c:pt>
                <c:pt idx="11">
                  <c:v>1.289253924042169</c:v>
                </c:pt>
                <c:pt idx="12">
                  <c:v>1.291144254039777</c:v>
                </c:pt>
                <c:pt idx="13">
                  <c:v>1.31983954913272</c:v>
                </c:pt>
                <c:pt idx="14">
                  <c:v>1.376332554054436</c:v>
                </c:pt>
                <c:pt idx="15">
                  <c:v>1.418340744627133</c:v>
                </c:pt>
                <c:pt idx="16">
                  <c:v>1.459263602874673</c:v>
                </c:pt>
                <c:pt idx="17">
                  <c:v>1.509218895069968</c:v>
                </c:pt>
                <c:pt idx="18">
                  <c:v>1.567158152466045</c:v>
                </c:pt>
                <c:pt idx="19">
                  <c:v>1.624448439427569</c:v>
                </c:pt>
                <c:pt idx="20">
                  <c:v>1.696860509077442</c:v>
                </c:pt>
                <c:pt idx="21">
                  <c:v>1.750322984955374</c:v>
                </c:pt>
                <c:pt idx="22">
                  <c:v>1.796837962284273</c:v>
                </c:pt>
                <c:pt idx="23">
                  <c:v>1.8601695896055</c:v>
                </c:pt>
                <c:pt idx="24">
                  <c:v>1.915143472189002</c:v>
                </c:pt>
                <c:pt idx="25">
                  <c:v>1.955089016968391</c:v>
                </c:pt>
                <c:pt idx="26">
                  <c:v>2.006061058087569</c:v>
                </c:pt>
                <c:pt idx="27">
                  <c:v>2.075594339468976</c:v>
                </c:pt>
                <c:pt idx="28">
                  <c:v>2.052702914708825</c:v>
                </c:pt>
                <c:pt idx="29">
                  <c:v>1.962931528904046</c:v>
                </c:pt>
                <c:pt idx="30">
                  <c:v>2.003999269586776</c:v>
                </c:pt>
                <c:pt idx="31">
                  <c:v>2.017119274250448</c:v>
                </c:pt>
              </c:numCache>
            </c:numRef>
          </c:yVal>
          <c:smooth val="0"/>
        </c:ser>
        <c:ser>
          <c:idx val="1"/>
          <c:order val="1"/>
          <c:tx>
            <c:v>Capital Stock</c:v>
          </c:tx>
          <c:spPr>
            <a:ln w="28575">
              <a:noFill/>
            </a:ln>
          </c:spPr>
          <c:marker>
            <c:symbol val="squar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Workbook'!$K$10:$K$41</c:f>
              <c:numCache>
                <c:formatCode>0.00</c:formatCode>
                <c:ptCount val="32"/>
                <c:pt idx="0">
                  <c:v>1.0</c:v>
                </c:pt>
                <c:pt idx="1">
                  <c:v>1.01835192359091</c:v>
                </c:pt>
                <c:pt idx="2">
                  <c:v>1.040730306595071</c:v>
                </c:pt>
                <c:pt idx="3">
                  <c:v>1.06626945713802</c:v>
                </c:pt>
                <c:pt idx="4">
                  <c:v>1.098967929092642</c:v>
                </c:pt>
                <c:pt idx="5">
                  <c:v>1.133853575288838</c:v>
                </c:pt>
                <c:pt idx="6">
                  <c:v>1.168749763578061</c:v>
                </c:pt>
                <c:pt idx="7">
                  <c:v>1.212031876808822</c:v>
                </c:pt>
                <c:pt idx="8">
                  <c:v>1.270854895530959</c:v>
                </c:pt>
                <c:pt idx="9">
                  <c:v>1.334322636416234</c:v>
                </c:pt>
                <c:pt idx="10">
                  <c:v>1.389979306491511</c:v>
                </c:pt>
                <c:pt idx="11">
                  <c:v>1.429635559844051</c:v>
                </c:pt>
                <c:pt idx="12">
                  <c:v>1.465278376368844</c:v>
                </c:pt>
                <c:pt idx="13">
                  <c:v>1.498093431469884</c:v>
                </c:pt>
                <c:pt idx="14">
                  <c:v>1.534828904930785</c:v>
                </c:pt>
                <c:pt idx="15">
                  <c:v>1.573151273453832</c:v>
                </c:pt>
                <c:pt idx="16">
                  <c:v>1.616709961595775</c:v>
                </c:pt>
                <c:pt idx="17">
                  <c:v>1.668275679453399</c:v>
                </c:pt>
                <c:pt idx="18">
                  <c:v>1.738541830094947</c:v>
                </c:pt>
                <c:pt idx="19">
                  <c:v>1.80912424352731</c:v>
                </c:pt>
                <c:pt idx="20">
                  <c:v>1.879707277082792</c:v>
                </c:pt>
                <c:pt idx="21">
                  <c:v>1.950585489243034</c:v>
                </c:pt>
                <c:pt idx="22">
                  <c:v>2.023860477259155</c:v>
                </c:pt>
                <c:pt idx="23">
                  <c:v>2.094352972839228</c:v>
                </c:pt>
                <c:pt idx="24">
                  <c:v>2.170689508695056</c:v>
                </c:pt>
                <c:pt idx="25">
                  <c:v>2.247073794031067</c:v>
                </c:pt>
                <c:pt idx="26">
                  <c:v>2.332686131504549</c:v>
                </c:pt>
                <c:pt idx="27">
                  <c:v>2.431970323388005</c:v>
                </c:pt>
                <c:pt idx="28">
                  <c:v>2.511672267411972</c:v>
                </c:pt>
                <c:pt idx="29">
                  <c:v>2.552334980587046</c:v>
                </c:pt>
                <c:pt idx="30">
                  <c:v>2.596944157292989</c:v>
                </c:pt>
                <c:pt idx="31">
                  <c:v>2.635762624311431</c:v>
                </c:pt>
              </c:numCache>
            </c:numRef>
          </c:yVal>
          <c:smooth val="0"/>
        </c:ser>
        <c:ser>
          <c:idx val="2"/>
          <c:order val="2"/>
          <c:tx>
            <c:v>Labor</c:v>
          </c:tx>
          <c:spPr>
            <a:ln w="28575">
              <a:noFill/>
            </a:ln>
          </c:spPr>
          <c:marker>
            <c:symbol val="triangl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Workbook'!$J$10:$J$41</c:f>
              <c:numCache>
                <c:formatCode>0.00</c:formatCode>
                <c:ptCount val="32"/>
                <c:pt idx="0">
                  <c:v>1.0</c:v>
                </c:pt>
                <c:pt idx="1">
                  <c:v>0.954139092070127</c:v>
                </c:pt>
                <c:pt idx="2">
                  <c:v>0.933356554046209</c:v>
                </c:pt>
                <c:pt idx="3">
                  <c:v>0.923371647509579</c:v>
                </c:pt>
                <c:pt idx="4">
                  <c:v>0.946592360385464</c:v>
                </c:pt>
                <c:pt idx="5">
                  <c:v>0.959828166724718</c:v>
                </c:pt>
                <c:pt idx="6">
                  <c:v>0.962962962962963</c:v>
                </c:pt>
                <c:pt idx="7">
                  <c:v>0.984790433066295</c:v>
                </c:pt>
                <c:pt idx="8">
                  <c:v>1.021363055845814</c:v>
                </c:pt>
                <c:pt idx="9">
                  <c:v>1.050272843376292</c:v>
                </c:pt>
                <c:pt idx="10">
                  <c:v>1.047486357831185</c:v>
                </c:pt>
                <c:pt idx="11">
                  <c:v>1.005108556832695</c:v>
                </c:pt>
                <c:pt idx="12">
                  <c:v>0.977359804946012</c:v>
                </c:pt>
                <c:pt idx="13">
                  <c:v>0.966329966329966</c:v>
                </c:pt>
                <c:pt idx="14">
                  <c:v>0.97979797979798</c:v>
                </c:pt>
                <c:pt idx="15">
                  <c:v>0.993149889701614</c:v>
                </c:pt>
                <c:pt idx="16">
                  <c:v>1.00208986415883</c:v>
                </c:pt>
                <c:pt idx="17">
                  <c:v>1.019040984558226</c:v>
                </c:pt>
                <c:pt idx="18">
                  <c:v>1.027284337629165</c:v>
                </c:pt>
                <c:pt idx="19">
                  <c:v>1.03645651921514</c:v>
                </c:pt>
                <c:pt idx="20">
                  <c:v>1.038894694067108</c:v>
                </c:pt>
                <c:pt idx="21">
                  <c:v>1.048879600603739</c:v>
                </c:pt>
                <c:pt idx="22">
                  <c:v>1.045977011494253</c:v>
                </c:pt>
                <c:pt idx="23">
                  <c:v>1.049924532683153</c:v>
                </c:pt>
                <c:pt idx="24">
                  <c:v>1.059328921397887</c:v>
                </c:pt>
                <c:pt idx="25">
                  <c:v>1.071984209915244</c:v>
                </c:pt>
                <c:pt idx="26">
                  <c:v>1.077789388134216</c:v>
                </c:pt>
                <c:pt idx="27">
                  <c:v>1.086845466155811</c:v>
                </c:pt>
                <c:pt idx="28">
                  <c:v>1.091373505166609</c:v>
                </c:pt>
                <c:pt idx="29">
                  <c:v>1.059677232091025</c:v>
                </c:pt>
                <c:pt idx="30">
                  <c:v>1.0649018924881</c:v>
                </c:pt>
                <c:pt idx="31">
                  <c:v>1.063392546151167</c:v>
                </c:pt>
              </c:numCache>
            </c:numRef>
          </c:yVal>
          <c:smooth val="0"/>
        </c:ser>
        <c:ser>
          <c:idx val="3"/>
          <c:order val="3"/>
          <c:tx>
            <c:v>Exergy</c:v>
          </c:tx>
          <c:spPr>
            <a:ln w="28575">
              <a:noFill/>
            </a:ln>
          </c:spPr>
          <c:marker>
            <c:symbol val="circl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Workbook'!$M$10:$M$41</c:f>
              <c:numCache>
                <c:formatCode>0.00</c:formatCode>
                <c:ptCount val="32"/>
                <c:pt idx="0">
                  <c:v>1.0</c:v>
                </c:pt>
                <c:pt idx="1">
                  <c:v>0.959882692838475</c:v>
                </c:pt>
                <c:pt idx="2">
                  <c:v>0.947319290344702</c:v>
                </c:pt>
                <c:pt idx="3">
                  <c:v>0.950853583843915</c:v>
                </c:pt>
                <c:pt idx="4">
                  <c:v>0.9331127391956</c:v>
                </c:pt>
                <c:pt idx="5">
                  <c:v>0.978876589976741</c:v>
                </c:pt>
                <c:pt idx="6">
                  <c:v>1.00239796375952</c:v>
                </c:pt>
                <c:pt idx="7">
                  <c:v>1.014457971900911</c:v>
                </c:pt>
                <c:pt idx="8">
                  <c:v>1.016111856496078</c:v>
                </c:pt>
                <c:pt idx="9">
                  <c:v>1.040441728480232</c:v>
                </c:pt>
                <c:pt idx="10">
                  <c:v>1.044808655277092</c:v>
                </c:pt>
                <c:pt idx="11">
                  <c:v>1.067638417734912</c:v>
                </c:pt>
                <c:pt idx="12">
                  <c:v>1.040969264766864</c:v>
                </c:pt>
                <c:pt idx="13">
                  <c:v>1.05088712450417</c:v>
                </c:pt>
                <c:pt idx="14">
                  <c:v>1.056279014785311</c:v>
                </c:pt>
                <c:pt idx="15">
                  <c:v>1.051894655726169</c:v>
                </c:pt>
                <c:pt idx="16">
                  <c:v>1.116731805990612</c:v>
                </c:pt>
                <c:pt idx="17">
                  <c:v>1.083825758587112</c:v>
                </c:pt>
                <c:pt idx="18">
                  <c:v>1.087194265117038</c:v>
                </c:pt>
                <c:pt idx="19">
                  <c:v>1.088538989815477</c:v>
                </c:pt>
                <c:pt idx="20">
                  <c:v>1.081497074675537</c:v>
                </c:pt>
                <c:pt idx="21">
                  <c:v>1.103229220956399</c:v>
                </c:pt>
                <c:pt idx="22">
                  <c:v>1.090432185510017</c:v>
                </c:pt>
                <c:pt idx="23">
                  <c:v>1.098230935587038</c:v>
                </c:pt>
                <c:pt idx="24">
                  <c:v>1.100802061163871</c:v>
                </c:pt>
                <c:pt idx="25">
                  <c:v>1.101660059404304</c:v>
                </c:pt>
                <c:pt idx="26">
                  <c:v>1.089927522546328</c:v>
                </c:pt>
                <c:pt idx="27">
                  <c:v>1.047852816437921</c:v>
                </c:pt>
                <c:pt idx="28">
                  <c:v>1.036021171594456</c:v>
                </c:pt>
                <c:pt idx="29">
                  <c:v>0.983824370197911</c:v>
                </c:pt>
                <c:pt idx="30">
                  <c:v>1.000289617635015</c:v>
                </c:pt>
                <c:pt idx="31">
                  <c:v>0.951813026563911</c:v>
                </c:pt>
              </c:numCache>
            </c:numRef>
          </c:yVal>
          <c:smooth val="0"/>
        </c:ser>
        <c:ser>
          <c:idx val="4"/>
          <c:order val="4"/>
          <c:tx>
            <c:v>Thermal energy</c:v>
          </c:tx>
          <c:spPr>
            <a:ln w="28575">
              <a:noFill/>
            </a:ln>
          </c:spPr>
          <c:marker>
            <c:spPr>
              <a:ln>
                <a:solidFill>
                  <a:schemeClr val="accent6"/>
                </a:solidFill>
              </a:ln>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Workbook'!$L$10:$L$41</c:f>
              <c:numCache>
                <c:formatCode>0.00</c:formatCode>
                <c:ptCount val="32"/>
                <c:pt idx="0">
                  <c:v>1.0</c:v>
                </c:pt>
                <c:pt idx="1">
                  <c:v>0.960653489467646</c:v>
                </c:pt>
                <c:pt idx="2">
                  <c:v>0.948936652253296</c:v>
                </c:pt>
                <c:pt idx="3">
                  <c:v>0.953054572750269</c:v>
                </c:pt>
                <c:pt idx="4">
                  <c:v>0.937393308422067</c:v>
                </c:pt>
                <c:pt idx="5">
                  <c:v>0.982389976320807</c:v>
                </c:pt>
                <c:pt idx="6">
                  <c:v>1.005311255519197</c:v>
                </c:pt>
                <c:pt idx="7">
                  <c:v>1.017265059633493</c:v>
                </c:pt>
                <c:pt idx="8">
                  <c:v>1.019876195889388</c:v>
                </c:pt>
                <c:pt idx="9">
                  <c:v>1.044664056268477</c:v>
                </c:pt>
                <c:pt idx="10">
                  <c:v>1.049561488895271</c:v>
                </c:pt>
                <c:pt idx="11">
                  <c:v>1.072581404720333</c:v>
                </c:pt>
                <c:pt idx="12">
                  <c:v>1.047387000179934</c:v>
                </c:pt>
                <c:pt idx="13">
                  <c:v>1.059340755488692</c:v>
                </c:pt>
                <c:pt idx="14">
                  <c:v>1.065540898858159</c:v>
                </c:pt>
                <c:pt idx="15">
                  <c:v>1.062323247441869</c:v>
                </c:pt>
                <c:pt idx="16">
                  <c:v>1.128314742533146</c:v>
                </c:pt>
                <c:pt idx="17">
                  <c:v>1.096275554146263</c:v>
                </c:pt>
                <c:pt idx="18">
                  <c:v>1.100380004391244</c:v>
                </c:pt>
                <c:pt idx="19">
                  <c:v>1.10255149870286</c:v>
                </c:pt>
                <c:pt idx="20">
                  <c:v>1.095526360237616</c:v>
                </c:pt>
                <c:pt idx="21">
                  <c:v>1.1173156943676</c:v>
                </c:pt>
                <c:pt idx="22">
                  <c:v>1.105107355459826</c:v>
                </c:pt>
                <c:pt idx="23">
                  <c:v>1.112186603500888</c:v>
                </c:pt>
                <c:pt idx="24">
                  <c:v>1.114425571626865</c:v>
                </c:pt>
                <c:pt idx="25">
                  <c:v>1.115337545422764</c:v>
                </c:pt>
                <c:pt idx="26">
                  <c:v>1.102904687171128</c:v>
                </c:pt>
                <c:pt idx="27">
                  <c:v>1.060937949738397</c:v>
                </c:pt>
                <c:pt idx="28">
                  <c:v>1.049431112070972</c:v>
                </c:pt>
                <c:pt idx="29">
                  <c:v>0.99900000247902</c:v>
                </c:pt>
                <c:pt idx="30">
                  <c:v>1.015284253061372</c:v>
                </c:pt>
                <c:pt idx="31">
                  <c:v>0.966885324662648</c:v>
                </c:pt>
              </c:numCache>
            </c:numRef>
          </c:yVal>
          <c:smooth val="0"/>
        </c:ser>
        <c:ser>
          <c:idx val="5"/>
          <c:order val="5"/>
          <c:tx>
            <c:v>Useful work</c:v>
          </c:tx>
          <c:spPr>
            <a:ln w="28575">
              <a:noFill/>
            </a:ln>
          </c:spPr>
          <c:marker>
            <c:symbol val="plus"/>
            <c:size val="7"/>
            <c:spPr>
              <a:ln>
                <a:solidFill>
                  <a:schemeClr val="accent5"/>
                </a:solidFill>
              </a:ln>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Workbook'!$N$10:$N$30</c:f>
              <c:numCache>
                <c:formatCode>0.00</c:formatCode>
                <c:ptCount val="21"/>
                <c:pt idx="0">
                  <c:v>1.0</c:v>
                </c:pt>
                <c:pt idx="1">
                  <c:v>0.972486656717746</c:v>
                </c:pt>
                <c:pt idx="2">
                  <c:v>0.906864700293149</c:v>
                </c:pt>
                <c:pt idx="3">
                  <c:v>0.952098995357442</c:v>
                </c:pt>
                <c:pt idx="4">
                  <c:v>1.031686783796339</c:v>
                </c:pt>
                <c:pt idx="5">
                  <c:v>1.017530410545104</c:v>
                </c:pt>
                <c:pt idx="6">
                  <c:v>1.03152651466656</c:v>
                </c:pt>
                <c:pt idx="7">
                  <c:v>1.129844592265667</c:v>
                </c:pt>
                <c:pt idx="8">
                  <c:v>1.156107851277703</c:v>
                </c:pt>
                <c:pt idx="9">
                  <c:v>1.173103811488686</c:v>
                </c:pt>
                <c:pt idx="10">
                  <c:v>1.208346694606432</c:v>
                </c:pt>
                <c:pt idx="11">
                  <c:v>1.160274054770724</c:v>
                </c:pt>
                <c:pt idx="12">
                  <c:v>1.236184463766391</c:v>
                </c:pt>
                <c:pt idx="13">
                  <c:v>1.24545044445784</c:v>
                </c:pt>
                <c:pt idx="14">
                  <c:v>1.408446516807851</c:v>
                </c:pt>
                <c:pt idx="15">
                  <c:v>1.407120604074815</c:v>
                </c:pt>
                <c:pt idx="16">
                  <c:v>1.454742530210214</c:v>
                </c:pt>
                <c:pt idx="17">
                  <c:v>1.421845692751531</c:v>
                </c:pt>
                <c:pt idx="18">
                  <c:v>1.452666534586268</c:v>
                </c:pt>
                <c:pt idx="19">
                  <c:v>1.420125113910907</c:v>
                </c:pt>
                <c:pt idx="20">
                  <c:v>1.49834855259282</c:v>
                </c:pt>
              </c:numCache>
            </c:numRef>
          </c:yVal>
          <c:smooth val="0"/>
        </c:ser>
        <c:dLbls>
          <c:showLegendKey val="0"/>
          <c:showVal val="0"/>
          <c:showCatName val="0"/>
          <c:showSerName val="0"/>
          <c:showPercent val="0"/>
          <c:showBubbleSize val="0"/>
        </c:dLbls>
        <c:axId val="2132501320"/>
        <c:axId val="2132646696"/>
      </c:scatterChart>
      <c:valAx>
        <c:axId val="2132501320"/>
        <c:scaling>
          <c:orientation val="minMax"/>
          <c:max val="2015.0"/>
          <c:min val="1980.0"/>
        </c:scaling>
        <c:delete val="0"/>
        <c:axPos val="b"/>
        <c:title>
          <c:tx>
            <c:rich>
              <a:bodyPr/>
              <a:lstStyle/>
              <a:p>
                <a:pPr>
                  <a:defRPr/>
                </a:pPr>
                <a:r>
                  <a:rPr lang="en-US"/>
                  <a:t>Year [-]</a:t>
                </a:r>
              </a:p>
            </c:rich>
          </c:tx>
          <c:overlay val="0"/>
        </c:title>
        <c:numFmt formatCode="General" sourceLinked="1"/>
        <c:majorTickMark val="in"/>
        <c:minorTickMark val="none"/>
        <c:tickLblPos val="nextTo"/>
        <c:crossAx val="2132646696"/>
        <c:crosses val="autoZero"/>
        <c:crossBetween val="midCat"/>
      </c:valAx>
      <c:valAx>
        <c:axId val="2132646696"/>
        <c:scaling>
          <c:orientation val="minMax"/>
          <c:max val="3.0"/>
        </c:scaling>
        <c:delete val="0"/>
        <c:axPos val="l"/>
        <c:title>
          <c:tx>
            <c:rich>
              <a:bodyPr/>
              <a:lstStyle/>
              <a:p>
                <a:pPr>
                  <a:defRPr/>
                </a:pPr>
                <a:r>
                  <a:rPr lang="en-US"/>
                  <a:t>Indexed</a:t>
                </a:r>
                <a:r>
                  <a:rPr lang="en-US" baseline="0"/>
                  <a:t> Value [1900=1]</a:t>
                </a:r>
                <a:endParaRPr lang="en-US"/>
              </a:p>
            </c:rich>
          </c:tx>
          <c:overlay val="0"/>
        </c:title>
        <c:numFmt formatCode="0" sourceLinked="0"/>
        <c:majorTickMark val="in"/>
        <c:minorTickMark val="none"/>
        <c:tickLblPos val="nextTo"/>
        <c:crossAx val="2132501320"/>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t>United Kingdom Capital Stock Index Comparison</a:t>
            </a:r>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'Capital Stock Comparison'!$A$9:$A$99</c:f>
              <c:numCache>
                <c:formatCode>General</c:formatCode>
                <c:ptCount val="91"/>
                <c:pt idx="0">
                  <c:v>1901.0</c:v>
                </c:pt>
                <c:pt idx="1">
                  <c:v>1902.0</c:v>
                </c:pt>
                <c:pt idx="2">
                  <c:v>1903.0</c:v>
                </c:pt>
                <c:pt idx="3">
                  <c:v>1904.0</c:v>
                </c:pt>
                <c:pt idx="4">
                  <c:v>1905.0</c:v>
                </c:pt>
                <c:pt idx="5">
                  <c:v>1906.0</c:v>
                </c:pt>
                <c:pt idx="6">
                  <c:v>1907.0</c:v>
                </c:pt>
                <c:pt idx="7">
                  <c:v>1908.0</c:v>
                </c:pt>
                <c:pt idx="8">
                  <c:v>1909.0</c:v>
                </c:pt>
                <c:pt idx="9">
                  <c:v>1910.0</c:v>
                </c:pt>
                <c:pt idx="10">
                  <c:v>1911.0</c:v>
                </c:pt>
                <c:pt idx="11">
                  <c:v>1912.0</c:v>
                </c:pt>
                <c:pt idx="12">
                  <c:v>1913.0</c:v>
                </c:pt>
                <c:pt idx="13">
                  <c:v>1914.0</c:v>
                </c:pt>
                <c:pt idx="14">
                  <c:v>1915.0</c:v>
                </c:pt>
                <c:pt idx="15">
                  <c:v>1916.0</c:v>
                </c:pt>
                <c:pt idx="16">
                  <c:v>1917.0</c:v>
                </c:pt>
                <c:pt idx="17">
                  <c:v>1918.0</c:v>
                </c:pt>
                <c:pt idx="18">
                  <c:v>1919.0</c:v>
                </c:pt>
                <c:pt idx="19">
                  <c:v>1920.0</c:v>
                </c:pt>
                <c:pt idx="20">
                  <c:v>1921.0</c:v>
                </c:pt>
                <c:pt idx="21">
                  <c:v>1922.0</c:v>
                </c:pt>
                <c:pt idx="22">
                  <c:v>1923.0</c:v>
                </c:pt>
                <c:pt idx="23">
                  <c:v>1924.0</c:v>
                </c:pt>
                <c:pt idx="24">
                  <c:v>1925.0</c:v>
                </c:pt>
                <c:pt idx="25">
                  <c:v>1926.0</c:v>
                </c:pt>
                <c:pt idx="26">
                  <c:v>1927.0</c:v>
                </c:pt>
                <c:pt idx="27">
                  <c:v>1928.0</c:v>
                </c:pt>
                <c:pt idx="28">
                  <c:v>1929.0</c:v>
                </c:pt>
                <c:pt idx="29">
                  <c:v>1930.0</c:v>
                </c:pt>
                <c:pt idx="30">
                  <c:v>1931.0</c:v>
                </c:pt>
                <c:pt idx="31">
                  <c:v>1932.0</c:v>
                </c:pt>
                <c:pt idx="32">
                  <c:v>1933.0</c:v>
                </c:pt>
                <c:pt idx="33">
                  <c:v>1934.0</c:v>
                </c:pt>
                <c:pt idx="34">
                  <c:v>1935.0</c:v>
                </c:pt>
                <c:pt idx="35">
                  <c:v>1936.0</c:v>
                </c:pt>
                <c:pt idx="36">
                  <c:v>1937.0</c:v>
                </c:pt>
                <c:pt idx="37">
                  <c:v>1938.0</c:v>
                </c:pt>
                <c:pt idx="38">
                  <c:v>1939.0</c:v>
                </c:pt>
                <c:pt idx="39">
                  <c:v>1940.0</c:v>
                </c:pt>
                <c:pt idx="40">
                  <c:v>1941.0</c:v>
                </c:pt>
                <c:pt idx="41">
                  <c:v>1942.0</c:v>
                </c:pt>
                <c:pt idx="42">
                  <c:v>1943.0</c:v>
                </c:pt>
                <c:pt idx="43">
                  <c:v>1944.0</c:v>
                </c:pt>
                <c:pt idx="44">
                  <c:v>1945.0</c:v>
                </c:pt>
                <c:pt idx="45">
                  <c:v>1946.0</c:v>
                </c:pt>
                <c:pt idx="46">
                  <c:v>1947.0</c:v>
                </c:pt>
                <c:pt idx="47">
                  <c:v>1948.0</c:v>
                </c:pt>
                <c:pt idx="48">
                  <c:v>1949.0</c:v>
                </c:pt>
                <c:pt idx="49">
                  <c:v>1950.0</c:v>
                </c:pt>
                <c:pt idx="50">
                  <c:v>1951.0</c:v>
                </c:pt>
                <c:pt idx="51">
                  <c:v>1952.0</c:v>
                </c:pt>
                <c:pt idx="52">
                  <c:v>1953.0</c:v>
                </c:pt>
                <c:pt idx="53">
                  <c:v>1954.0</c:v>
                </c:pt>
                <c:pt idx="54">
                  <c:v>1955.0</c:v>
                </c:pt>
                <c:pt idx="55">
                  <c:v>1956.0</c:v>
                </c:pt>
                <c:pt idx="56">
                  <c:v>1957.0</c:v>
                </c:pt>
                <c:pt idx="57">
                  <c:v>1958.0</c:v>
                </c:pt>
                <c:pt idx="58">
                  <c:v>1959.0</c:v>
                </c:pt>
                <c:pt idx="59">
                  <c:v>1960.0</c:v>
                </c:pt>
                <c:pt idx="60">
                  <c:v>1961.0</c:v>
                </c:pt>
                <c:pt idx="61">
                  <c:v>1962.0</c:v>
                </c:pt>
                <c:pt idx="62">
                  <c:v>1963.0</c:v>
                </c:pt>
                <c:pt idx="63">
                  <c:v>1964.0</c:v>
                </c:pt>
                <c:pt idx="64">
                  <c:v>1965.0</c:v>
                </c:pt>
                <c:pt idx="65">
                  <c:v>1966.0</c:v>
                </c:pt>
                <c:pt idx="66">
                  <c:v>1967.0</c:v>
                </c:pt>
                <c:pt idx="67">
                  <c:v>1968.0</c:v>
                </c:pt>
                <c:pt idx="68">
                  <c:v>1969.0</c:v>
                </c:pt>
                <c:pt idx="69">
                  <c:v>1970.0</c:v>
                </c:pt>
                <c:pt idx="70">
                  <c:v>1971.0</c:v>
                </c:pt>
                <c:pt idx="71">
                  <c:v>1972.0</c:v>
                </c:pt>
                <c:pt idx="72">
                  <c:v>1973.0</c:v>
                </c:pt>
                <c:pt idx="73">
                  <c:v>1974.0</c:v>
                </c:pt>
                <c:pt idx="74">
                  <c:v>1975.0</c:v>
                </c:pt>
                <c:pt idx="75">
                  <c:v>1976.0</c:v>
                </c:pt>
                <c:pt idx="76">
                  <c:v>1977.0</c:v>
                </c:pt>
                <c:pt idx="77">
                  <c:v>1978.0</c:v>
                </c:pt>
                <c:pt idx="78">
                  <c:v>1979.0</c:v>
                </c:pt>
                <c:pt idx="79">
                  <c:v>1980.0</c:v>
                </c:pt>
                <c:pt idx="80">
                  <c:v>1981.0</c:v>
                </c:pt>
                <c:pt idx="81">
                  <c:v>1982.0</c:v>
                </c:pt>
                <c:pt idx="82">
                  <c:v>1983.0</c:v>
                </c:pt>
                <c:pt idx="83">
                  <c:v>1984.0</c:v>
                </c:pt>
                <c:pt idx="84">
                  <c:v>1985.0</c:v>
                </c:pt>
                <c:pt idx="85">
                  <c:v>1986.0</c:v>
                </c:pt>
                <c:pt idx="86">
                  <c:v>1987.0</c:v>
                </c:pt>
                <c:pt idx="87">
                  <c:v>1988.0</c:v>
                </c:pt>
                <c:pt idx="88">
                  <c:v>1989.0</c:v>
                </c:pt>
                <c:pt idx="89">
                  <c:v>1990.0</c:v>
                </c:pt>
                <c:pt idx="90">
                  <c:v>1991.0</c:v>
                </c:pt>
              </c:numCache>
            </c:numRef>
          </c:xVal>
          <c:yVal>
            <c:numRef>
              <c:f>'Capital Stock Comparison'!$D$8:$D$98</c:f>
              <c:numCache>
                <c:formatCode>General</c:formatCode>
                <c:ptCount val="91"/>
                <c:pt idx="0">
                  <c:v>0.0938023941183209</c:v>
                </c:pt>
                <c:pt idx="1">
                  <c:v>0.0964975996334364</c:v>
                </c:pt>
                <c:pt idx="2">
                  <c:v>0.0993138648505108</c:v>
                </c:pt>
                <c:pt idx="3">
                  <c:v>0.101994100617535</c:v>
                </c:pt>
                <c:pt idx="4">
                  <c:v>0.104417898091162</c:v>
                </c:pt>
                <c:pt idx="5">
                  <c:v>0.106686791214971</c:v>
                </c:pt>
                <c:pt idx="6">
                  <c:v>0.108909473377279</c:v>
                </c:pt>
                <c:pt idx="7">
                  <c:v>0.110927135076593</c:v>
                </c:pt>
                <c:pt idx="8">
                  <c:v>0.112260744373978</c:v>
                </c:pt>
                <c:pt idx="9">
                  <c:v>0.113550746144314</c:v>
                </c:pt>
                <c:pt idx="10">
                  <c:v>0.114694304726796</c:v>
                </c:pt>
                <c:pt idx="11">
                  <c:v>0.115719407041769</c:v>
                </c:pt>
                <c:pt idx="12">
                  <c:v>0.116562919803805</c:v>
                </c:pt>
                <c:pt idx="13">
                  <c:v>0.117339394128735</c:v>
                </c:pt>
                <c:pt idx="14">
                  <c:v>0.118122377039791</c:v>
                </c:pt>
                <c:pt idx="15">
                  <c:v>0.118256453914003</c:v>
                </c:pt>
                <c:pt idx="16">
                  <c:v>0.117391462817749</c:v>
                </c:pt>
                <c:pt idx="17">
                  <c:v>0.116205598425443</c:v>
                </c:pt>
                <c:pt idx="18">
                  <c:v>0.11545255501057</c:v>
                </c:pt>
                <c:pt idx="19">
                  <c:v>0.115704437293678</c:v>
                </c:pt>
                <c:pt idx="20">
                  <c:v>0.117140882251867</c:v>
                </c:pt>
                <c:pt idx="21">
                  <c:v>0.11921191435742</c:v>
                </c:pt>
                <c:pt idx="22">
                  <c:v>0.121332411717538</c:v>
                </c:pt>
                <c:pt idx="23">
                  <c:v>0.123415810136732</c:v>
                </c:pt>
                <c:pt idx="24">
                  <c:v>0.125855879075677</c:v>
                </c:pt>
                <c:pt idx="25">
                  <c:v>0.128978698699324</c:v>
                </c:pt>
                <c:pt idx="26">
                  <c:v>0.131931644225062</c:v>
                </c:pt>
                <c:pt idx="27">
                  <c:v>0.134614483426536</c:v>
                </c:pt>
                <c:pt idx="28">
                  <c:v>0.137761384818853</c:v>
                </c:pt>
                <c:pt idx="29">
                  <c:v>0.141413352494611</c:v>
                </c:pt>
                <c:pt idx="30">
                  <c:v>0.145689493579931</c:v>
                </c:pt>
                <c:pt idx="31">
                  <c:v>0.149926583148489</c:v>
                </c:pt>
                <c:pt idx="32">
                  <c:v>0.152816395388797</c:v>
                </c:pt>
                <c:pt idx="33">
                  <c:v>0.154094681704104</c:v>
                </c:pt>
                <c:pt idx="34">
                  <c:v>0.155436752163454</c:v>
                </c:pt>
                <c:pt idx="35">
                  <c:v>0.157581982150853</c:v>
                </c:pt>
                <c:pt idx="36">
                  <c:v>0.160372863882033</c:v>
                </c:pt>
                <c:pt idx="37">
                  <c:v>0.16401962468889</c:v>
                </c:pt>
                <c:pt idx="38">
                  <c:v>0.167789397773543</c:v>
                </c:pt>
                <c:pt idx="39">
                  <c:v>0.171250663875785</c:v>
                </c:pt>
                <c:pt idx="40">
                  <c:v>0.174218579149614</c:v>
                </c:pt>
                <c:pt idx="41">
                  <c:v>0.175517692940527</c:v>
                </c:pt>
                <c:pt idx="42">
                  <c:v>0.175015880950149</c:v>
                </c:pt>
                <c:pt idx="43">
                  <c:v>0.173233179210014</c:v>
                </c:pt>
                <c:pt idx="44">
                  <c:v>0.17036614702115</c:v>
                </c:pt>
                <c:pt idx="45">
                  <c:v>0.164831245378904</c:v>
                </c:pt>
                <c:pt idx="46">
                  <c:v>0.162036458496048</c:v>
                </c:pt>
                <c:pt idx="47">
                  <c:v>0.165522457225572</c:v>
                </c:pt>
                <c:pt idx="48">
                  <c:v>0.170202781509367</c:v>
                </c:pt>
                <c:pt idx="49">
                  <c:v>0.175397284097181</c:v>
                </c:pt>
                <c:pt idx="50">
                  <c:v>0.181424885709228</c:v>
                </c:pt>
                <c:pt idx="51">
                  <c:v>0.187871640267841</c:v>
                </c:pt>
                <c:pt idx="52">
                  <c:v>0.193952612286128</c:v>
                </c:pt>
                <c:pt idx="53">
                  <c:v>0.200264639111916</c:v>
                </c:pt>
                <c:pt idx="54">
                  <c:v>0.207773594926427</c:v>
                </c:pt>
                <c:pt idx="55">
                  <c:v>0.217356837139554</c:v>
                </c:pt>
                <c:pt idx="56">
                  <c:v>0.22936648026076</c:v>
                </c:pt>
                <c:pt idx="57">
                  <c:v>0.24353241796578</c:v>
                </c:pt>
                <c:pt idx="58">
                  <c:v>0.259428337863309</c:v>
                </c:pt>
                <c:pt idx="59">
                  <c:v>0.275569631457819</c:v>
                </c:pt>
                <c:pt idx="60">
                  <c:v>0.2921456986056</c:v>
                </c:pt>
                <c:pt idx="61">
                  <c:v>0.309951237672738</c:v>
                </c:pt>
                <c:pt idx="62">
                  <c:v>0.327733996688431</c:v>
                </c:pt>
                <c:pt idx="63">
                  <c:v>0.344529403188686</c:v>
                </c:pt>
                <c:pt idx="64">
                  <c:v>0.362469019130036</c:v>
                </c:pt>
                <c:pt idx="65">
                  <c:v>0.382880596082352</c:v>
                </c:pt>
                <c:pt idx="66">
                  <c:v>0.404993517448218</c:v>
                </c:pt>
                <c:pt idx="67">
                  <c:v>0.42886505878555</c:v>
                </c:pt>
                <c:pt idx="68">
                  <c:v>0.453887318150104</c:v>
                </c:pt>
                <c:pt idx="69">
                  <c:v>0.478148723796432</c:v>
                </c:pt>
                <c:pt idx="70">
                  <c:v>0.502670472887834</c:v>
                </c:pt>
                <c:pt idx="71">
                  <c:v>0.528203656263343</c:v>
                </c:pt>
                <c:pt idx="72">
                  <c:v>0.552972731627563</c:v>
                </c:pt>
                <c:pt idx="73">
                  <c:v>0.577748966436523</c:v>
                </c:pt>
                <c:pt idx="74">
                  <c:v>0.60219196163579</c:v>
                </c:pt>
                <c:pt idx="75">
                  <c:v>0.624519666343841</c:v>
                </c:pt>
                <c:pt idx="76">
                  <c:v>0.646156159205223</c:v>
                </c:pt>
                <c:pt idx="77">
                  <c:v>0.667805018380247</c:v>
                </c:pt>
                <c:pt idx="78">
                  <c:v>0.6886650369167</c:v>
                </c:pt>
                <c:pt idx="79">
                  <c:v>0.710515011403043</c:v>
                </c:pt>
                <c:pt idx="80">
                  <c:v>0.732476282712154</c:v>
                </c:pt>
                <c:pt idx="81">
                  <c:v>0.751480703343851</c:v>
                </c:pt>
                <c:pt idx="82">
                  <c:v>0.76949777146011</c:v>
                </c:pt>
                <c:pt idx="83">
                  <c:v>0.789442682787133</c:v>
                </c:pt>
                <c:pt idx="84">
                  <c:v>0.811782102950212</c:v>
                </c:pt>
                <c:pt idx="85">
                  <c:v>0.83609687900278</c:v>
                </c:pt>
                <c:pt idx="86">
                  <c:v>0.861699053391234</c:v>
                </c:pt>
                <c:pt idx="87">
                  <c:v>0.889329303216804</c:v>
                </c:pt>
                <c:pt idx="88">
                  <c:v>0.921423792266758</c:v>
                </c:pt>
                <c:pt idx="89">
                  <c:v>0.959486003936393</c:v>
                </c:pt>
                <c:pt idx="90">
                  <c:v>1.0</c:v>
                </c:pt>
              </c:numCache>
            </c:numRef>
          </c:yVal>
          <c:smooth val="0"/>
        </c:ser>
        <c:ser>
          <c:idx val="1"/>
          <c:order val="1"/>
          <c:tx>
            <c:v>World Bank</c:v>
          </c:tx>
          <c:spPr>
            <a:ln>
              <a:solidFill>
                <a:schemeClr val="accent2"/>
              </a:solidFill>
            </a:ln>
          </c:spPr>
          <c:marker>
            <c:symbol val="circle"/>
            <c:size val="7"/>
            <c:spPr>
              <a:noFill/>
            </c:spPr>
          </c:marker>
          <c:xVal>
            <c:numRef>
              <c:f>'Capital Stock Comparison'!$A$69:$A$119</c:f>
              <c:numCache>
                <c:formatCode>General</c:formatCode>
                <c:ptCount val="51"/>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numCache>
            </c:numRef>
          </c:xVal>
          <c:yVal>
            <c:numRef>
              <c:f>'Capital Stock Comparison'!$E$68:$E$118</c:f>
              <c:numCache>
                <c:formatCode>_(* #,##0.00_);_(* \(#,##0.00\);_(* "-"??_);_(@_)</c:formatCode>
                <c:ptCount val="51"/>
                <c:pt idx="20">
                  <c:v>0.719435170962459</c:v>
                </c:pt>
                <c:pt idx="21">
                  <c:v>0.732638190248575</c:v>
                </c:pt>
                <c:pt idx="22">
                  <c:v>0.748737986051037</c:v>
                </c:pt>
                <c:pt idx="23">
                  <c:v>0.76711174918814</c:v>
                </c:pt>
                <c:pt idx="24">
                  <c:v>0.790636179949024</c:v>
                </c:pt>
                <c:pt idx="25">
                  <c:v>0.81573414078432</c:v>
                </c:pt>
                <c:pt idx="26">
                  <c:v>0.840839685972115</c:v>
                </c:pt>
                <c:pt idx="27">
                  <c:v>0.871978360503904</c:v>
                </c:pt>
                <c:pt idx="28">
                  <c:v>0.914297709034793</c:v>
                </c:pt>
                <c:pt idx="29">
                  <c:v>0.959958634049192</c:v>
                </c:pt>
                <c:pt idx="30">
                  <c:v>1.0</c:v>
                </c:pt>
                <c:pt idx="31">
                  <c:v>1.028530103410416</c:v>
                </c:pt>
                <c:pt idx="32">
                  <c:v>1.054172799210513</c:v>
                </c:pt>
                <c:pt idx="33">
                  <c:v>1.077781103987273</c:v>
                </c:pt>
                <c:pt idx="34">
                  <c:v>1.104209895617003</c:v>
                </c:pt>
                <c:pt idx="35">
                  <c:v>1.131780355367067</c:v>
                </c:pt>
                <c:pt idx="36">
                  <c:v>1.163118007617367</c:v>
                </c:pt>
                <c:pt idx="37">
                  <c:v>1.200216198660068</c:v>
                </c:pt>
                <c:pt idx="38">
                  <c:v>1.250768138759744</c:v>
                </c:pt>
                <c:pt idx="39">
                  <c:v>1.301547609434399</c:v>
                </c:pt>
                <c:pt idx="40">
                  <c:v>1.352327526247436</c:v>
                </c:pt>
                <c:pt idx="41">
                  <c:v>1.403319804930454</c:v>
                </c:pt>
                <c:pt idx="42">
                  <c:v>1.456036408461104</c:v>
                </c:pt>
                <c:pt idx="43">
                  <c:v>1.506751189070323</c:v>
                </c:pt>
                <c:pt idx="44">
                  <c:v>1.561670377794444</c:v>
                </c:pt>
                <c:pt idx="45">
                  <c:v>1.616623919174001</c:v>
                </c:pt>
                <c:pt idx="46">
                  <c:v>1.678216445820732</c:v>
                </c:pt>
                <c:pt idx="47">
                  <c:v>1.749644985382276</c:v>
                </c:pt>
                <c:pt idx="48">
                  <c:v>1.806985367107198</c:v>
                </c:pt>
                <c:pt idx="49">
                  <c:v>1.836239553112105</c:v>
                </c:pt>
                <c:pt idx="50">
                  <c:v>1.86833296378204</c:v>
                </c:pt>
              </c:numCache>
            </c:numRef>
          </c:yVal>
          <c:smooth val="0"/>
        </c:ser>
        <c:dLbls>
          <c:showLegendKey val="0"/>
          <c:showVal val="0"/>
          <c:showCatName val="0"/>
          <c:showSerName val="0"/>
          <c:showPercent val="0"/>
          <c:showBubbleSize val="0"/>
        </c:dLbls>
        <c:axId val="2131861928"/>
        <c:axId val="2132639688"/>
      </c:scatterChart>
      <c:valAx>
        <c:axId val="2131861928"/>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32639688"/>
        <c:crosses val="autoZero"/>
        <c:crossBetween val="midCat"/>
        <c:majorUnit val="10.0"/>
      </c:valAx>
      <c:valAx>
        <c:axId val="2132639688"/>
        <c:scaling>
          <c:orientation val="minMax"/>
          <c:max val="2.0"/>
        </c:scaling>
        <c:delete val="0"/>
        <c:axPos val="l"/>
        <c:majorGridlines>
          <c:spPr>
            <a:ln>
              <a:noFill/>
            </a:ln>
          </c:spPr>
        </c:majorGridlines>
        <c:title>
          <c:tx>
            <c:rich>
              <a:bodyPr/>
              <a:lstStyle/>
              <a:p>
                <a:pPr>
                  <a:defRPr/>
                </a:pPr>
                <a:r>
                  <a:rPr lang="en-US"/>
                  <a:t>Indexed</a:t>
                </a:r>
                <a:r>
                  <a:rPr lang="en-US" baseline="0"/>
                  <a:t> </a:t>
                </a:r>
                <a:r>
                  <a:rPr lang="en-US"/>
                  <a:t>Capital</a:t>
                </a:r>
                <a:r>
                  <a:rPr lang="en-US" baseline="0"/>
                  <a:t> Stock [1990=1]</a:t>
                </a:r>
                <a:endParaRPr lang="en-US"/>
              </a:p>
            </c:rich>
          </c:tx>
          <c:overlay val="0"/>
        </c:title>
        <c:numFmt formatCode="General" sourceLinked="1"/>
        <c:majorTickMark val="none"/>
        <c:minorTickMark val="none"/>
        <c:tickLblPos val="nextTo"/>
        <c:crossAx val="2131861928"/>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 Kingdom GDP Index Comparison</a:t>
            </a:r>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Comparison'!$A$9:$A$117</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Comparison'!$E$9:$E$117</c:f>
              <c:numCache>
                <c:formatCode>General</c:formatCode>
                <c:ptCount val="109"/>
                <c:pt idx="0">
                  <c:v>0.195700462624787</c:v>
                </c:pt>
                <c:pt idx="1">
                  <c:v>0.195700462624787</c:v>
                </c:pt>
                <c:pt idx="2">
                  <c:v>0.200694034575116</c:v>
                </c:pt>
                <c:pt idx="3">
                  <c:v>0.198553932310689</c:v>
                </c:pt>
                <c:pt idx="4">
                  <c:v>0.199742878013148</c:v>
                </c:pt>
                <c:pt idx="5">
                  <c:v>0.205687606525444</c:v>
                </c:pt>
                <c:pt idx="6">
                  <c:v>0.212583491599708</c:v>
                </c:pt>
                <c:pt idx="7">
                  <c:v>0.216625906988069</c:v>
                </c:pt>
                <c:pt idx="8">
                  <c:v>0.207827708789871</c:v>
                </c:pt>
                <c:pt idx="9">
                  <c:v>0.212583491599708</c:v>
                </c:pt>
                <c:pt idx="10">
                  <c:v>0.219241587533479</c:v>
                </c:pt>
                <c:pt idx="11">
                  <c:v>0.225661894326759</c:v>
                </c:pt>
                <c:pt idx="12">
                  <c:v>0.228990942293645</c:v>
                </c:pt>
                <c:pt idx="13">
                  <c:v>0.237789140491843</c:v>
                </c:pt>
                <c:pt idx="14">
                  <c:v>0.240167031896762</c:v>
                </c:pt>
                <c:pt idx="15">
                  <c:v>0.259427952276601</c:v>
                </c:pt>
                <c:pt idx="16">
                  <c:v>0.265134891648405</c:v>
                </c:pt>
                <c:pt idx="17">
                  <c:v>0.267512783053324</c:v>
                </c:pt>
                <c:pt idx="18">
                  <c:v>0.269177307036766</c:v>
                </c:pt>
                <c:pt idx="19">
                  <c:v>0.23992924275627</c:v>
                </c:pt>
                <c:pt idx="20">
                  <c:v>0.225424105186267</c:v>
                </c:pt>
                <c:pt idx="21">
                  <c:v>0.207114341368395</c:v>
                </c:pt>
                <c:pt idx="22">
                  <c:v>0.217814852690528</c:v>
                </c:pt>
                <c:pt idx="23">
                  <c:v>0.224710737764792</c:v>
                </c:pt>
                <c:pt idx="24">
                  <c:v>0.233984514243974</c:v>
                </c:pt>
                <c:pt idx="25">
                  <c:v>0.245398392987582</c:v>
                </c:pt>
                <c:pt idx="26">
                  <c:v>0.236362405648892</c:v>
                </c:pt>
                <c:pt idx="27">
                  <c:v>0.25538553688824</c:v>
                </c:pt>
                <c:pt idx="28">
                  <c:v>0.258476795714634</c:v>
                </c:pt>
                <c:pt idx="29">
                  <c:v>0.266086048210373</c:v>
                </c:pt>
                <c:pt idx="30">
                  <c:v>0.264183735086438</c:v>
                </c:pt>
                <c:pt idx="31">
                  <c:v>0.250629754078403</c:v>
                </c:pt>
                <c:pt idx="32">
                  <c:v>0.252532067202337</c:v>
                </c:pt>
                <c:pt idx="33">
                  <c:v>0.259903530557585</c:v>
                </c:pt>
                <c:pt idx="34">
                  <c:v>0.277024348672997</c:v>
                </c:pt>
                <c:pt idx="35">
                  <c:v>0.28772485999513</c:v>
                </c:pt>
                <c:pt idx="36">
                  <c:v>0.300803262722182</c:v>
                </c:pt>
                <c:pt idx="37">
                  <c:v>0.311265984903823</c:v>
                </c:pt>
                <c:pt idx="38">
                  <c:v>0.315070611151692</c:v>
                </c:pt>
                <c:pt idx="39">
                  <c:v>0.318161869978086</c:v>
                </c:pt>
                <c:pt idx="40">
                  <c:v>0.350025614803993</c:v>
                </c:pt>
                <c:pt idx="41">
                  <c:v>0.3818893596299</c:v>
                </c:pt>
                <c:pt idx="42">
                  <c:v>0.391400925249574</c:v>
                </c:pt>
                <c:pt idx="43">
                  <c:v>0.39996133430728</c:v>
                </c:pt>
                <c:pt idx="44">
                  <c:v>0.384267251034819</c:v>
                </c:pt>
                <c:pt idx="45">
                  <c:v>0.367384222059898</c:v>
                </c:pt>
                <c:pt idx="46">
                  <c:v>0.351452349646944</c:v>
                </c:pt>
                <c:pt idx="47">
                  <c:v>0.346220988556124</c:v>
                </c:pt>
                <c:pt idx="48">
                  <c:v>0.357159289018748</c:v>
                </c:pt>
                <c:pt idx="49">
                  <c:v>0.370475480886292</c:v>
                </c:pt>
                <c:pt idx="50">
                  <c:v>0.36824721313558</c:v>
                </c:pt>
                <c:pt idx="51">
                  <c:v>0.379240109674892</c:v>
                </c:pt>
                <c:pt idx="52">
                  <c:v>0.378553053641185</c:v>
                </c:pt>
                <c:pt idx="53">
                  <c:v>0.3934385619462</c:v>
                </c:pt>
                <c:pt idx="54">
                  <c:v>0.409469516520045</c:v>
                </c:pt>
                <c:pt idx="55">
                  <c:v>0.42435502482506</c:v>
                </c:pt>
                <c:pt idx="56">
                  <c:v>0.429621748658176</c:v>
                </c:pt>
                <c:pt idx="57">
                  <c:v>0.436492308995247</c:v>
                </c:pt>
                <c:pt idx="58">
                  <c:v>0.435576587162956</c:v>
                </c:pt>
                <c:pt idx="59">
                  <c:v>0.453210319602799</c:v>
                </c:pt>
                <c:pt idx="60">
                  <c:v>0.47931739024571</c:v>
                </c:pt>
                <c:pt idx="61">
                  <c:v>0.495118620383015</c:v>
                </c:pt>
                <c:pt idx="62">
                  <c:v>0.500157737055504</c:v>
                </c:pt>
                <c:pt idx="63">
                  <c:v>0.519394247361345</c:v>
                </c:pt>
                <c:pt idx="64">
                  <c:v>0.54687543007167</c:v>
                </c:pt>
                <c:pt idx="65">
                  <c:v>0.561073882342977</c:v>
                </c:pt>
                <c:pt idx="66">
                  <c:v>0.57183705444575</c:v>
                </c:pt>
                <c:pt idx="67">
                  <c:v>0.584661394649644</c:v>
                </c:pt>
                <c:pt idx="68">
                  <c:v>0.60847863139285</c:v>
                </c:pt>
                <c:pt idx="69">
                  <c:v>0.61952234255407</c:v>
                </c:pt>
                <c:pt idx="70">
                  <c:v>0.634141074094071</c:v>
                </c:pt>
                <c:pt idx="71">
                  <c:v>0.647574131122897</c:v>
                </c:pt>
                <c:pt idx="72">
                  <c:v>0.670490466965202</c:v>
                </c:pt>
                <c:pt idx="73">
                  <c:v>0.715576798890547</c:v>
                </c:pt>
                <c:pt idx="74">
                  <c:v>0.705852150623008</c:v>
                </c:pt>
                <c:pt idx="75">
                  <c:v>0.70503594075862</c:v>
                </c:pt>
                <c:pt idx="76">
                  <c:v>0.720861519568923</c:v>
                </c:pt>
                <c:pt idx="77">
                  <c:v>0.736493367633203</c:v>
                </c:pt>
                <c:pt idx="78">
                  <c:v>0.762749706227967</c:v>
                </c:pt>
                <c:pt idx="79">
                  <c:v>0.783783783783784</c:v>
                </c:pt>
                <c:pt idx="80">
                  <c:v>0.770925567165285</c:v>
                </c:pt>
                <c:pt idx="81">
                  <c:v>0.760878034321042</c:v>
                </c:pt>
                <c:pt idx="82">
                  <c:v>0.772658557499921</c:v>
                </c:pt>
                <c:pt idx="83">
                  <c:v>0.800096336054033</c:v>
                </c:pt>
                <c:pt idx="84">
                  <c:v>0.820089772498703</c:v>
                </c:pt>
                <c:pt idx="85">
                  <c:v>0.849027641037042</c:v>
                </c:pt>
                <c:pt idx="86">
                  <c:v>0.88637638813902</c:v>
                </c:pt>
                <c:pt idx="87">
                  <c:v>0.928576872995204</c:v>
                </c:pt>
                <c:pt idx="88">
                  <c:v>0.974837234414203</c:v>
                </c:pt>
                <c:pt idx="89">
                  <c:v>0.996080922285388</c:v>
                </c:pt>
                <c:pt idx="90">
                  <c:v>1.0</c:v>
                </c:pt>
                <c:pt idx="91">
                  <c:v>0.986350247426493</c:v>
                </c:pt>
                <c:pt idx="92">
                  <c:v>0.988275415765493</c:v>
                </c:pt>
                <c:pt idx="93">
                  <c:v>1.01132201997209</c:v>
                </c:pt>
                <c:pt idx="94">
                  <c:v>1.056083649177101</c:v>
                </c:pt>
                <c:pt idx="95">
                  <c:v>1.086208830410946</c:v>
                </c:pt>
                <c:pt idx="96">
                  <c:v>1.116808376746865</c:v>
                </c:pt>
                <c:pt idx="97">
                  <c:v>1.153409487515179</c:v>
                </c:pt>
                <c:pt idx="98">
                  <c:v>1.18890018102709</c:v>
                </c:pt>
                <c:pt idx="99">
                  <c:v>1.225049491324462</c:v>
                </c:pt>
                <c:pt idx="100">
                  <c:v>1.282490128201057</c:v>
                </c:pt>
                <c:pt idx="101">
                  <c:v>1.301807094991584</c:v>
                </c:pt>
                <c:pt idx="102">
                  <c:v>1.32849006468278</c:v>
                </c:pt>
                <c:pt idx="103">
                  <c:v>1.365309492806555</c:v>
                </c:pt>
                <c:pt idx="104">
                  <c:v>1.409810397942008</c:v>
                </c:pt>
                <c:pt idx="105">
                  <c:v>1.44082637278877</c:v>
                </c:pt>
                <c:pt idx="106">
                  <c:v>1.48260975429013</c:v>
                </c:pt>
                <c:pt idx="107">
                  <c:v>1.521157938196716</c:v>
                </c:pt>
                <c:pt idx="108">
                  <c:v>1.53180571876224</c:v>
                </c:pt>
              </c:numCache>
            </c:numRef>
          </c:yVal>
          <c:smooth val="0"/>
        </c:ser>
        <c:ser>
          <c:idx val="1"/>
          <c:order val="1"/>
          <c:tx>
            <c:v>World Bank</c:v>
          </c:tx>
          <c:spPr>
            <a:ln w="28575">
              <a:solidFill>
                <a:schemeClr val="accent2"/>
              </a:solidFill>
            </a:ln>
          </c:spPr>
          <c:marker>
            <c:symbol val="circle"/>
            <c:size val="7"/>
            <c:spPr>
              <a:noFill/>
            </c:spPr>
          </c:marker>
          <c:xVal>
            <c:numRef>
              <c:f>'GDP Comparison'!$A$69:$A$120</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Comparison'!$F$69:$F$120</c:f>
              <c:numCache>
                <c:formatCode>General</c:formatCode>
                <c:ptCount val="52"/>
                <c:pt idx="20">
                  <c:v>0.764840607800376</c:v>
                </c:pt>
                <c:pt idx="21">
                  <c:v>0.754724589635081</c:v>
                </c:pt>
                <c:pt idx="22">
                  <c:v>0.770515623176356</c:v>
                </c:pt>
                <c:pt idx="23">
                  <c:v>0.798440239563676</c:v>
                </c:pt>
                <c:pt idx="24">
                  <c:v>0.81976531467321</c:v>
                </c:pt>
                <c:pt idx="25">
                  <c:v>0.849276050320437</c:v>
                </c:pt>
                <c:pt idx="26">
                  <c:v>0.883352370261477</c:v>
                </c:pt>
                <c:pt idx="27">
                  <c:v>0.923653831274679</c:v>
                </c:pt>
                <c:pt idx="28">
                  <c:v>0.970131256450371</c:v>
                </c:pt>
                <c:pt idx="29">
                  <c:v>0.992266111339146</c:v>
                </c:pt>
                <c:pt idx="30">
                  <c:v>1.0</c:v>
                </c:pt>
                <c:pt idx="31">
                  <c:v>0.986073754873432</c:v>
                </c:pt>
                <c:pt idx="32">
                  <c:v>0.987519556017746</c:v>
                </c:pt>
                <c:pt idx="33">
                  <c:v>1.009466882957644</c:v>
                </c:pt>
                <c:pt idx="34">
                  <c:v>1.052675027178439</c:v>
                </c:pt>
                <c:pt idx="35">
                  <c:v>1.084804597188654</c:v>
                </c:pt>
                <c:pt idx="36">
                  <c:v>1.116104060963631</c:v>
                </c:pt>
                <c:pt idx="37">
                  <c:v>1.154311897009126</c:v>
                </c:pt>
                <c:pt idx="38">
                  <c:v>1.198626193851444</c:v>
                </c:pt>
                <c:pt idx="39">
                  <c:v>1.242444131752153</c:v>
                </c:pt>
                <c:pt idx="40">
                  <c:v>1.297827823115246</c:v>
                </c:pt>
                <c:pt idx="41">
                  <c:v>1.338718095660236</c:v>
                </c:pt>
                <c:pt idx="42">
                  <c:v>1.374294639192292</c:v>
                </c:pt>
                <c:pt idx="43">
                  <c:v>1.422733239525646</c:v>
                </c:pt>
                <c:pt idx="44">
                  <c:v>1.464779497293958</c:v>
                </c:pt>
                <c:pt idx="45">
                  <c:v>1.495331472041943</c:v>
                </c:pt>
                <c:pt idx="46">
                  <c:v>1.534316958952361</c:v>
                </c:pt>
                <c:pt idx="47">
                  <c:v>1.587498836146471</c:v>
                </c:pt>
                <c:pt idx="48">
                  <c:v>1.569990544919501</c:v>
                </c:pt>
                <c:pt idx="49">
                  <c:v>1.501329743637491</c:v>
                </c:pt>
                <c:pt idx="50">
                  <c:v>1.532740019382259</c:v>
                </c:pt>
                <c:pt idx="51">
                  <c:v>1.542774731723565</c:v>
                </c:pt>
              </c:numCache>
            </c:numRef>
          </c:yVal>
          <c:smooth val="0"/>
        </c:ser>
        <c:ser>
          <c:idx val="2"/>
          <c:order val="2"/>
          <c:tx>
            <c:v>Bank of England</c:v>
          </c:tx>
          <c:spPr>
            <a:ln>
              <a:solidFill>
                <a:schemeClr val="accent3"/>
              </a:solidFill>
            </a:ln>
          </c:spPr>
          <c:marker>
            <c:symbol val="circle"/>
            <c:size val="7"/>
            <c:spPr>
              <a:noFill/>
            </c:spPr>
          </c:marker>
          <c:xVal>
            <c:numRef>
              <c:f>'GDP Comparison'!$A$9:$A$120</c:f>
              <c:numCache>
                <c:formatCode>General</c:formatCode>
                <c:ptCount val="11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pt idx="109">
                  <c:v>2009.0</c:v>
                </c:pt>
                <c:pt idx="110">
                  <c:v>2010.0</c:v>
                </c:pt>
                <c:pt idx="111">
                  <c:v>2011.0</c:v>
                </c:pt>
              </c:numCache>
            </c:numRef>
          </c:xVal>
          <c:yVal>
            <c:numRef>
              <c:f>'GDP Comparison'!$G$9:$G$118</c:f>
              <c:numCache>
                <c:formatCode>General</c:formatCode>
                <c:ptCount val="110"/>
                <c:pt idx="0">
                  <c:v>0.187352271067599</c:v>
                </c:pt>
                <c:pt idx="1">
                  <c:v>0.191992909118236</c:v>
                </c:pt>
                <c:pt idx="2">
                  <c:v>0.194690954496514</c:v>
                </c:pt>
                <c:pt idx="3">
                  <c:v>0.192856283639285</c:v>
                </c:pt>
                <c:pt idx="4">
                  <c:v>0.1953384853873</c:v>
                </c:pt>
                <c:pt idx="5">
                  <c:v>0.201274185219511</c:v>
                </c:pt>
                <c:pt idx="6">
                  <c:v>0.206238588715542</c:v>
                </c:pt>
                <c:pt idx="7">
                  <c:v>0.210015852245131</c:v>
                </c:pt>
                <c:pt idx="8">
                  <c:v>0.20213755974056</c:v>
                </c:pt>
                <c:pt idx="9">
                  <c:v>0.207641572312246</c:v>
                </c:pt>
                <c:pt idx="10">
                  <c:v>0.213145584883933</c:v>
                </c:pt>
                <c:pt idx="11">
                  <c:v>0.220268424682586</c:v>
                </c:pt>
                <c:pt idx="12">
                  <c:v>0.223290235506257</c:v>
                </c:pt>
                <c:pt idx="13">
                  <c:v>0.232895277052925</c:v>
                </c:pt>
                <c:pt idx="14">
                  <c:v>0.238251868425142</c:v>
                </c:pt>
                <c:pt idx="15">
                  <c:v>0.253390061433582</c:v>
                </c:pt>
                <c:pt idx="16">
                  <c:v>0.258280862251694</c:v>
                </c:pt>
                <c:pt idx="17">
                  <c:v>0.260144024468117</c:v>
                </c:pt>
                <c:pt idx="18">
                  <c:v>0.265733511117387</c:v>
                </c:pt>
                <c:pt idx="19">
                  <c:v>0.239416344810407</c:v>
                </c:pt>
                <c:pt idx="20">
                  <c:v>0.220784722646173</c:v>
                </c:pt>
                <c:pt idx="21">
                  <c:v>0.198389868789677</c:v>
                </c:pt>
                <c:pt idx="22">
                  <c:v>0.210796990039813</c:v>
                </c:pt>
                <c:pt idx="23">
                  <c:v>0.217372764302385</c:v>
                </c:pt>
                <c:pt idx="24">
                  <c:v>0.228042888577503</c:v>
                </c:pt>
                <c:pt idx="25">
                  <c:v>0.236417695421344</c:v>
                </c:pt>
                <c:pt idx="26">
                  <c:v>0.22872528024626</c:v>
                </c:pt>
                <c:pt idx="27">
                  <c:v>0.247397997727715</c:v>
                </c:pt>
                <c:pt idx="28">
                  <c:v>0.249445172733987</c:v>
                </c:pt>
                <c:pt idx="29">
                  <c:v>0.256827409877818</c:v>
                </c:pt>
                <c:pt idx="30">
                  <c:v>0.254532092446543</c:v>
                </c:pt>
                <c:pt idx="31">
                  <c:v>0.241876828771404</c:v>
                </c:pt>
                <c:pt idx="32">
                  <c:v>0.242931434077666</c:v>
                </c:pt>
                <c:pt idx="33">
                  <c:v>0.250934027284004</c:v>
                </c:pt>
                <c:pt idx="34">
                  <c:v>0.266504964452925</c:v>
                </c:pt>
                <c:pt idx="35">
                  <c:v>0.276306590240532</c:v>
                </c:pt>
                <c:pt idx="36">
                  <c:v>0.289892388009431</c:v>
                </c:pt>
                <c:pt idx="37">
                  <c:v>0.299942156222042</c:v>
                </c:pt>
                <c:pt idx="38">
                  <c:v>0.301927295622063</c:v>
                </c:pt>
                <c:pt idx="39">
                  <c:v>0.315947342634717</c:v>
                </c:pt>
                <c:pt idx="40">
                  <c:v>0.351617816228859</c:v>
                </c:pt>
                <c:pt idx="41">
                  <c:v>0.384124473904215</c:v>
                </c:pt>
                <c:pt idx="42">
                  <c:v>0.391940960291801</c:v>
                </c:pt>
                <c:pt idx="43">
                  <c:v>0.398950983798128</c:v>
                </c:pt>
                <c:pt idx="44">
                  <c:v>0.379595874647916</c:v>
                </c:pt>
                <c:pt idx="45">
                  <c:v>0.359434302616444</c:v>
                </c:pt>
                <c:pt idx="46">
                  <c:v>0.348888249553829</c:v>
                </c:pt>
                <c:pt idx="47">
                  <c:v>0.344297614691278</c:v>
                </c:pt>
                <c:pt idx="48">
                  <c:v>0.356890842760167</c:v>
                </c:pt>
                <c:pt idx="49">
                  <c:v>0.369247206415097</c:v>
                </c:pt>
                <c:pt idx="50">
                  <c:v>0.381191265786914</c:v>
                </c:pt>
                <c:pt idx="51">
                  <c:v>0.390855525005042</c:v>
                </c:pt>
                <c:pt idx="52">
                  <c:v>0.392186897659184</c:v>
                </c:pt>
                <c:pt idx="53">
                  <c:v>0.407309401814139</c:v>
                </c:pt>
                <c:pt idx="54">
                  <c:v>0.423634353754522</c:v>
                </c:pt>
                <c:pt idx="55">
                  <c:v>0.438262858660049</c:v>
                </c:pt>
                <c:pt idx="56">
                  <c:v>0.443681532597568</c:v>
                </c:pt>
                <c:pt idx="57">
                  <c:v>0.451062162210461</c:v>
                </c:pt>
                <c:pt idx="58">
                  <c:v>0.450537527348666</c:v>
                </c:pt>
                <c:pt idx="59">
                  <c:v>0.467898984174153</c:v>
                </c:pt>
                <c:pt idx="60">
                  <c:v>0.493315054084621</c:v>
                </c:pt>
                <c:pt idx="61">
                  <c:v>0.505516963193865</c:v>
                </c:pt>
                <c:pt idx="62">
                  <c:v>0.511746204375276</c:v>
                </c:pt>
                <c:pt idx="63">
                  <c:v>0.51718785502207</c:v>
                </c:pt>
                <c:pt idx="64">
                  <c:v>0.546226586095006</c:v>
                </c:pt>
                <c:pt idx="65">
                  <c:v>0.561132087995691</c:v>
                </c:pt>
                <c:pt idx="66">
                  <c:v>0.571389912203441</c:v>
                </c:pt>
                <c:pt idx="67">
                  <c:v>0.581651565862737</c:v>
                </c:pt>
                <c:pt idx="68">
                  <c:v>0.606966793549161</c:v>
                </c:pt>
                <c:pt idx="69">
                  <c:v>0.620778348791553</c:v>
                </c:pt>
                <c:pt idx="70">
                  <c:v>0.633421921312429</c:v>
                </c:pt>
                <c:pt idx="71">
                  <c:v>0.647806617802865</c:v>
                </c:pt>
                <c:pt idx="72">
                  <c:v>0.669875747062172</c:v>
                </c:pt>
                <c:pt idx="73">
                  <c:v>0.720975948491324</c:v>
                </c:pt>
                <c:pt idx="74">
                  <c:v>0.713950181388355</c:v>
                </c:pt>
                <c:pt idx="75">
                  <c:v>0.710284119775032</c:v>
                </c:pt>
                <c:pt idx="76">
                  <c:v>0.729430101020932</c:v>
                </c:pt>
                <c:pt idx="77">
                  <c:v>0.747050684067694</c:v>
                </c:pt>
                <c:pt idx="78">
                  <c:v>0.765728195741139</c:v>
                </c:pt>
                <c:pt idx="79">
                  <c:v>0.782757766765977</c:v>
                </c:pt>
                <c:pt idx="80">
                  <c:v>0.767383795292838</c:v>
                </c:pt>
                <c:pt idx="81">
                  <c:v>0.758061633746148</c:v>
                </c:pt>
                <c:pt idx="82">
                  <c:v>0.775793270887743</c:v>
                </c:pt>
                <c:pt idx="83">
                  <c:v>0.802706656352677</c:v>
                </c:pt>
                <c:pt idx="84">
                  <c:v>0.821547557958749</c:v>
                </c:pt>
                <c:pt idx="85">
                  <c:v>0.853339664693223</c:v>
                </c:pt>
                <c:pt idx="86">
                  <c:v>0.885278567070291</c:v>
                </c:pt>
                <c:pt idx="87">
                  <c:v>0.923722431140079</c:v>
                </c:pt>
                <c:pt idx="88">
                  <c:v>0.968227040523256</c:v>
                </c:pt>
                <c:pt idx="89">
                  <c:v>0.990601249422391</c:v>
                </c:pt>
                <c:pt idx="90">
                  <c:v>1.0</c:v>
                </c:pt>
                <c:pt idx="91">
                  <c:v>0.990843781353634</c:v>
                </c:pt>
                <c:pt idx="92">
                  <c:v>0.993764376399345</c:v>
                </c:pt>
                <c:pt idx="93">
                  <c:v>1.016924899349249</c:v>
                </c:pt>
                <c:pt idx="94">
                  <c:v>1.057363907674476</c:v>
                </c:pt>
                <c:pt idx="95">
                  <c:v>1.086297967071823</c:v>
                </c:pt>
                <c:pt idx="96">
                  <c:v>1.115708154944715</c:v>
                </c:pt>
                <c:pt idx="97">
                  <c:v>1.15209432705048</c:v>
                </c:pt>
                <c:pt idx="98">
                  <c:v>1.195548390226218</c:v>
                </c:pt>
                <c:pt idx="99">
                  <c:v>1.238166356481091</c:v>
                </c:pt>
                <c:pt idx="100">
                  <c:v>1.286645936568965</c:v>
                </c:pt>
                <c:pt idx="101">
                  <c:v>1.315670626319565</c:v>
                </c:pt>
                <c:pt idx="102">
                  <c:v>1.339126017038506</c:v>
                </c:pt>
                <c:pt idx="103">
                  <c:v>1.376922703797029</c:v>
                </c:pt>
                <c:pt idx="104">
                  <c:v>1.416680069747077</c:v>
                </c:pt>
                <c:pt idx="105">
                  <c:v>1.449878861682763</c:v>
                </c:pt>
                <c:pt idx="106">
                  <c:v>1.49244576858369</c:v>
                </c:pt>
                <c:pt idx="107">
                  <c:v>1.533080078937761</c:v>
                </c:pt>
                <c:pt idx="108">
                  <c:v>1.530911332878905</c:v>
                </c:pt>
                <c:pt idx="109">
                  <c:v>1.455011603238184</c:v>
                </c:pt>
              </c:numCache>
            </c:numRef>
          </c:yVal>
          <c:smooth val="0"/>
        </c:ser>
        <c:dLbls>
          <c:showLegendKey val="0"/>
          <c:showVal val="0"/>
          <c:showCatName val="0"/>
          <c:showSerName val="0"/>
          <c:showPercent val="0"/>
          <c:showBubbleSize val="0"/>
        </c:dLbls>
        <c:axId val="2134090680"/>
        <c:axId val="2134098600"/>
      </c:scatterChart>
      <c:valAx>
        <c:axId val="2134090680"/>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34098600"/>
        <c:crosses val="autoZero"/>
        <c:crossBetween val="midCat"/>
        <c:majorUnit val="10.0"/>
      </c:valAx>
      <c:valAx>
        <c:axId val="2134098600"/>
        <c:scaling>
          <c:orientation val="minMax"/>
        </c:scaling>
        <c:delete val="0"/>
        <c:axPos val="l"/>
        <c:title>
          <c:tx>
            <c:rich>
              <a:bodyPr/>
              <a:lstStyle/>
              <a:p>
                <a:pPr>
                  <a:defRPr/>
                </a:pPr>
                <a:r>
                  <a:rPr lang="en-US"/>
                  <a:t>GDP Index [1990=1]</a:t>
                </a:r>
              </a:p>
            </c:rich>
          </c:tx>
          <c:overlay val="0"/>
        </c:title>
        <c:numFmt formatCode="General" sourceLinked="1"/>
        <c:majorTickMark val="in"/>
        <c:minorTickMark val="none"/>
        <c:tickLblPos val="nextTo"/>
        <c:crossAx val="2134090680"/>
        <c:crosses val="autoZero"/>
        <c:crossBetween val="midCat"/>
      </c:valAx>
    </c:plotArea>
    <c:legend>
      <c:legendPos val="r"/>
      <c:overlay val="0"/>
    </c:legend>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v>Historical GDP</c:v>
          </c:tx>
          <c:spPr>
            <a:ln w="47625">
              <a:noFill/>
            </a:ln>
          </c:spPr>
          <c:marker>
            <c:symbol val="circle"/>
            <c:size val="9"/>
            <c:spPr>
              <a:noFill/>
              <a:ln>
                <a:solidFill>
                  <a:schemeClr val="tx1"/>
                </a:solidFill>
              </a:ln>
            </c:spPr>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Models'!$C$2:$C$33</c:f>
              <c:numCache>
                <c:formatCode>General</c:formatCode>
                <c:ptCount val="32"/>
                <c:pt idx="0">
                  <c:v>1.0</c:v>
                </c:pt>
                <c:pt idx="1">
                  <c:v>0.986773691064354</c:v>
                </c:pt>
                <c:pt idx="2">
                  <c:v>1.007419866725305</c:v>
                </c:pt>
                <c:pt idx="3">
                  <c:v>1.043930240393394</c:v>
                </c:pt>
                <c:pt idx="4">
                  <c:v>1.071811964888728</c:v>
                </c:pt>
                <c:pt idx="5">
                  <c:v>1.110396129152832</c:v>
                </c:pt>
                <c:pt idx="6">
                  <c:v>1.154949621205302</c:v>
                </c:pt>
                <c:pt idx="7">
                  <c:v>1.207642248403936</c:v>
                </c:pt>
                <c:pt idx="8">
                  <c:v>1.268409713810039</c:v>
                </c:pt>
                <c:pt idx="9">
                  <c:v>1.297350194562536</c:v>
                </c:pt>
                <c:pt idx="10">
                  <c:v>1.307461959787837</c:v>
                </c:pt>
                <c:pt idx="11">
                  <c:v>1.289253924042169</c:v>
                </c:pt>
                <c:pt idx="12">
                  <c:v>1.291144254039777</c:v>
                </c:pt>
                <c:pt idx="13">
                  <c:v>1.31983954913272</c:v>
                </c:pt>
                <c:pt idx="14">
                  <c:v>1.376332554054436</c:v>
                </c:pt>
                <c:pt idx="15">
                  <c:v>1.418340744627133</c:v>
                </c:pt>
                <c:pt idx="16">
                  <c:v>1.459263602874673</c:v>
                </c:pt>
                <c:pt idx="17">
                  <c:v>1.509218895069968</c:v>
                </c:pt>
                <c:pt idx="18">
                  <c:v>1.567158152466045</c:v>
                </c:pt>
                <c:pt idx="19">
                  <c:v>1.624448439427569</c:v>
                </c:pt>
                <c:pt idx="20">
                  <c:v>1.696860509077442</c:v>
                </c:pt>
                <c:pt idx="21">
                  <c:v>1.750322984955374</c:v>
                </c:pt>
                <c:pt idx="22">
                  <c:v>1.796837962284273</c:v>
                </c:pt>
                <c:pt idx="23">
                  <c:v>1.8601695896055</c:v>
                </c:pt>
                <c:pt idx="24">
                  <c:v>1.915143472189002</c:v>
                </c:pt>
                <c:pt idx="25">
                  <c:v>1.955089016968391</c:v>
                </c:pt>
                <c:pt idx="26">
                  <c:v>2.006061058087569</c:v>
                </c:pt>
                <c:pt idx="27">
                  <c:v>2.075594339468976</c:v>
                </c:pt>
                <c:pt idx="28">
                  <c:v>2.052702914708825</c:v>
                </c:pt>
                <c:pt idx="29">
                  <c:v>1.962931528904046</c:v>
                </c:pt>
                <c:pt idx="30">
                  <c:v>2.003999269586776</c:v>
                </c:pt>
                <c:pt idx="31">
                  <c:v>2.017119274250448</c:v>
                </c:pt>
              </c:numCache>
            </c:numRef>
          </c:yVal>
          <c:smooth val="0"/>
        </c:ser>
        <c:ser>
          <c:idx val="1"/>
          <c:order val="1"/>
          <c:tx>
            <c:v>With q</c:v>
          </c:tx>
          <c:spPr>
            <a:ln w="12700">
              <a:solidFill>
                <a:schemeClr val="tx1"/>
              </a:solidFill>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Models'!$P$2:$P$33</c:f>
              <c:numCache>
                <c:formatCode>General</c:formatCode>
                <c:ptCount val="32"/>
                <c:pt idx="0">
                  <c:v>1.0</c:v>
                </c:pt>
                <c:pt idx="1">
                  <c:v>0.983961678028219</c:v>
                </c:pt>
                <c:pt idx="2">
                  <c:v>0.988928762683452</c:v>
                </c:pt>
                <c:pt idx="3">
                  <c:v>1.005303902353804</c:v>
                </c:pt>
                <c:pt idx="4">
                  <c:v>1.035722758999154</c:v>
                </c:pt>
                <c:pt idx="5">
                  <c:v>1.081555786435808</c:v>
                </c:pt>
                <c:pt idx="6">
                  <c:v>1.117122259976324</c:v>
                </c:pt>
                <c:pt idx="7">
                  <c:v>1.160917816182592</c:v>
                </c:pt>
                <c:pt idx="8">
                  <c:v>1.212243326080428</c:v>
                </c:pt>
                <c:pt idx="9">
                  <c:v>1.271338928615585</c:v>
                </c:pt>
                <c:pt idx="10">
                  <c:v>1.304270817064145</c:v>
                </c:pt>
                <c:pt idx="11">
                  <c:v>1.325942452330193</c:v>
                </c:pt>
                <c:pt idx="12">
                  <c:v>1.328146937077421</c:v>
                </c:pt>
                <c:pt idx="13">
                  <c:v>1.36267154159789</c:v>
                </c:pt>
                <c:pt idx="14">
                  <c:v>1.406738184020825</c:v>
                </c:pt>
                <c:pt idx="15">
                  <c:v>1.445029721599703</c:v>
                </c:pt>
                <c:pt idx="16">
                  <c:v>1.541460085498715</c:v>
                </c:pt>
                <c:pt idx="17">
                  <c:v>1.560057316878255</c:v>
                </c:pt>
                <c:pt idx="18">
                  <c:v>1.609849941534577</c:v>
                </c:pt>
                <c:pt idx="19">
                  <c:v>1.659568015985913</c:v>
                </c:pt>
                <c:pt idx="20">
                  <c:v>1.698649302302861</c:v>
                </c:pt>
                <c:pt idx="21">
                  <c:v>1.771257999481756</c:v>
                </c:pt>
                <c:pt idx="22">
                  <c:v>1.805046862141568</c:v>
                </c:pt>
                <c:pt idx="23">
                  <c:v>1.863459184096126</c:v>
                </c:pt>
                <c:pt idx="24">
                  <c:v>1.92082875983329</c:v>
                </c:pt>
                <c:pt idx="25">
                  <c:v>1.97946181185331</c:v>
                </c:pt>
                <c:pt idx="26">
                  <c:v>2.020683657284417</c:v>
                </c:pt>
                <c:pt idx="27">
                  <c:v>2.02823161749014</c:v>
                </c:pt>
                <c:pt idx="28">
                  <c:v>2.069728432343267</c:v>
                </c:pt>
                <c:pt idx="29">
                  <c:v>2.040240239089627</c:v>
                </c:pt>
                <c:pt idx="30">
                  <c:v>2.114917354054744</c:v>
                </c:pt>
                <c:pt idx="31">
                  <c:v>2.100346201569756</c:v>
                </c:pt>
              </c:numCache>
            </c:numRef>
          </c:yVal>
          <c:smooth val="0"/>
        </c:ser>
        <c:ser>
          <c:idx val="2"/>
          <c:order val="2"/>
          <c:tx>
            <c:v>With x</c:v>
          </c:tx>
          <c:spPr>
            <a:ln w="12700">
              <a:solidFill>
                <a:schemeClr val="tx1"/>
              </a:solidFill>
              <a:prstDash val="sysDash"/>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Models'!$Q$2:$Q$33</c:f>
              <c:numCache>
                <c:formatCode>General</c:formatCode>
                <c:ptCount val="32"/>
                <c:pt idx="0">
                  <c:v>1.0</c:v>
                </c:pt>
                <c:pt idx="1">
                  <c:v>0.985210927213528</c:v>
                </c:pt>
                <c:pt idx="2">
                  <c:v>0.993135214169333</c:v>
                </c:pt>
                <c:pt idx="3">
                  <c:v>1.014293716524796</c:v>
                </c:pt>
                <c:pt idx="4">
                  <c:v>1.039767537046623</c:v>
                </c:pt>
                <c:pt idx="5">
                  <c:v>1.096269446619188</c:v>
                </c:pt>
                <c:pt idx="6">
                  <c:v>1.139922667202862</c:v>
                </c:pt>
                <c:pt idx="7">
                  <c:v>1.185979031405023</c:v>
                </c:pt>
                <c:pt idx="8">
                  <c:v>1.233757484787347</c:v>
                </c:pt>
                <c:pt idx="9">
                  <c:v>1.296415712840116</c:v>
                </c:pt>
                <c:pt idx="10">
                  <c:v>1.333780668247458</c:v>
                </c:pt>
                <c:pt idx="11">
                  <c:v>1.373177832488544</c:v>
                </c:pt>
                <c:pt idx="12">
                  <c:v>1.377077407299598</c:v>
                </c:pt>
                <c:pt idx="13">
                  <c:v>1.420670646513761</c:v>
                </c:pt>
                <c:pt idx="14">
                  <c:v>1.468595900469691</c:v>
                </c:pt>
                <c:pt idx="15">
                  <c:v>1.507939795821793</c:v>
                </c:pt>
                <c:pt idx="16">
                  <c:v>1.62610000227381</c:v>
                </c:pt>
                <c:pt idx="17">
                  <c:v>1.637128151497511</c:v>
                </c:pt>
                <c:pt idx="18">
                  <c:v>1.690611160720098</c:v>
                </c:pt>
                <c:pt idx="19">
                  <c:v>1.743443621716883</c:v>
                </c:pt>
                <c:pt idx="20">
                  <c:v>1.784681491689048</c:v>
                </c:pt>
                <c:pt idx="21">
                  <c:v>1.867575183192886</c:v>
                </c:pt>
                <c:pt idx="22">
                  <c:v>1.902722308827353</c:v>
                </c:pt>
                <c:pt idx="23">
                  <c:v>1.968966260648677</c:v>
                </c:pt>
                <c:pt idx="24">
                  <c:v>2.03144826709386</c:v>
                </c:pt>
                <c:pt idx="25">
                  <c:v>2.09413875326611</c:v>
                </c:pt>
                <c:pt idx="26">
                  <c:v>2.136461767810835</c:v>
                </c:pt>
                <c:pt idx="27">
                  <c:v>2.131946381990418</c:v>
                </c:pt>
                <c:pt idx="28">
                  <c:v>2.174042047800603</c:v>
                </c:pt>
                <c:pt idx="29">
                  <c:v>2.136328558313194</c:v>
                </c:pt>
                <c:pt idx="30">
                  <c:v>2.224715098516776</c:v>
                </c:pt>
                <c:pt idx="31">
                  <c:v>2.197305546390846</c:v>
                </c:pt>
              </c:numCache>
            </c:numRef>
          </c:yVal>
          <c:smooth val="0"/>
        </c:ser>
        <c:ser>
          <c:idx val="3"/>
          <c:order val="3"/>
          <c:tx>
            <c:v>With u</c:v>
          </c:tx>
          <c:spPr>
            <a:ln w="12700">
              <a:solidFill>
                <a:schemeClr val="tx1"/>
              </a:solidFill>
              <a:prstDash val="sysDot"/>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Models'!$R$2:$R$33</c:f>
              <c:numCache>
                <c:formatCode>General</c:formatCode>
                <c:ptCount val="32"/>
                <c:pt idx="0">
                  <c:v>1.0</c:v>
                </c:pt>
                <c:pt idx="1">
                  <c:v>0.98939815530155</c:v>
                </c:pt>
                <c:pt idx="2">
                  <c:v>0.986301306162648</c:v>
                </c:pt>
                <c:pt idx="3">
                  <c:v>1.021229293200982</c:v>
                </c:pt>
                <c:pt idx="4">
                  <c:v>1.076343037552158</c:v>
                </c:pt>
                <c:pt idx="5">
                  <c:v>1.120054660289398</c:v>
                </c:pt>
                <c:pt idx="6">
                  <c:v>1.166456064276459</c:v>
                </c:pt>
                <c:pt idx="7">
                  <c:v>1.25326751722906</c:v>
                </c:pt>
                <c:pt idx="8">
                  <c:v>1.311943778821283</c:v>
                </c:pt>
                <c:pt idx="9">
                  <c:v>1.375368165123735</c:v>
                </c:pt>
                <c:pt idx="10">
                  <c:v>1.436811067725533</c:v>
                </c:pt>
                <c:pt idx="11">
                  <c:v>1.451098635624046</c:v>
                </c:pt>
                <c:pt idx="12">
                  <c:v>1.525628253306313</c:v>
                </c:pt>
                <c:pt idx="13">
                  <c:v>1.579822382920155</c:v>
                </c:pt>
                <c:pt idx="14">
                  <c:v>1.771532937025222</c:v>
                </c:pt>
                <c:pt idx="15">
                  <c:v>1.822594014290764</c:v>
                </c:pt>
                <c:pt idx="16">
                  <c:v>1.947585464817141</c:v>
                </c:pt>
                <c:pt idx="17">
                  <c:v>1.961329662129059</c:v>
                </c:pt>
                <c:pt idx="18">
                  <c:v>2.055083485824728</c:v>
                </c:pt>
                <c:pt idx="19">
                  <c:v>2.082320875888715</c:v>
                </c:pt>
                <c:pt idx="20">
                  <c:v>2.232921889777649</c:v>
                </c:pt>
              </c:numCache>
            </c:numRef>
          </c:yVal>
          <c:smooth val="0"/>
        </c:ser>
        <c:dLbls>
          <c:showLegendKey val="0"/>
          <c:showVal val="0"/>
          <c:showCatName val="0"/>
          <c:showSerName val="0"/>
          <c:showPercent val="0"/>
          <c:showBubbleSize val="0"/>
        </c:dLbls>
        <c:axId val="2130794424"/>
        <c:axId val="2131102072"/>
      </c:scatterChart>
      <c:valAx>
        <c:axId val="2130794424"/>
        <c:scaling>
          <c:orientation val="minMax"/>
        </c:scaling>
        <c:delete val="0"/>
        <c:axPos val="b"/>
        <c:numFmt formatCode="General" sourceLinked="1"/>
        <c:majorTickMark val="out"/>
        <c:minorTickMark val="none"/>
        <c:tickLblPos val="nextTo"/>
        <c:crossAx val="2131102072"/>
        <c:crosses val="autoZero"/>
        <c:crossBetween val="midCat"/>
      </c:valAx>
      <c:valAx>
        <c:axId val="2131102072"/>
        <c:scaling>
          <c:orientation val="minMax"/>
        </c:scaling>
        <c:delete val="0"/>
        <c:axPos val="l"/>
        <c:majorGridlines/>
        <c:numFmt formatCode="General" sourceLinked="1"/>
        <c:majorTickMark val="out"/>
        <c:minorTickMark val="none"/>
        <c:tickLblPos val="nextTo"/>
        <c:crossAx val="213079442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7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8662601" cy="62813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0.114</cdr:x>
      <cdr:y>0.1093</cdr:y>
    </cdr:from>
    <cdr:to>
      <cdr:x>0.2767</cdr:x>
      <cdr:y>0.42485</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988351" y="687325"/>
          <a:ext cx="1410559" cy="1984318"/>
        </a:xfrm>
        <a:prstGeom xmlns:a="http://schemas.openxmlformats.org/drawingml/2006/main" prst="rect">
          <a:avLst/>
        </a:prstGeom>
      </cdr:spPr>
    </cdr:pic>
  </cdr:relSizeAnchor>
  <cdr:relSizeAnchor xmlns:cdr="http://schemas.openxmlformats.org/drawingml/2006/chartDrawing">
    <cdr:from>
      <cdr:x>0.86309</cdr:x>
      <cdr:y>0.21095</cdr:y>
    </cdr:from>
    <cdr:to>
      <cdr:x>0.895</cdr:x>
      <cdr:y>0.25492</cdr:y>
    </cdr:to>
    <cdr:sp macro="" textlink="">
      <cdr:nvSpPr>
        <cdr:cNvPr id="4" name="TextBox 3"/>
        <cdr:cNvSpPr txBox="1"/>
      </cdr:nvSpPr>
      <cdr:spPr>
        <a:xfrm xmlns:a="http://schemas.openxmlformats.org/drawingml/2006/main">
          <a:off x="7482684" y="1326552"/>
          <a:ext cx="276650" cy="2765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2"/>
              </a:solidFill>
            </a:rPr>
            <a:t>k</a:t>
          </a:r>
        </a:p>
      </cdr:txBody>
    </cdr:sp>
  </cdr:relSizeAnchor>
  <cdr:relSizeAnchor xmlns:cdr="http://schemas.openxmlformats.org/drawingml/2006/chartDrawing">
    <cdr:from>
      <cdr:x>0.86486</cdr:x>
      <cdr:y>0.35081</cdr:y>
    </cdr:from>
    <cdr:to>
      <cdr:x>0.89677</cdr:x>
      <cdr:y>0.39478</cdr:y>
    </cdr:to>
    <cdr:sp macro="" textlink="">
      <cdr:nvSpPr>
        <cdr:cNvPr id="5" name="TextBox 1"/>
        <cdr:cNvSpPr txBox="1"/>
      </cdr:nvSpPr>
      <cdr:spPr>
        <a:xfrm xmlns:a="http://schemas.openxmlformats.org/drawingml/2006/main">
          <a:off x="7498067" y="2206070"/>
          <a:ext cx="276650" cy="27650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1"/>
              </a:solidFill>
            </a:rPr>
            <a:t>y</a:t>
          </a:r>
        </a:p>
      </cdr:txBody>
    </cdr:sp>
  </cdr:relSizeAnchor>
  <cdr:relSizeAnchor xmlns:cdr="http://schemas.openxmlformats.org/drawingml/2006/chartDrawing">
    <cdr:from>
      <cdr:x>0.86591</cdr:x>
      <cdr:y>0.60207</cdr:y>
    </cdr:from>
    <cdr:to>
      <cdr:x>0.89783</cdr:x>
      <cdr:y>0.64605</cdr:y>
    </cdr:to>
    <cdr:sp macro="" textlink="">
      <cdr:nvSpPr>
        <cdr:cNvPr id="7" name="TextBox 1"/>
        <cdr:cNvSpPr txBox="1"/>
      </cdr:nvSpPr>
      <cdr:spPr>
        <a:xfrm xmlns:a="http://schemas.openxmlformats.org/drawingml/2006/main">
          <a:off x="7507149" y="3786077"/>
          <a:ext cx="276736" cy="2765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3"/>
              </a:solidFill>
            </a:rPr>
            <a:t>l</a:t>
          </a:r>
        </a:p>
      </cdr:txBody>
    </cdr:sp>
  </cdr:relSizeAnchor>
  <cdr:relSizeAnchor xmlns:cdr="http://schemas.openxmlformats.org/drawingml/2006/chartDrawing">
    <cdr:from>
      <cdr:x>0.86012</cdr:x>
      <cdr:y>0.64486</cdr:y>
    </cdr:from>
    <cdr:to>
      <cdr:x>0.89036</cdr:x>
      <cdr:y>0.70048</cdr:y>
    </cdr:to>
    <cdr:sp macro="" textlink="">
      <cdr:nvSpPr>
        <cdr:cNvPr id="8" name="TextBox 1"/>
        <cdr:cNvSpPr txBox="1"/>
      </cdr:nvSpPr>
      <cdr:spPr>
        <a:xfrm xmlns:a="http://schemas.openxmlformats.org/drawingml/2006/main">
          <a:off x="7456974" y="405518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0.86012</cdr:x>
      <cdr:y>0.68196</cdr:y>
    </cdr:from>
    <cdr:to>
      <cdr:x>0.89035</cdr:x>
      <cdr:y>0.73758</cdr:y>
    </cdr:to>
    <cdr:sp macro="" textlink="">
      <cdr:nvSpPr>
        <cdr:cNvPr id="9" name="TextBox 1"/>
        <cdr:cNvSpPr txBox="1"/>
      </cdr:nvSpPr>
      <cdr:spPr>
        <a:xfrm xmlns:a="http://schemas.openxmlformats.org/drawingml/2006/main">
          <a:off x="7456974" y="4288453"/>
          <a:ext cx="262085"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0.59106</cdr:x>
      <cdr:y>0.50421</cdr:y>
    </cdr:from>
    <cdr:to>
      <cdr:x>0.62129</cdr:x>
      <cdr:y>0.55983</cdr:y>
    </cdr:to>
    <cdr:sp macro="" textlink="">
      <cdr:nvSpPr>
        <cdr:cNvPr id="10" name="TextBox 1"/>
        <cdr:cNvSpPr txBox="1"/>
      </cdr:nvSpPr>
      <cdr:spPr>
        <a:xfrm xmlns:a="http://schemas.openxmlformats.org/drawingml/2006/main">
          <a:off x="5124321" y="3170723"/>
          <a:ext cx="262084" cy="3497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5"/>
              </a:solidFill>
            </a:rPr>
            <a:t>u</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2601" cy="62813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xdr:col>
      <xdr:colOff>723900</xdr:colOff>
      <xdr:row>11</xdr:row>
      <xdr:rowOff>12700</xdr:rowOff>
    </xdr:from>
    <xdr:to>
      <xdr:col>12</xdr:col>
      <xdr:colOff>82550</xdr:colOff>
      <xdr:row>41</xdr:row>
      <xdr:rowOff>82550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tedStatesDataWorkbook.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United States Workbook"/>
      <sheetName val="USData"/>
      <sheetName val="US Indices Comparison"/>
      <sheetName val="Labour calculations"/>
      <sheetName val="Exergy calcs"/>
      <sheetName val="Useful work calcs"/>
      <sheetName val="Capital Stock Comparison Graph"/>
      <sheetName val="Capital Stock Comparison"/>
      <sheetName val="GDP Comparison Graph"/>
      <sheetName val="GDP Comparison"/>
      <sheetName val="CES models"/>
    </sheetNames>
    <sheetDataSet>
      <sheetData sheetId="0"/>
      <sheetData sheetId="1"/>
      <sheetData sheetId="3"/>
      <sheetData sheetId="4"/>
      <sheetData sheetId="5"/>
      <sheetData sheetId="7"/>
      <sheetData sheetId="9"/>
      <sheetData sheetId="10">
        <row r="2">
          <cell r="A2">
            <v>1980</v>
          </cell>
          <cell r="C2">
            <v>1</v>
          </cell>
          <cell r="P2">
            <v>1</v>
          </cell>
          <cell r="Q2">
            <v>1</v>
          </cell>
          <cell r="R2">
            <v>1</v>
          </cell>
        </row>
        <row r="3">
          <cell r="A3">
            <v>1981</v>
          </cell>
          <cell r="C3">
            <v>1.0253857789928822</v>
          </cell>
          <cell r="P3">
            <v>1.0204736215500438</v>
          </cell>
          <cell r="Q3">
            <v>1.0203680908554074</v>
          </cell>
          <cell r="R3">
            <v>1.0202306018014293</v>
          </cell>
        </row>
        <row r="4">
          <cell r="A4">
            <v>1982</v>
          </cell>
          <cell r="C4">
            <v>1.0054765404376946</v>
          </cell>
          <cell r="P4">
            <v>1.0258396382572177</v>
          </cell>
          <cell r="Q4">
            <v>1.0256899820668377</v>
          </cell>
          <cell r="R4">
            <v>1.0255237079030171</v>
          </cell>
        </row>
        <row r="5">
          <cell r="A5">
            <v>1983</v>
          </cell>
          <cell r="C5">
            <v>1.0509001152730342</v>
          </cell>
          <cell r="P5">
            <v>1.0572887745364343</v>
          </cell>
          <cell r="Q5">
            <v>1.0571226163790735</v>
          </cell>
          <cell r="R5">
            <v>1.0569474056228705</v>
          </cell>
        </row>
        <row r="6">
          <cell r="A6">
            <v>1984</v>
          </cell>
          <cell r="C6">
            <v>1.1264232363011497</v>
          </cell>
          <cell r="P6">
            <v>1.1186468206858819</v>
          </cell>
          <cell r="Q6">
            <v>1.1184827499997807</v>
          </cell>
          <cell r="R6">
            <v>1.1183069963859926</v>
          </cell>
        </row>
        <row r="7">
          <cell r="A7">
            <v>1985</v>
          </cell>
          <cell r="C7">
            <v>1.1730252529364626</v>
          </cell>
          <cell r="P7">
            <v>1.1615797656379097</v>
          </cell>
          <cell r="Q7">
            <v>1.1613950569165381</v>
          </cell>
          <cell r="R7">
            <v>1.1612104564787413</v>
          </cell>
        </row>
        <row r="8">
          <cell r="A8">
            <v>1986</v>
          </cell>
          <cell r="C8">
            <v>1.2136664966853645</v>
          </cell>
          <cell r="P8">
            <v>1.1958062473635533</v>
          </cell>
          <cell r="Q8">
            <v>1.195613438838903</v>
          </cell>
          <cell r="R8">
            <v>1.1954167121773991</v>
          </cell>
        </row>
        <row r="9">
          <cell r="A9">
            <v>1987</v>
          </cell>
          <cell r="C9">
            <v>1.2524993679266709</v>
          </cell>
          <cell r="P9">
            <v>1.2436555272562895</v>
          </cell>
          <cell r="Q9">
            <v>1.2434648204059637</v>
          </cell>
          <cell r="R9">
            <v>1.2432683685025845</v>
          </cell>
        </row>
        <row r="10">
          <cell r="A10">
            <v>1988</v>
          </cell>
          <cell r="C10">
            <v>1.3039822762353284</v>
          </cell>
          <cell r="P10">
            <v>1.2957939540283201</v>
          </cell>
          <cell r="Q10">
            <v>1.2956355493647942</v>
          </cell>
          <cell r="R10">
            <v>1.2955271333901193</v>
          </cell>
        </row>
        <row r="11">
          <cell r="A11">
            <v>1989</v>
          </cell>
          <cell r="C11">
            <v>1.3505671518990054</v>
          </cell>
          <cell r="P11">
            <v>1.3479025060598049</v>
          </cell>
          <cell r="Q11">
            <v>1.3477770577594308</v>
          </cell>
          <cell r="R11">
            <v>1.3480618663282531</v>
          </cell>
        </row>
        <row r="12">
          <cell r="A12">
            <v>1990</v>
          </cell>
          <cell r="C12">
            <v>1.3759100784627976</v>
          </cell>
          <cell r="P12">
            <v>1.3747933249920963</v>
          </cell>
          <cell r="Q12">
            <v>1.3746976473463661</v>
          </cell>
          <cell r="R12">
            <v>1.3755624562599085</v>
          </cell>
        </row>
        <row r="13">
          <cell r="A13">
            <v>1991</v>
          </cell>
          <cell r="C13">
            <v>1.37270471676687</v>
          </cell>
          <cell r="P13">
            <v>1.3832137716976249</v>
          </cell>
          <cell r="Q13">
            <v>1.3832341216856923</v>
          </cell>
          <cell r="R13">
            <v>1.3843083616339238</v>
          </cell>
        </row>
        <row r="14">
          <cell r="A14">
            <v>1992</v>
          </cell>
          <cell r="C14">
            <v>1.41927673670182</v>
          </cell>
          <cell r="P14">
            <v>1.4082301382342552</v>
          </cell>
          <cell r="Q14">
            <v>1.4085315460038599</v>
          </cell>
          <cell r="R14">
            <v>1.4160317854407301</v>
          </cell>
        </row>
        <row r="15">
          <cell r="A15">
            <v>1993</v>
          </cell>
          <cell r="C15">
            <v>1.4597551412201801</v>
          </cell>
          <cell r="P15">
            <v>1.4585823658919383</v>
          </cell>
          <cell r="Q15">
            <v>1.45903325052458</v>
          </cell>
          <cell r="R15">
            <v>1.465813727971905</v>
          </cell>
        </row>
        <row r="16">
          <cell r="A16">
            <v>1994</v>
          </cell>
          <cell r="C16">
            <v>1.519225742311203</v>
          </cell>
          <cell r="P16">
            <v>1.5209334832863295</v>
          </cell>
          <cell r="Q16">
            <v>1.5213719754703734</v>
          </cell>
          <cell r="R16">
            <v>1.5323700014114352</v>
          </cell>
        </row>
        <row r="17">
          <cell r="A17">
            <v>1995</v>
          </cell>
          <cell r="C17">
            <v>1.5574243976019781</v>
          </cell>
          <cell r="P17">
            <v>1.5799261041795343</v>
          </cell>
          <cell r="Q17">
            <v>1.5805307983871659</v>
          </cell>
          <cell r="R17">
            <v>1.6072462701191914</v>
          </cell>
        </row>
        <row r="18">
          <cell r="A18">
            <v>1996</v>
          </cell>
          <cell r="C18">
            <v>1.6156822749497555</v>
          </cell>
          <cell r="P18">
            <v>1.6307284911297213</v>
          </cell>
          <cell r="Q18">
            <v>1.6326459067009078</v>
          </cell>
          <cell r="R18">
            <v>1.6811550747054322</v>
          </cell>
        </row>
        <row r="19">
          <cell r="A19">
            <v>1997</v>
          </cell>
          <cell r="C19">
            <v>1.6876872115495867</v>
          </cell>
          <cell r="P19">
            <v>1.7029795236792338</v>
          </cell>
          <cell r="Q19">
            <v>1.704042984943352</v>
          </cell>
          <cell r="R19">
            <v>1.7460845792467194</v>
          </cell>
        </row>
        <row r="20">
          <cell r="A20">
            <v>1998</v>
          </cell>
          <cell r="C20">
            <v>1.7611919831675658</v>
          </cell>
          <cell r="P20">
            <v>1.7724064362271621</v>
          </cell>
          <cell r="Q20">
            <v>1.7729783328829083</v>
          </cell>
          <cell r="R20">
            <v>1.8086661664064663</v>
          </cell>
        </row>
        <row r="21">
          <cell r="A21">
            <v>1999</v>
          </cell>
          <cell r="C21">
            <v>1.8461897762674677</v>
          </cell>
          <cell r="P21">
            <v>1.8447987851443208</v>
          </cell>
          <cell r="Q21">
            <v>1.8452989159947781</v>
          </cell>
          <cell r="R21">
            <v>1.8964476649164279</v>
          </cell>
        </row>
        <row r="22">
          <cell r="A22">
            <v>2000</v>
          </cell>
          <cell r="C22">
            <v>1.9226042278206541</v>
          </cell>
          <cell r="P22">
            <v>1.9128560525642373</v>
          </cell>
          <cell r="Q22">
            <v>1.9136189768293614</v>
          </cell>
          <cell r="R22">
            <v>1.9405119932307708</v>
          </cell>
        </row>
        <row r="23">
          <cell r="A23">
            <v>2001</v>
          </cell>
          <cell r="C23">
            <v>1.9433533739860045</v>
          </cell>
          <cell r="P23">
            <v>1.9410869139354936</v>
          </cell>
          <cell r="Q23">
            <v>1.941311580975815</v>
          </cell>
        </row>
        <row r="24">
          <cell r="A24">
            <v>2002</v>
          </cell>
          <cell r="C24">
            <v>1.9785994969124825</v>
          </cell>
          <cell r="P24">
            <v>1.9649820658088395</v>
          </cell>
          <cell r="Q24">
            <v>1.966331666465913</v>
          </cell>
        </row>
        <row r="25">
          <cell r="A25">
            <v>2003</v>
          </cell>
          <cell r="C25">
            <v>2.0288782519637127</v>
          </cell>
          <cell r="P25">
            <v>1.9995546343483528</v>
          </cell>
          <cell r="Q25">
            <v>2.0014276737644066</v>
          </cell>
        </row>
        <row r="26">
          <cell r="A26">
            <v>2004</v>
          </cell>
          <cell r="C26">
            <v>2.0992419405293989</v>
          </cell>
          <cell r="P26">
            <v>2.061386958998451</v>
          </cell>
          <cell r="Q26">
            <v>2.0641215142971117</v>
          </cell>
        </row>
        <row r="27">
          <cell r="A27">
            <v>2005</v>
          </cell>
          <cell r="C27">
            <v>2.1636962791235823</v>
          </cell>
          <cell r="P27">
            <v>2.13043897797295</v>
          </cell>
          <cell r="Q27">
            <v>2.1321915962558844</v>
          </cell>
        </row>
        <row r="28">
          <cell r="A28">
            <v>2006</v>
          </cell>
          <cell r="C28">
            <v>2.2212085242051947</v>
          </cell>
          <cell r="P28">
            <v>2.2049028499886405</v>
          </cell>
          <cell r="Q28">
            <v>2.2055366663613434</v>
          </cell>
        </row>
        <row r="29">
          <cell r="A29">
            <v>2007</v>
          </cell>
          <cell r="C29">
            <v>2.2637009928907821</v>
          </cell>
          <cell r="P29">
            <v>2.2616989357881314</v>
          </cell>
          <cell r="Q29">
            <v>2.263045948176289</v>
          </cell>
        </row>
        <row r="30">
          <cell r="A30">
            <v>2008</v>
          </cell>
          <cell r="C30">
            <v>2.2560818309985899</v>
          </cell>
          <cell r="P30">
            <v>2.2818543088894514</v>
          </cell>
          <cell r="Q30">
            <v>2.2825619266122987</v>
          </cell>
        </row>
        <row r="31">
          <cell r="A31">
            <v>2009</v>
          </cell>
          <cell r="C31">
            <v>2.1774390531327268</v>
          </cell>
          <cell r="P31">
            <v>2.2160813457043989</v>
          </cell>
          <cell r="Q31">
            <v>2.2169806645566514</v>
          </cell>
        </row>
        <row r="32">
          <cell r="A32">
            <v>2010</v>
          </cell>
          <cell r="C32">
            <v>2.2434060824737849</v>
          </cell>
          <cell r="P32">
            <v>2.2494521352935246</v>
          </cell>
          <cell r="Q32">
            <v>2.2553014933279099</v>
          </cell>
        </row>
        <row r="33">
          <cell r="A33">
            <v>2011</v>
          </cell>
          <cell r="C33">
            <v>2.2823332290590894</v>
          </cell>
          <cell r="P33">
            <v>2.3267584930386085</v>
          </cell>
          <cell r="Q33">
            <v>2.3289156298921472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workbookViewId="0">
      <selection activeCell="N41" sqref="N41"/>
    </sheetView>
  </sheetViews>
  <sheetFormatPr baseColWidth="10" defaultColWidth="8.83203125" defaultRowHeight="14" x14ac:dyDescent="0"/>
  <cols>
    <col min="2" max="2" width="13" customWidth="1"/>
    <col min="3" max="3" width="16.1640625" customWidth="1"/>
    <col min="4" max="4" width="17.33203125" customWidth="1"/>
    <col min="5" max="5" width="17.33203125" style="16" customWidth="1"/>
    <col min="6" max="6" width="13.6640625" bestFit="1" customWidth="1"/>
    <col min="7" max="7" width="16.33203125" bestFit="1" customWidth="1"/>
    <col min="8" max="8" width="15.83203125" style="16" customWidth="1"/>
    <col min="9" max="9" width="13.5" customWidth="1"/>
    <col min="10" max="10" width="12.6640625" customWidth="1"/>
    <col min="11" max="11" width="12.83203125" customWidth="1"/>
    <col min="12" max="12" width="12.83203125" style="16" customWidth="1"/>
    <col min="13" max="13" width="10.5" customWidth="1"/>
    <col min="14" max="14" width="11.33203125" customWidth="1"/>
  </cols>
  <sheetData>
    <row r="1" spans="1:15">
      <c r="A1" s="125" t="s">
        <v>131</v>
      </c>
      <c r="B1" s="20" t="s">
        <v>129</v>
      </c>
      <c r="C1" s="20"/>
      <c r="D1" s="20"/>
      <c r="E1" s="26"/>
      <c r="F1" s="20"/>
      <c r="G1" s="20"/>
      <c r="H1" s="123"/>
      <c r="I1" s="20"/>
      <c r="J1" s="20"/>
      <c r="K1" s="20"/>
      <c r="L1" s="26"/>
      <c r="M1" s="20"/>
      <c r="N1" s="20"/>
      <c r="O1" s="7"/>
    </row>
    <row r="2" spans="1:15" s="16" customFormat="1">
      <c r="B2" s="122" t="s">
        <v>130</v>
      </c>
      <c r="C2" s="20"/>
      <c r="D2" s="20"/>
      <c r="E2" s="26"/>
      <c r="F2" s="20"/>
      <c r="G2" s="20"/>
      <c r="H2" s="123"/>
      <c r="I2" s="20"/>
      <c r="J2" s="20"/>
      <c r="K2" s="20"/>
      <c r="L2" s="26"/>
      <c r="M2" s="20"/>
      <c r="N2" s="20"/>
      <c r="O2" s="7"/>
    </row>
    <row r="3" spans="1:15">
      <c r="B3" s="20" t="s">
        <v>128</v>
      </c>
      <c r="C3" s="20"/>
      <c r="D3" s="20"/>
      <c r="E3" s="26"/>
      <c r="F3" s="20"/>
      <c r="G3" s="20"/>
      <c r="H3" s="123"/>
      <c r="I3" s="20"/>
      <c r="J3" s="20"/>
      <c r="K3" s="20"/>
      <c r="L3" s="26"/>
      <c r="M3" s="20"/>
      <c r="N3" s="20"/>
      <c r="O3" s="7"/>
    </row>
    <row r="4" spans="1:15">
      <c r="B4" s="26" t="s">
        <v>115</v>
      </c>
      <c r="C4" s="20"/>
      <c r="D4" s="20"/>
      <c r="E4" s="26"/>
      <c r="F4" s="20"/>
      <c r="G4" s="20"/>
      <c r="H4" s="123"/>
      <c r="I4" s="20"/>
      <c r="J4" s="20"/>
      <c r="K4" s="20"/>
      <c r="L4" s="26"/>
      <c r="M4" s="20"/>
      <c r="N4" s="20"/>
      <c r="O4" s="7"/>
    </row>
    <row r="5" spans="1:15" s="16" customFormat="1">
      <c r="B5" s="123" t="s">
        <v>132</v>
      </c>
      <c r="C5" s="123"/>
      <c r="D5" s="123"/>
      <c r="E5" s="123"/>
      <c r="F5" s="123"/>
      <c r="G5" s="123"/>
      <c r="H5" s="123"/>
      <c r="I5" s="123"/>
      <c r="J5" s="123"/>
      <c r="K5" s="123"/>
      <c r="L5" s="123"/>
      <c r="M5" s="123"/>
      <c r="N5" s="123"/>
      <c r="O5" s="7"/>
    </row>
    <row r="6" spans="1:15" s="16" customFormat="1">
      <c r="B6" s="123"/>
      <c r="C6" s="123"/>
      <c r="D6" s="123"/>
      <c r="E6" s="123"/>
      <c r="F6" s="123"/>
      <c r="G6" s="123"/>
      <c r="H6" s="123"/>
      <c r="I6" s="123"/>
      <c r="J6" s="123"/>
      <c r="K6" s="123"/>
      <c r="L6" s="123"/>
      <c r="M6" s="123"/>
      <c r="N6" s="123"/>
      <c r="O6" s="7"/>
    </row>
    <row r="7" spans="1:15" ht="12.75" customHeight="1">
      <c r="A7" s="20"/>
      <c r="B7" s="20"/>
      <c r="C7" s="20"/>
      <c r="D7" s="20"/>
      <c r="E7" s="26"/>
      <c r="F7" s="20"/>
      <c r="G7" s="20"/>
      <c r="H7" s="123" t="s">
        <v>133</v>
      </c>
      <c r="I7" s="123" t="s">
        <v>134</v>
      </c>
      <c r="J7" s="123" t="s">
        <v>135</v>
      </c>
      <c r="K7" s="123" t="s">
        <v>136</v>
      </c>
      <c r="L7" s="123" t="s">
        <v>137</v>
      </c>
      <c r="M7" s="123" t="s">
        <v>138</v>
      </c>
      <c r="N7" s="123" t="s">
        <v>139</v>
      </c>
      <c r="O7" s="7"/>
    </row>
    <row r="8" spans="1:15" ht="15" customHeight="1">
      <c r="A8" s="115"/>
      <c r="B8" s="132" t="s">
        <v>123</v>
      </c>
      <c r="C8" s="132" t="s">
        <v>1</v>
      </c>
      <c r="D8" s="132" t="s">
        <v>124</v>
      </c>
      <c r="E8" s="132" t="s">
        <v>122</v>
      </c>
      <c r="F8" s="132" t="s">
        <v>3</v>
      </c>
      <c r="G8" s="132" t="s">
        <v>4</v>
      </c>
      <c r="H8" s="124"/>
      <c r="I8" s="132" t="s">
        <v>116</v>
      </c>
      <c r="J8" s="132" t="s">
        <v>117</v>
      </c>
      <c r="K8" s="132" t="s">
        <v>118</v>
      </c>
      <c r="L8" s="132" t="s">
        <v>119</v>
      </c>
      <c r="M8" s="132" t="s">
        <v>120</v>
      </c>
      <c r="N8" s="132" t="s">
        <v>121</v>
      </c>
      <c r="O8" s="7"/>
    </row>
    <row r="9" spans="1:15" ht="57.75" customHeight="1">
      <c r="A9" s="116" t="s">
        <v>5</v>
      </c>
      <c r="B9" s="132"/>
      <c r="C9" s="132"/>
      <c r="D9" s="132"/>
      <c r="E9" s="132"/>
      <c r="F9" s="132"/>
      <c r="G9" s="132"/>
      <c r="H9" s="124"/>
      <c r="I9" s="132"/>
      <c r="J9" s="132"/>
      <c r="K9" s="132"/>
      <c r="L9" s="132"/>
      <c r="M9" s="132"/>
      <c r="N9" s="132"/>
      <c r="O9" s="7"/>
    </row>
    <row r="10" spans="1:15">
      <c r="A10" s="18">
        <v>1980</v>
      </c>
      <c r="B10" s="127">
        <v>1166463</v>
      </c>
      <c r="C10" s="128">
        <v>44910.642857142855</v>
      </c>
      <c r="D10" s="127">
        <v>1612583</v>
      </c>
      <c r="E10" s="129">
        <v>9616610.1500943936</v>
      </c>
      <c r="F10" s="129">
        <v>10118225.170920096</v>
      </c>
      <c r="G10" s="129">
        <v>11498913.179637173</v>
      </c>
      <c r="H10" s="126">
        <f>A10-$A$10</f>
        <v>0</v>
      </c>
      <c r="I10" s="11">
        <f>B10/$B$10</f>
        <v>1</v>
      </c>
      <c r="J10" s="19">
        <f>C10/$C$10</f>
        <v>1</v>
      </c>
      <c r="K10" s="12">
        <f>D10/$D$10</f>
        <v>1</v>
      </c>
      <c r="L10" s="12">
        <f>E10/$E$10</f>
        <v>1</v>
      </c>
      <c r="M10" s="19">
        <f>F10/$F$10</f>
        <v>1</v>
      </c>
      <c r="N10" s="19">
        <f>G10/$G$10</f>
        <v>1</v>
      </c>
      <c r="O10" s="7"/>
    </row>
    <row r="11" spans="1:15">
      <c r="A11" s="18">
        <v>1981</v>
      </c>
      <c r="B11" s="127">
        <v>1151035</v>
      </c>
      <c r="C11" s="128">
        <v>42851</v>
      </c>
      <c r="D11" s="127">
        <v>1642177</v>
      </c>
      <c r="E11" s="129">
        <v>9238230.097538162</v>
      </c>
      <c r="F11" s="129">
        <v>9712309.2238088213</v>
      </c>
      <c r="G11" s="129">
        <v>11182539.633952979</v>
      </c>
      <c r="H11" s="126">
        <f t="shared" ref="H11:H41" si="0">A11-$A$10</f>
        <v>1</v>
      </c>
      <c r="I11" s="11">
        <f t="shared" ref="I11:I41" si="1">B11/$B$10</f>
        <v>0.98677369106435442</v>
      </c>
      <c r="J11" s="19">
        <f t="shared" ref="J11:J41" si="2">C11/$C$10</f>
        <v>0.95413909207012659</v>
      </c>
      <c r="K11" s="12">
        <f t="shared" ref="K11:K41" si="3">D11/$D$10</f>
        <v>1.0183519235909098</v>
      </c>
      <c r="L11" s="12">
        <f t="shared" ref="L11:L41" si="4">E11/$E$10</f>
        <v>0.96065348946764595</v>
      </c>
      <c r="M11" s="19">
        <f t="shared" ref="M11:M41" si="5">F11/$F$10</f>
        <v>0.95988269283847505</v>
      </c>
      <c r="N11" s="19">
        <f t="shared" ref="N11:N30" si="6">G11/$G$10</f>
        <v>0.97248665671774581</v>
      </c>
      <c r="O11" s="7"/>
    </row>
    <row r="12" spans="1:15">
      <c r="A12" s="18">
        <v>1982</v>
      </c>
      <c r="B12" s="127">
        <v>1175118</v>
      </c>
      <c r="C12" s="128">
        <v>41917.642857142855</v>
      </c>
      <c r="D12" s="127">
        <v>1678264</v>
      </c>
      <c r="E12" s="129">
        <v>9125553.8418556396</v>
      </c>
      <c r="F12" s="129">
        <v>9585189.8884639312</v>
      </c>
      <c r="G12" s="129">
        <v>10427958.454348603</v>
      </c>
      <c r="H12" s="126">
        <f t="shared" si="0"/>
        <v>2</v>
      </c>
      <c r="I12" s="11">
        <f t="shared" si="1"/>
        <v>1.0074198667253054</v>
      </c>
      <c r="J12" s="19">
        <f t="shared" si="2"/>
        <v>0.93335655404620921</v>
      </c>
      <c r="K12" s="12">
        <f t="shared" si="3"/>
        <v>1.0407303065950715</v>
      </c>
      <c r="L12" s="12">
        <f t="shared" si="4"/>
        <v>0.94893665225329593</v>
      </c>
      <c r="M12" s="19">
        <f t="shared" si="5"/>
        <v>0.94731929034470241</v>
      </c>
      <c r="N12" s="19">
        <f t="shared" si="6"/>
        <v>0.90686470029314881</v>
      </c>
      <c r="O12" s="7"/>
    </row>
    <row r="13" spans="1:15">
      <c r="A13" s="18">
        <v>1983</v>
      </c>
      <c r="B13" s="127">
        <v>1217706</v>
      </c>
      <c r="C13" s="128">
        <v>41469.214285714283</v>
      </c>
      <c r="D13" s="127">
        <v>1719448</v>
      </c>
      <c r="E13" s="129">
        <v>9165154.2779041138</v>
      </c>
      <c r="F13" s="129">
        <v>9620950.6659090798</v>
      </c>
      <c r="G13" s="129">
        <v>10948103.686034998</v>
      </c>
      <c r="H13" s="126">
        <f t="shared" si="0"/>
        <v>3</v>
      </c>
      <c r="I13" s="11">
        <f t="shared" si="1"/>
        <v>1.0439302403933943</v>
      </c>
      <c r="J13" s="19">
        <f t="shared" si="2"/>
        <v>0.92337164750957856</v>
      </c>
      <c r="K13" s="12">
        <f t="shared" si="3"/>
        <v>1.0662694571380202</v>
      </c>
      <c r="L13" s="12">
        <f t="shared" si="4"/>
        <v>0.95305457275026917</v>
      </c>
      <c r="M13" s="19">
        <f t="shared" si="5"/>
        <v>0.95085358384391472</v>
      </c>
      <c r="N13" s="19">
        <f t="shared" si="6"/>
        <v>0.95209899535744169</v>
      </c>
      <c r="O13" s="7"/>
    </row>
    <row r="14" spans="1:15">
      <c r="A14" s="18">
        <v>1984</v>
      </c>
      <c r="B14" s="127">
        <v>1250229</v>
      </c>
      <c r="C14" s="128">
        <v>42512.071428571428</v>
      </c>
      <c r="D14" s="127">
        <v>1772177</v>
      </c>
      <c r="E14" s="129">
        <v>9014546.0044022128</v>
      </c>
      <c r="F14" s="129">
        <v>9441444.8050351199</v>
      </c>
      <c r="G14" s="129">
        <v>11863276.755453208</v>
      </c>
      <c r="H14" s="126">
        <f t="shared" si="0"/>
        <v>4</v>
      </c>
      <c r="I14" s="11">
        <f t="shared" si="1"/>
        <v>1.0718119648887277</v>
      </c>
      <c r="J14" s="19">
        <f t="shared" si="2"/>
        <v>0.9465923603854639</v>
      </c>
      <c r="K14" s="12">
        <f t="shared" si="3"/>
        <v>1.098967929092642</v>
      </c>
      <c r="L14" s="12">
        <f t="shared" si="4"/>
        <v>0.93739330842206692</v>
      </c>
      <c r="M14" s="19">
        <f t="shared" si="5"/>
        <v>0.93311273919560012</v>
      </c>
      <c r="N14" s="19">
        <f t="shared" si="6"/>
        <v>1.0316867837963388</v>
      </c>
      <c r="O14" s="7"/>
    </row>
    <row r="15" spans="1:15">
      <c r="A15" s="18">
        <v>1985</v>
      </c>
      <c r="B15" s="127">
        <v>1295236</v>
      </c>
      <c r="C15" s="128">
        <v>43106.5</v>
      </c>
      <c r="D15" s="127">
        <v>1828433</v>
      </c>
      <c r="E15" s="129">
        <v>9447261.4176376667</v>
      </c>
      <c r="F15" s="129">
        <v>9904493.7519270908</v>
      </c>
      <c r="G15" s="129">
        <v>11700493.848498723</v>
      </c>
      <c r="H15" s="126">
        <f t="shared" si="0"/>
        <v>5</v>
      </c>
      <c r="I15" s="11">
        <f t="shared" si="1"/>
        <v>1.1103961291528321</v>
      </c>
      <c r="J15" s="19">
        <f t="shared" si="2"/>
        <v>0.95982816672471849</v>
      </c>
      <c r="K15" s="12">
        <f t="shared" si="3"/>
        <v>1.1338535752888379</v>
      </c>
      <c r="L15" s="12">
        <f t="shared" si="4"/>
        <v>0.98238997632080727</v>
      </c>
      <c r="M15" s="19">
        <f t="shared" si="5"/>
        <v>0.97887658997674099</v>
      </c>
      <c r="N15" s="19">
        <f t="shared" si="6"/>
        <v>1.0175304105451042</v>
      </c>
      <c r="O15" s="7"/>
    </row>
    <row r="16" spans="1:15">
      <c r="A16" s="18">
        <v>1986</v>
      </c>
      <c r="B16" s="127">
        <v>1347206</v>
      </c>
      <c r="C16" s="128">
        <v>43247.285714285717</v>
      </c>
      <c r="D16" s="127">
        <v>1884706</v>
      </c>
      <c r="E16" s="129">
        <v>9667686.4238300472</v>
      </c>
      <c r="F16" s="129">
        <v>10142488.308190616</v>
      </c>
      <c r="G16" s="129">
        <v>11861433.834644509</v>
      </c>
      <c r="H16" s="126">
        <f t="shared" si="0"/>
        <v>6</v>
      </c>
      <c r="I16" s="11">
        <f t="shared" si="1"/>
        <v>1.1549496212053019</v>
      </c>
      <c r="J16" s="19">
        <f t="shared" si="2"/>
        <v>0.96296296296296313</v>
      </c>
      <c r="K16" s="12">
        <f t="shared" si="3"/>
        <v>1.1687497635780608</v>
      </c>
      <c r="L16" s="12">
        <f t="shared" si="4"/>
        <v>1.005311255519197</v>
      </c>
      <c r="M16" s="19">
        <f t="shared" si="5"/>
        <v>1.0023979637595191</v>
      </c>
      <c r="N16" s="19">
        <f t="shared" si="6"/>
        <v>1.0315265146665604</v>
      </c>
      <c r="O16" s="7"/>
    </row>
    <row r="17" spans="1:15">
      <c r="A17" s="18">
        <v>1987</v>
      </c>
      <c r="B17" s="127">
        <v>1408670</v>
      </c>
      <c r="C17" s="128">
        <v>44227.571428571428</v>
      </c>
      <c r="D17" s="127">
        <v>1954502</v>
      </c>
      <c r="E17" s="129">
        <v>9782641.497807825</v>
      </c>
      <c r="F17" s="129">
        <v>10264514.186128354</v>
      </c>
      <c r="G17" s="129">
        <v>12991984.872945463</v>
      </c>
      <c r="H17" s="126">
        <f t="shared" si="0"/>
        <v>7</v>
      </c>
      <c r="I17" s="11">
        <f t="shared" si="1"/>
        <v>1.2076422484039357</v>
      </c>
      <c r="J17" s="19">
        <f t="shared" si="2"/>
        <v>0.98479043306629521</v>
      </c>
      <c r="K17" s="12">
        <f t="shared" si="3"/>
        <v>1.2120318768088216</v>
      </c>
      <c r="L17" s="12">
        <f t="shared" si="4"/>
        <v>1.0172650596334927</v>
      </c>
      <c r="M17" s="19">
        <f t="shared" si="5"/>
        <v>1.0144579719009115</v>
      </c>
      <c r="N17" s="19">
        <f t="shared" si="6"/>
        <v>1.1298445922656668</v>
      </c>
      <c r="O17" s="7"/>
    </row>
    <row r="18" spans="1:15">
      <c r="A18" s="18">
        <v>1988</v>
      </c>
      <c r="B18" s="127">
        <v>1479553</v>
      </c>
      <c r="C18" s="128">
        <v>45870.071428571428</v>
      </c>
      <c r="D18" s="127">
        <v>2049359</v>
      </c>
      <c r="E18" s="129">
        <v>9807751.7772295494</v>
      </c>
      <c r="F18" s="129">
        <v>10281248.562868962</v>
      </c>
      <c r="G18" s="129">
        <v>13293983.808139198</v>
      </c>
      <c r="H18" s="126">
        <f t="shared" si="0"/>
        <v>8</v>
      </c>
      <c r="I18" s="11">
        <f t="shared" si="1"/>
        <v>1.2684097138100394</v>
      </c>
      <c r="J18" s="19">
        <f t="shared" si="2"/>
        <v>1.0213630558458144</v>
      </c>
      <c r="K18" s="12">
        <f t="shared" si="3"/>
        <v>1.2708548955309587</v>
      </c>
      <c r="L18" s="12">
        <f t="shared" si="4"/>
        <v>1.0198761958893883</v>
      </c>
      <c r="M18" s="19">
        <f t="shared" si="5"/>
        <v>1.0161118564960776</v>
      </c>
      <c r="N18" s="19">
        <f t="shared" si="6"/>
        <v>1.1561078512777034</v>
      </c>
      <c r="O18" s="7"/>
    </row>
    <row r="19" spans="1:15">
      <c r="A19" s="18">
        <v>1989</v>
      </c>
      <c r="B19" s="127">
        <v>1513311</v>
      </c>
      <c r="C19" s="128">
        <v>47168.428571428572</v>
      </c>
      <c r="D19" s="127">
        <v>2151706</v>
      </c>
      <c r="E19" s="129">
        <v>10046126.966950214</v>
      </c>
      <c r="F19" s="129">
        <v>10527423.685984295</v>
      </c>
      <c r="G19" s="129">
        <v>13489418.879009856</v>
      </c>
      <c r="H19" s="126">
        <f t="shared" si="0"/>
        <v>9</v>
      </c>
      <c r="I19" s="11">
        <f t="shared" si="1"/>
        <v>1.2973501945625365</v>
      </c>
      <c r="J19" s="19">
        <f t="shared" si="2"/>
        <v>1.0502728433762918</v>
      </c>
      <c r="K19" s="12">
        <f t="shared" si="3"/>
        <v>1.3343226364162342</v>
      </c>
      <c r="L19" s="12">
        <f t="shared" si="4"/>
        <v>1.0446640562684766</v>
      </c>
      <c r="M19" s="19">
        <f t="shared" si="5"/>
        <v>1.0404417284802319</v>
      </c>
      <c r="N19" s="19">
        <f t="shared" si="6"/>
        <v>1.1731038114886863</v>
      </c>
      <c r="O19" s="7"/>
    </row>
    <row r="20" spans="1:15">
      <c r="A20" s="18">
        <v>1990</v>
      </c>
      <c r="B20" s="127">
        <v>1525106</v>
      </c>
      <c r="C20" s="128">
        <v>47043.285714285717</v>
      </c>
      <c r="D20" s="127">
        <v>2241457</v>
      </c>
      <c r="E20" s="129">
        <v>10093223.667258445</v>
      </c>
      <c r="F20" s="129">
        <v>10571609.234619847</v>
      </c>
      <c r="G20" s="129">
        <v>13894673.732180916</v>
      </c>
      <c r="H20" s="126">
        <f t="shared" si="0"/>
        <v>10</v>
      </c>
      <c r="I20" s="11">
        <f t="shared" si="1"/>
        <v>1.3074619597878372</v>
      </c>
      <c r="J20" s="19">
        <f t="shared" si="2"/>
        <v>1.0474863578311855</v>
      </c>
      <c r="K20" s="12">
        <f t="shared" si="3"/>
        <v>1.3899793064915109</v>
      </c>
      <c r="L20" s="12">
        <f t="shared" si="4"/>
        <v>1.0495614888952707</v>
      </c>
      <c r="M20" s="19">
        <f t="shared" si="5"/>
        <v>1.0448086552770917</v>
      </c>
      <c r="N20" s="19">
        <f t="shared" si="6"/>
        <v>1.2083466946064321</v>
      </c>
      <c r="O20" s="7"/>
    </row>
    <row r="21" spans="1:15">
      <c r="A21" s="18">
        <v>1991</v>
      </c>
      <c r="B21" s="127">
        <v>1503867</v>
      </c>
      <c r="C21" s="128">
        <v>45140.071428571428</v>
      </c>
      <c r="D21" s="127">
        <v>2305406</v>
      </c>
      <c r="E21" s="129">
        <v>10314597.223436054</v>
      </c>
      <c r="F21" s="129">
        <v>10802605.911766693</v>
      </c>
      <c r="G21" s="129">
        <v>13341890.620394144</v>
      </c>
      <c r="H21" s="126">
        <f t="shared" si="0"/>
        <v>11</v>
      </c>
      <c r="I21" s="11">
        <f t="shared" si="1"/>
        <v>1.2892539240421685</v>
      </c>
      <c r="J21" s="19">
        <f t="shared" si="2"/>
        <v>1.0051085568326947</v>
      </c>
      <c r="K21" s="12">
        <f t="shared" si="3"/>
        <v>1.4296355598440513</v>
      </c>
      <c r="L21" s="12">
        <f t="shared" si="4"/>
        <v>1.0725814047203326</v>
      </c>
      <c r="M21" s="19">
        <f t="shared" si="5"/>
        <v>1.0676384177349121</v>
      </c>
      <c r="N21" s="19">
        <f t="shared" si="6"/>
        <v>1.1602740547707242</v>
      </c>
      <c r="O21" s="7"/>
    </row>
    <row r="22" spans="1:15">
      <c r="A22" s="18">
        <v>1992</v>
      </c>
      <c r="B22" s="127">
        <v>1506072</v>
      </c>
      <c r="C22" s="128">
        <v>43893.857142857145</v>
      </c>
      <c r="D22" s="127">
        <v>2362883</v>
      </c>
      <c r="E22" s="129">
        <v>10072312.457007272</v>
      </c>
      <c r="F22" s="129">
        <v>10532761.416918267</v>
      </c>
      <c r="G22" s="129">
        <v>14214777.822866062</v>
      </c>
      <c r="H22" s="126">
        <f t="shared" si="0"/>
        <v>12</v>
      </c>
      <c r="I22" s="11">
        <f t="shared" si="1"/>
        <v>1.2911442540397766</v>
      </c>
      <c r="J22" s="19">
        <f t="shared" si="2"/>
        <v>0.97735980494601193</v>
      </c>
      <c r="K22" s="12">
        <f t="shared" si="3"/>
        <v>1.4652783763688442</v>
      </c>
      <c r="L22" s="12">
        <f t="shared" si="4"/>
        <v>1.0473870001799341</v>
      </c>
      <c r="M22" s="19">
        <f t="shared" si="5"/>
        <v>1.0409692647668638</v>
      </c>
      <c r="N22" s="19">
        <f t="shared" si="6"/>
        <v>1.2361844637663908</v>
      </c>
      <c r="O22" s="7"/>
    </row>
    <row r="23" spans="1:15">
      <c r="A23" s="18">
        <v>1993</v>
      </c>
      <c r="B23" s="127">
        <v>1539544</v>
      </c>
      <c r="C23" s="128">
        <v>43398.5</v>
      </c>
      <c r="D23" s="127">
        <v>2415800</v>
      </c>
      <c r="E23" s="129">
        <v>10187267.061641222</v>
      </c>
      <c r="F23" s="129">
        <v>10633112.554953935</v>
      </c>
      <c r="G23" s="129">
        <v>14321326.530361237</v>
      </c>
      <c r="H23" s="126">
        <f t="shared" si="0"/>
        <v>13</v>
      </c>
      <c r="I23" s="11">
        <f t="shared" si="1"/>
        <v>1.3198395491327199</v>
      </c>
      <c r="J23" s="19">
        <f t="shared" si="2"/>
        <v>0.96632996632996637</v>
      </c>
      <c r="K23" s="12">
        <f t="shared" si="3"/>
        <v>1.4980934314698839</v>
      </c>
      <c r="L23" s="12">
        <f t="shared" si="4"/>
        <v>1.0593407554886922</v>
      </c>
      <c r="M23" s="19">
        <f t="shared" si="5"/>
        <v>1.05088712450417</v>
      </c>
      <c r="N23" s="19">
        <f t="shared" si="6"/>
        <v>1.2454504444578405</v>
      </c>
      <c r="O23" s="7"/>
    </row>
    <row r="24" spans="1:15">
      <c r="A24" s="18">
        <v>1994</v>
      </c>
      <c r="B24" s="127">
        <v>1605441</v>
      </c>
      <c r="C24" s="128">
        <v>44003.357142857145</v>
      </c>
      <c r="D24" s="127">
        <v>2475039</v>
      </c>
      <c r="E24" s="129">
        <v>10246891.42330008</v>
      </c>
      <c r="F24" s="129">
        <v>10687668.914915411</v>
      </c>
      <c r="G24" s="129">
        <v>16195604.214935862</v>
      </c>
      <c r="H24" s="126">
        <f t="shared" si="0"/>
        <v>14</v>
      </c>
      <c r="I24" s="11">
        <f t="shared" si="1"/>
        <v>1.3763325540544364</v>
      </c>
      <c r="J24" s="19">
        <f t="shared" si="2"/>
        <v>0.97979797979797989</v>
      </c>
      <c r="K24" s="12">
        <f t="shared" si="3"/>
        <v>1.5348289049307851</v>
      </c>
      <c r="L24" s="12">
        <f t="shared" si="4"/>
        <v>1.0655408988581594</v>
      </c>
      <c r="M24" s="19">
        <f t="shared" si="5"/>
        <v>1.0562790147853107</v>
      </c>
      <c r="N24" s="19">
        <f t="shared" si="6"/>
        <v>1.4084465168078506</v>
      </c>
      <c r="O24" s="7"/>
    </row>
    <row r="25" spans="1:15">
      <c r="A25" s="18">
        <v>1995</v>
      </c>
      <c r="B25" s="127">
        <v>1654442</v>
      </c>
      <c r="C25" s="128">
        <v>44603</v>
      </c>
      <c r="D25" s="127">
        <v>2536837</v>
      </c>
      <c r="E25" s="129">
        <v>10215948.524030717</v>
      </c>
      <c r="F25" s="129">
        <v>10643306.982724849</v>
      </c>
      <c r="G25" s="129">
        <v>16180357.659534907</v>
      </c>
      <c r="H25" s="126">
        <f t="shared" si="0"/>
        <v>15</v>
      </c>
      <c r="I25" s="11">
        <f t="shared" si="1"/>
        <v>1.4183407446271334</v>
      </c>
      <c r="J25" s="19">
        <f t="shared" si="2"/>
        <v>0.99314988970161389</v>
      </c>
      <c r="K25" s="12">
        <f t="shared" si="3"/>
        <v>1.5731512734538315</v>
      </c>
      <c r="L25" s="12">
        <f t="shared" si="4"/>
        <v>1.0623232474418691</v>
      </c>
      <c r="M25" s="19">
        <f t="shared" si="5"/>
        <v>1.0518946557261688</v>
      </c>
      <c r="N25" s="19">
        <f t="shared" si="6"/>
        <v>1.4071206040748148</v>
      </c>
      <c r="O25" s="7"/>
    </row>
    <row r="26" spans="1:15">
      <c r="A26" s="18">
        <v>1996</v>
      </c>
      <c r="B26" s="127">
        <v>1702177</v>
      </c>
      <c r="C26" s="128">
        <v>45004.5</v>
      </c>
      <c r="D26" s="127">
        <v>2607079</v>
      </c>
      <c r="E26" s="129">
        <v>10850563.005545398</v>
      </c>
      <c r="F26" s="129">
        <v>11299343.868541265</v>
      </c>
      <c r="G26" s="129">
        <v>16727958.053612961</v>
      </c>
      <c r="H26" s="126">
        <f t="shared" si="0"/>
        <v>16</v>
      </c>
      <c r="I26" s="11">
        <f t="shared" si="1"/>
        <v>1.4592636028746733</v>
      </c>
      <c r="J26" s="19">
        <f t="shared" si="2"/>
        <v>1.0020898641588296</v>
      </c>
      <c r="K26" s="12">
        <f t="shared" si="3"/>
        <v>1.6167099615957752</v>
      </c>
      <c r="L26" s="12">
        <f t="shared" si="4"/>
        <v>1.1283147425331463</v>
      </c>
      <c r="M26" s="19">
        <f t="shared" si="5"/>
        <v>1.1167318059906117</v>
      </c>
      <c r="N26" s="19">
        <f t="shared" si="6"/>
        <v>1.4547425302102142</v>
      </c>
      <c r="O26" s="7"/>
    </row>
    <row r="27" spans="1:15">
      <c r="A27" s="18">
        <v>1997</v>
      </c>
      <c r="B27" s="127">
        <v>1760448</v>
      </c>
      <c r="C27" s="128">
        <v>45765.785714285717</v>
      </c>
      <c r="D27" s="127">
        <v>2690233</v>
      </c>
      <c r="E27" s="129">
        <v>10542454.621303309</v>
      </c>
      <c r="F27" s="129">
        <v>10966393.07142769</v>
      </c>
      <c r="G27" s="129">
        <v>16349680.175790932</v>
      </c>
      <c r="H27" s="126">
        <f t="shared" si="0"/>
        <v>17</v>
      </c>
      <c r="I27" s="11">
        <f t="shared" si="1"/>
        <v>1.5092188950699679</v>
      </c>
      <c r="J27" s="19">
        <f t="shared" si="2"/>
        <v>1.019040984558226</v>
      </c>
      <c r="K27" s="12">
        <f t="shared" si="3"/>
        <v>1.6682756794533986</v>
      </c>
      <c r="L27" s="12">
        <f t="shared" si="4"/>
        <v>1.096275554146263</v>
      </c>
      <c r="M27" s="19">
        <f t="shared" si="5"/>
        <v>1.0838257585871125</v>
      </c>
      <c r="N27" s="19">
        <f t="shared" si="6"/>
        <v>1.4218456927515315</v>
      </c>
      <c r="O27" s="7"/>
    </row>
    <row r="28" spans="1:15">
      <c r="A28" s="18">
        <v>1998</v>
      </c>
      <c r="B28" s="127">
        <v>1828032</v>
      </c>
      <c r="C28" s="128">
        <v>46136</v>
      </c>
      <c r="D28" s="127">
        <v>2803543</v>
      </c>
      <c r="E28" s="129">
        <v>10581925.519189749</v>
      </c>
      <c r="F28" s="129">
        <v>11000476.378987189</v>
      </c>
      <c r="G28" s="129">
        <v>16704086.360171897</v>
      </c>
      <c r="H28" s="126">
        <f t="shared" si="0"/>
        <v>18</v>
      </c>
      <c r="I28" s="11">
        <f t="shared" si="1"/>
        <v>1.5671581524660447</v>
      </c>
      <c r="J28" s="19">
        <f t="shared" si="2"/>
        <v>1.0272843376291652</v>
      </c>
      <c r="K28" s="12">
        <f t="shared" si="3"/>
        <v>1.7385418300949471</v>
      </c>
      <c r="L28" s="12">
        <f t="shared" si="4"/>
        <v>1.1003800043912437</v>
      </c>
      <c r="M28" s="19">
        <f t="shared" si="5"/>
        <v>1.0871942651170379</v>
      </c>
      <c r="N28" s="19">
        <f t="shared" si="6"/>
        <v>1.4526665345862682</v>
      </c>
      <c r="O28" s="7"/>
    </row>
    <row r="29" spans="1:15">
      <c r="A29" s="18">
        <v>1999</v>
      </c>
      <c r="B29" s="127">
        <v>1894859</v>
      </c>
      <c r="C29" s="128">
        <v>46547.928571428572</v>
      </c>
      <c r="D29" s="127">
        <v>2917363</v>
      </c>
      <c r="E29" s="129">
        <v>10602807.93342771</v>
      </c>
      <c r="F29" s="129">
        <v>11014082.606278894</v>
      </c>
      <c r="G29" s="129">
        <v>16329895.389083866</v>
      </c>
      <c r="H29" s="126">
        <f t="shared" si="0"/>
        <v>19</v>
      </c>
      <c r="I29" s="11">
        <f t="shared" si="1"/>
        <v>1.6244484394275687</v>
      </c>
      <c r="J29" s="19">
        <f t="shared" si="2"/>
        <v>1.03645651921514</v>
      </c>
      <c r="K29" s="12">
        <f t="shared" si="3"/>
        <v>1.8091242435273098</v>
      </c>
      <c r="L29" s="12">
        <f t="shared" si="4"/>
        <v>1.1025514987028602</v>
      </c>
      <c r="M29" s="19">
        <f t="shared" si="5"/>
        <v>1.0885389898154771</v>
      </c>
      <c r="N29" s="19">
        <f t="shared" si="6"/>
        <v>1.4201251139109066</v>
      </c>
      <c r="O29" s="7"/>
    </row>
    <row r="30" spans="1:15">
      <c r="A30" s="18">
        <v>2000</v>
      </c>
      <c r="B30" s="127">
        <v>1979325</v>
      </c>
      <c r="C30" s="128">
        <v>46657.428571428572</v>
      </c>
      <c r="D30" s="127">
        <v>3031184</v>
      </c>
      <c r="E30" s="129">
        <v>10535249.915557029</v>
      </c>
      <c r="F30" s="129">
        <v>10942830.923258469</v>
      </c>
      <c r="G30" s="129">
        <v>17229379.91909986</v>
      </c>
      <c r="H30" s="126">
        <f t="shared" si="0"/>
        <v>20</v>
      </c>
      <c r="I30" s="11">
        <f t="shared" si="1"/>
        <v>1.6968605090774418</v>
      </c>
      <c r="J30" s="19">
        <f t="shared" si="2"/>
        <v>1.038894694067108</v>
      </c>
      <c r="K30" s="12">
        <f t="shared" si="3"/>
        <v>1.8797072770827921</v>
      </c>
      <c r="L30" s="12">
        <f t="shared" si="4"/>
        <v>1.0955263602376164</v>
      </c>
      <c r="M30" s="19">
        <f t="shared" si="5"/>
        <v>1.0814970746755368</v>
      </c>
      <c r="N30" s="19">
        <f t="shared" si="6"/>
        <v>1.49834855259282</v>
      </c>
      <c r="O30" s="7"/>
    </row>
    <row r="31" spans="1:15">
      <c r="A31" s="18">
        <v>2001</v>
      </c>
      <c r="B31" s="127">
        <v>2041687</v>
      </c>
      <c r="C31" s="128">
        <v>47105.857142857145</v>
      </c>
      <c r="D31" s="127">
        <v>3145481</v>
      </c>
      <c r="E31" s="25">
        <v>10744789.447315231</v>
      </c>
      <c r="F31" s="25">
        <v>11162721.672775602</v>
      </c>
      <c r="G31" s="25"/>
      <c r="H31" s="126">
        <f t="shared" si="0"/>
        <v>21</v>
      </c>
      <c r="I31" s="11">
        <f t="shared" si="1"/>
        <v>1.7503229849553736</v>
      </c>
      <c r="J31" s="19">
        <f t="shared" si="2"/>
        <v>1.0488796006037386</v>
      </c>
      <c r="K31" s="12">
        <f t="shared" si="3"/>
        <v>1.9505854892430343</v>
      </c>
      <c r="L31" s="12">
        <f t="shared" si="4"/>
        <v>1.1173156943676004</v>
      </c>
      <c r="M31" s="19">
        <f t="shared" si="5"/>
        <v>1.1032292209563987</v>
      </c>
      <c r="N31" s="19" t="s">
        <v>140</v>
      </c>
      <c r="O31" s="7"/>
    </row>
    <row r="32" spans="1:15">
      <c r="A32" s="18">
        <v>2002</v>
      </c>
      <c r="B32" s="127">
        <v>2095945</v>
      </c>
      <c r="C32" s="128">
        <v>46975.5</v>
      </c>
      <c r="D32" s="127">
        <v>3263643</v>
      </c>
      <c r="E32" s="25">
        <v>10627386.611458937</v>
      </c>
      <c r="F32" s="25">
        <v>11033238.386608865</v>
      </c>
      <c r="G32" s="25"/>
      <c r="H32" s="126">
        <f t="shared" si="0"/>
        <v>22</v>
      </c>
      <c r="I32" s="11">
        <f t="shared" si="1"/>
        <v>1.7968379622842729</v>
      </c>
      <c r="J32" s="19">
        <f t="shared" si="2"/>
        <v>1.0459770114942528</v>
      </c>
      <c r="K32" s="12">
        <f t="shared" si="3"/>
        <v>2.0238604772591549</v>
      </c>
      <c r="L32" s="12">
        <f t="shared" si="4"/>
        <v>1.1051073554598261</v>
      </c>
      <c r="M32" s="19">
        <f t="shared" si="5"/>
        <v>1.090432185510017</v>
      </c>
      <c r="N32" s="19" t="s">
        <v>140</v>
      </c>
      <c r="O32" s="7"/>
    </row>
    <row r="33" spans="1:15">
      <c r="A33" s="18">
        <v>2003</v>
      </c>
      <c r="B33" s="127">
        <v>2169819</v>
      </c>
      <c r="C33" s="128">
        <v>47152.785714285717</v>
      </c>
      <c r="D33" s="127">
        <v>3377318</v>
      </c>
      <c r="E33" s="25">
        <v>10695464.980025647</v>
      </c>
      <c r="F33" s="25">
        <v>11112147.895939898</v>
      </c>
      <c r="G33" s="25"/>
      <c r="H33" s="126">
        <f t="shared" si="0"/>
        <v>23</v>
      </c>
      <c r="I33" s="11">
        <f t="shared" si="1"/>
        <v>1.8601695896054997</v>
      </c>
      <c r="J33" s="19">
        <f t="shared" si="2"/>
        <v>1.0499245326831534</v>
      </c>
      <c r="K33" s="12">
        <f t="shared" si="3"/>
        <v>2.0943529728392276</v>
      </c>
      <c r="L33" s="12">
        <f t="shared" si="4"/>
        <v>1.1121866035008878</v>
      </c>
      <c r="M33" s="19">
        <f t="shared" si="5"/>
        <v>1.0982309355870383</v>
      </c>
      <c r="N33" s="19" t="s">
        <v>140</v>
      </c>
      <c r="O33" s="7"/>
    </row>
    <row r="34" spans="1:15">
      <c r="A34" s="18">
        <v>2004</v>
      </c>
      <c r="B34" s="127">
        <v>2233944</v>
      </c>
      <c r="C34" s="128">
        <v>47575.142857142855</v>
      </c>
      <c r="D34" s="127">
        <v>3500417</v>
      </c>
      <c r="E34" s="25">
        <v>10716996.26363166</v>
      </c>
      <c r="F34" s="25">
        <v>11138163.123469006</v>
      </c>
      <c r="G34" s="25"/>
      <c r="H34" s="126">
        <f t="shared" si="0"/>
        <v>24</v>
      </c>
      <c r="I34" s="11">
        <f t="shared" si="1"/>
        <v>1.9151434721890022</v>
      </c>
      <c r="J34" s="19">
        <f t="shared" si="2"/>
        <v>1.0593289213978869</v>
      </c>
      <c r="K34" s="12">
        <f t="shared" si="3"/>
        <v>2.1706895086950562</v>
      </c>
      <c r="L34" s="12">
        <f t="shared" si="4"/>
        <v>1.1144255716268654</v>
      </c>
      <c r="M34" s="19">
        <f t="shared" si="5"/>
        <v>1.1008020611638714</v>
      </c>
      <c r="N34" s="19" t="s">
        <v>140</v>
      </c>
      <c r="O34" s="7"/>
    </row>
    <row r="35" spans="1:15">
      <c r="A35" s="18">
        <v>2005</v>
      </c>
      <c r="B35" s="127">
        <v>2280539</v>
      </c>
      <c r="C35" s="128">
        <v>48143.5</v>
      </c>
      <c r="D35" s="127">
        <v>3623593</v>
      </c>
      <c r="E35" s="25">
        <v>10725766.36009392</v>
      </c>
      <c r="F35" s="25">
        <v>11146844.542861957</v>
      </c>
      <c r="G35" s="25"/>
      <c r="H35" s="126">
        <f t="shared" si="0"/>
        <v>25</v>
      </c>
      <c r="I35" s="11">
        <f t="shared" si="1"/>
        <v>1.9550890169683908</v>
      </c>
      <c r="J35" s="19">
        <f t="shared" si="2"/>
        <v>1.0719842099152443</v>
      </c>
      <c r="K35" s="12">
        <f t="shared" si="3"/>
        <v>2.247073794031067</v>
      </c>
      <c r="L35" s="12">
        <f t="shared" si="4"/>
        <v>1.1153375454227641</v>
      </c>
      <c r="M35" s="19">
        <f t="shared" si="5"/>
        <v>1.101660059404304</v>
      </c>
      <c r="N35" s="19" t="s">
        <v>140</v>
      </c>
      <c r="O35" s="7"/>
    </row>
    <row r="36" spans="1:15">
      <c r="A36" s="18">
        <v>2006</v>
      </c>
      <c r="B36" s="127">
        <v>2339996</v>
      </c>
      <c r="C36" s="128">
        <v>48404.214285714283</v>
      </c>
      <c r="D36" s="127">
        <v>3761650</v>
      </c>
      <c r="E36" s="25">
        <v>10606204.409236552</v>
      </c>
      <c r="F36" s="25">
        <v>11028132.093106834</v>
      </c>
      <c r="G36" s="25"/>
      <c r="H36" s="126">
        <f t="shared" si="0"/>
        <v>26</v>
      </c>
      <c r="I36" s="11">
        <f t="shared" si="1"/>
        <v>2.0060610580875688</v>
      </c>
      <c r="J36" s="19">
        <f t="shared" si="2"/>
        <v>1.0777893881342158</v>
      </c>
      <c r="K36" s="12">
        <f t="shared" si="3"/>
        <v>2.3326861315045488</v>
      </c>
      <c r="L36" s="12">
        <f t="shared" si="4"/>
        <v>1.1029046871711281</v>
      </c>
      <c r="M36" s="19">
        <f t="shared" si="5"/>
        <v>1.0899275225463279</v>
      </c>
      <c r="N36" s="19" t="s">
        <v>140</v>
      </c>
      <c r="O36" s="7"/>
    </row>
    <row r="37" spans="1:15">
      <c r="A37" s="18">
        <v>2007</v>
      </c>
      <c r="B37" s="127">
        <v>2421104</v>
      </c>
      <c r="C37" s="128">
        <v>48810.928571428572</v>
      </c>
      <c r="D37" s="127">
        <v>3921754</v>
      </c>
      <c r="E37" s="25">
        <v>10202626.656074604</v>
      </c>
      <c r="F37" s="25">
        <v>10602410.742701687</v>
      </c>
      <c r="G37" s="25"/>
      <c r="H37" s="126">
        <f t="shared" si="0"/>
        <v>27</v>
      </c>
      <c r="I37" s="11">
        <f t="shared" si="1"/>
        <v>2.0755943394689758</v>
      </c>
      <c r="J37" s="19">
        <f t="shared" si="2"/>
        <v>1.0868454661558111</v>
      </c>
      <c r="K37" s="12">
        <f t="shared" si="3"/>
        <v>2.4319703233880055</v>
      </c>
      <c r="L37" s="12">
        <f t="shared" si="4"/>
        <v>1.0609379497383971</v>
      </c>
      <c r="M37" s="19">
        <f t="shared" si="5"/>
        <v>1.0478528164379208</v>
      </c>
      <c r="N37" s="19" t="s">
        <v>140</v>
      </c>
      <c r="O37" s="7"/>
    </row>
    <row r="38" spans="1:15">
      <c r="A38" s="18">
        <v>2008</v>
      </c>
      <c r="B38" s="127">
        <v>2394402</v>
      </c>
      <c r="C38" s="128">
        <v>49014.285714285717</v>
      </c>
      <c r="D38" s="127">
        <v>4050280</v>
      </c>
      <c r="E38" s="25">
        <v>10091969.884166554</v>
      </c>
      <c r="F38" s="25">
        <v>10482695.496033149</v>
      </c>
      <c r="G38" s="25"/>
      <c r="H38" s="126">
        <f t="shared" si="0"/>
        <v>28</v>
      </c>
      <c r="I38" s="11">
        <f t="shared" si="1"/>
        <v>2.0527029147088247</v>
      </c>
      <c r="J38" s="19">
        <f t="shared" si="2"/>
        <v>1.0913735051666087</v>
      </c>
      <c r="K38" s="12">
        <f t="shared" si="3"/>
        <v>2.511672267411972</v>
      </c>
      <c r="L38" s="12">
        <f t="shared" si="4"/>
        <v>1.0494311120709716</v>
      </c>
      <c r="M38" s="19">
        <f t="shared" si="5"/>
        <v>1.0360211715944556</v>
      </c>
      <c r="N38" s="19" t="s">
        <v>140</v>
      </c>
      <c r="O38" s="7"/>
    </row>
    <row r="39" spans="1:15">
      <c r="A39" s="18">
        <v>2009</v>
      </c>
      <c r="B39" s="127">
        <v>2289687</v>
      </c>
      <c r="C39" s="128">
        <v>47590.785714285717</v>
      </c>
      <c r="D39" s="127">
        <v>4115852</v>
      </c>
      <c r="E39" s="25">
        <v>9606993.5637840722</v>
      </c>
      <c r="F39" s="25">
        <v>9954556.5063011181</v>
      </c>
      <c r="G39" s="25"/>
      <c r="H39" s="126">
        <f t="shared" si="0"/>
        <v>29</v>
      </c>
      <c r="I39" s="11">
        <f t="shared" si="1"/>
        <v>1.9629315289040459</v>
      </c>
      <c r="J39" s="19">
        <f t="shared" si="2"/>
        <v>1.0596772320910253</v>
      </c>
      <c r="K39" s="12">
        <f t="shared" si="3"/>
        <v>2.5523349805870459</v>
      </c>
      <c r="L39" s="12">
        <f t="shared" si="4"/>
        <v>0.99900000247902043</v>
      </c>
      <c r="M39" s="19">
        <f t="shared" si="5"/>
        <v>0.98382437019791136</v>
      </c>
      <c r="N39" s="19" t="s">
        <v>140</v>
      </c>
      <c r="O39" s="7"/>
    </row>
    <row r="40" spans="1:15">
      <c r="A40" s="18">
        <v>2010</v>
      </c>
      <c r="B40" s="127">
        <v>2337591</v>
      </c>
      <c r="C40" s="128">
        <v>47825.428571428572</v>
      </c>
      <c r="D40" s="127">
        <v>4187788</v>
      </c>
      <c r="E40" s="25">
        <v>9763592.8532209992</v>
      </c>
      <c r="F40" s="25">
        <v>10121155.587364649</v>
      </c>
      <c r="G40" s="25"/>
      <c r="H40" s="126">
        <f t="shared" si="0"/>
        <v>30</v>
      </c>
      <c r="I40" s="11">
        <f t="shared" si="1"/>
        <v>2.0039992695867763</v>
      </c>
      <c r="J40" s="19">
        <f t="shared" si="2"/>
        <v>1.0649018924880995</v>
      </c>
      <c r="K40" s="12">
        <f t="shared" si="3"/>
        <v>2.596944157292989</v>
      </c>
      <c r="L40" s="12">
        <f t="shared" si="4"/>
        <v>1.0152842530613724</v>
      </c>
      <c r="M40" s="19">
        <f t="shared" si="5"/>
        <v>1.0002896176350151</v>
      </c>
      <c r="N40" s="19" t="s">
        <v>140</v>
      </c>
      <c r="O40" s="7"/>
    </row>
    <row r="41" spans="1:15">
      <c r="A41" s="18">
        <v>2011</v>
      </c>
      <c r="B41" s="127">
        <v>2352895</v>
      </c>
      <c r="C41" s="128">
        <v>47757.642857142855</v>
      </c>
      <c r="D41" s="127">
        <v>4250386</v>
      </c>
      <c r="E41" s="25">
        <v>9298159.2271281332</v>
      </c>
      <c r="F41" s="25">
        <v>9630658.5233885981</v>
      </c>
      <c r="G41" s="25"/>
      <c r="H41" s="126">
        <f t="shared" si="0"/>
        <v>31</v>
      </c>
      <c r="I41" s="11">
        <f t="shared" si="1"/>
        <v>2.0171192742504478</v>
      </c>
      <c r="J41" s="19">
        <f t="shared" si="2"/>
        <v>1.0633925461511669</v>
      </c>
      <c r="K41" s="12">
        <f t="shared" si="3"/>
        <v>2.6357626243114307</v>
      </c>
      <c r="L41" s="12">
        <f t="shared" si="4"/>
        <v>0.96688532466264787</v>
      </c>
      <c r="M41" s="19">
        <f t="shared" si="5"/>
        <v>0.95181302656391054</v>
      </c>
      <c r="N41" s="19" t="s">
        <v>140</v>
      </c>
      <c r="O41" s="7"/>
    </row>
  </sheetData>
  <mergeCells count="12">
    <mergeCell ref="I8:I9"/>
    <mergeCell ref="J8:J9"/>
    <mergeCell ref="K8:K9"/>
    <mergeCell ref="M8:M9"/>
    <mergeCell ref="N8:N9"/>
    <mergeCell ref="L8:L9"/>
    <mergeCell ref="B8:B9"/>
    <mergeCell ref="C8:C9"/>
    <mergeCell ref="D8:D9"/>
    <mergeCell ref="F8:F9"/>
    <mergeCell ref="G8:G9"/>
    <mergeCell ref="E8:E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sqref="A1:I1048576"/>
    </sheetView>
  </sheetViews>
  <sheetFormatPr baseColWidth="10" defaultColWidth="8.83203125" defaultRowHeight="14" x14ac:dyDescent="0"/>
  <cols>
    <col min="1" max="9" width="8.83203125" style="55"/>
  </cols>
  <sheetData>
    <row r="1" spans="1:9">
      <c r="A1" s="55" t="str">
        <f>'UK Workbook'!A9</f>
        <v>Year</v>
      </c>
      <c r="B1" s="55" t="str">
        <f>'UK Workbook'!H7</f>
        <v>iYear</v>
      </c>
      <c r="C1" s="55" t="str">
        <f>'UK Workbook'!I7</f>
        <v>iGDP</v>
      </c>
      <c r="D1" s="55" t="str">
        <f>'UK Workbook'!J7</f>
        <v>iLabor</v>
      </c>
      <c r="E1" s="55" t="str">
        <f>'UK Workbook'!K7</f>
        <v>iCapStk</v>
      </c>
      <c r="F1" s="55" t="str">
        <f>'UK Workbook'!L7</f>
        <v>iQ</v>
      </c>
      <c r="G1" s="55" t="str">
        <f>'UK Workbook'!M7</f>
        <v>iX</v>
      </c>
      <c r="H1" s="55" t="str">
        <f>'UK Workbook'!N7</f>
        <v>iU</v>
      </c>
      <c r="I1" s="55" t="s">
        <v>141</v>
      </c>
    </row>
    <row r="2" spans="1:9">
      <c r="A2" s="55">
        <f>'UK Workbook'!A10</f>
        <v>1980</v>
      </c>
      <c r="B2" s="130">
        <f>'UK Workbook'!H10</f>
        <v>0</v>
      </c>
      <c r="C2" s="131">
        <f>'UK Workbook'!I10</f>
        <v>1</v>
      </c>
      <c r="D2" s="131">
        <f>'UK Workbook'!J10</f>
        <v>1</v>
      </c>
      <c r="E2" s="131">
        <f>'UK Workbook'!K10</f>
        <v>1</v>
      </c>
      <c r="F2" s="131">
        <f>'UK Workbook'!L10</f>
        <v>1</v>
      </c>
      <c r="G2" s="131">
        <f>'UK Workbook'!M10</f>
        <v>1</v>
      </c>
      <c r="H2" s="131">
        <f>'UK Workbook'!N10</f>
        <v>1</v>
      </c>
      <c r="I2" s="55" t="s">
        <v>142</v>
      </c>
    </row>
    <row r="3" spans="1:9">
      <c r="A3" s="55">
        <f>'UK Workbook'!A11</f>
        <v>1981</v>
      </c>
      <c r="B3" s="130">
        <f>'UK Workbook'!H11</f>
        <v>1</v>
      </c>
      <c r="C3" s="131">
        <f>'UK Workbook'!I11</f>
        <v>0.98677369106435442</v>
      </c>
      <c r="D3" s="131">
        <f>'UK Workbook'!J11</f>
        <v>0.95413909207012659</v>
      </c>
      <c r="E3" s="131">
        <f>'UK Workbook'!K11</f>
        <v>1.0183519235909098</v>
      </c>
      <c r="F3" s="131">
        <f>'UK Workbook'!L11</f>
        <v>0.96065348946764595</v>
      </c>
      <c r="G3" s="131">
        <f>'UK Workbook'!M11</f>
        <v>0.95988269283847505</v>
      </c>
      <c r="H3" s="131">
        <f>'UK Workbook'!N11</f>
        <v>0.97248665671774581</v>
      </c>
      <c r="I3" s="55" t="s">
        <v>142</v>
      </c>
    </row>
    <row r="4" spans="1:9">
      <c r="A4" s="55">
        <f>'UK Workbook'!A12</f>
        <v>1982</v>
      </c>
      <c r="B4" s="130">
        <f>'UK Workbook'!H12</f>
        <v>2</v>
      </c>
      <c r="C4" s="131">
        <f>'UK Workbook'!I12</f>
        <v>1.0074198667253054</v>
      </c>
      <c r="D4" s="131">
        <f>'UK Workbook'!J12</f>
        <v>0.93335655404620921</v>
      </c>
      <c r="E4" s="131">
        <f>'UK Workbook'!K12</f>
        <v>1.0407303065950715</v>
      </c>
      <c r="F4" s="131">
        <f>'UK Workbook'!L12</f>
        <v>0.94893665225329593</v>
      </c>
      <c r="G4" s="131">
        <f>'UK Workbook'!M12</f>
        <v>0.94731929034470241</v>
      </c>
      <c r="H4" s="131">
        <f>'UK Workbook'!N12</f>
        <v>0.90686470029314881</v>
      </c>
      <c r="I4" s="55" t="s">
        <v>142</v>
      </c>
    </row>
    <row r="5" spans="1:9">
      <c r="A5" s="55">
        <f>'UK Workbook'!A13</f>
        <v>1983</v>
      </c>
      <c r="B5" s="130">
        <f>'UK Workbook'!H13</f>
        <v>3</v>
      </c>
      <c r="C5" s="131">
        <f>'UK Workbook'!I13</f>
        <v>1.0439302403933943</v>
      </c>
      <c r="D5" s="131">
        <f>'UK Workbook'!J13</f>
        <v>0.92337164750957856</v>
      </c>
      <c r="E5" s="131">
        <f>'UK Workbook'!K13</f>
        <v>1.0662694571380202</v>
      </c>
      <c r="F5" s="131">
        <f>'UK Workbook'!L13</f>
        <v>0.95305457275026917</v>
      </c>
      <c r="G5" s="131">
        <f>'UK Workbook'!M13</f>
        <v>0.95085358384391472</v>
      </c>
      <c r="H5" s="131">
        <f>'UK Workbook'!N13</f>
        <v>0.95209899535744169</v>
      </c>
      <c r="I5" s="55" t="s">
        <v>142</v>
      </c>
    </row>
    <row r="6" spans="1:9">
      <c r="A6" s="55">
        <f>'UK Workbook'!A14</f>
        <v>1984</v>
      </c>
      <c r="B6" s="130">
        <f>'UK Workbook'!H14</f>
        <v>4</v>
      </c>
      <c r="C6" s="131">
        <f>'UK Workbook'!I14</f>
        <v>1.0718119648887277</v>
      </c>
      <c r="D6" s="131">
        <f>'UK Workbook'!J14</f>
        <v>0.9465923603854639</v>
      </c>
      <c r="E6" s="131">
        <f>'UK Workbook'!K14</f>
        <v>1.098967929092642</v>
      </c>
      <c r="F6" s="131">
        <f>'UK Workbook'!L14</f>
        <v>0.93739330842206692</v>
      </c>
      <c r="G6" s="131">
        <f>'UK Workbook'!M14</f>
        <v>0.93311273919560012</v>
      </c>
      <c r="H6" s="131">
        <f>'UK Workbook'!N14</f>
        <v>1.0316867837963388</v>
      </c>
      <c r="I6" s="55" t="s">
        <v>142</v>
      </c>
    </row>
    <row r="7" spans="1:9">
      <c r="A7" s="55">
        <f>'UK Workbook'!A15</f>
        <v>1985</v>
      </c>
      <c r="B7" s="130">
        <f>'UK Workbook'!H15</f>
        <v>5</v>
      </c>
      <c r="C7" s="131">
        <f>'UK Workbook'!I15</f>
        <v>1.1103961291528321</v>
      </c>
      <c r="D7" s="131">
        <f>'UK Workbook'!J15</f>
        <v>0.95982816672471849</v>
      </c>
      <c r="E7" s="131">
        <f>'UK Workbook'!K15</f>
        <v>1.1338535752888379</v>
      </c>
      <c r="F7" s="131">
        <f>'UK Workbook'!L15</f>
        <v>0.98238997632080727</v>
      </c>
      <c r="G7" s="131">
        <f>'UK Workbook'!M15</f>
        <v>0.97887658997674099</v>
      </c>
      <c r="H7" s="131">
        <f>'UK Workbook'!N15</f>
        <v>1.0175304105451042</v>
      </c>
      <c r="I7" s="55" t="s">
        <v>142</v>
      </c>
    </row>
    <row r="8" spans="1:9">
      <c r="A8" s="55">
        <f>'UK Workbook'!A16</f>
        <v>1986</v>
      </c>
      <c r="B8" s="130">
        <f>'UK Workbook'!H16</f>
        <v>6</v>
      </c>
      <c r="C8" s="131">
        <f>'UK Workbook'!I16</f>
        <v>1.1549496212053019</v>
      </c>
      <c r="D8" s="131">
        <f>'UK Workbook'!J16</f>
        <v>0.96296296296296313</v>
      </c>
      <c r="E8" s="131">
        <f>'UK Workbook'!K16</f>
        <v>1.1687497635780608</v>
      </c>
      <c r="F8" s="131">
        <f>'UK Workbook'!L16</f>
        <v>1.005311255519197</v>
      </c>
      <c r="G8" s="131">
        <f>'UK Workbook'!M16</f>
        <v>1.0023979637595191</v>
      </c>
      <c r="H8" s="131">
        <f>'UK Workbook'!N16</f>
        <v>1.0315265146665604</v>
      </c>
      <c r="I8" s="55" t="s">
        <v>142</v>
      </c>
    </row>
    <row r="9" spans="1:9">
      <c r="A9" s="55">
        <f>'UK Workbook'!A17</f>
        <v>1987</v>
      </c>
      <c r="B9" s="130">
        <f>'UK Workbook'!H17</f>
        <v>7</v>
      </c>
      <c r="C9" s="131">
        <f>'UK Workbook'!I17</f>
        <v>1.2076422484039357</v>
      </c>
      <c r="D9" s="131">
        <f>'UK Workbook'!J17</f>
        <v>0.98479043306629521</v>
      </c>
      <c r="E9" s="131">
        <f>'UK Workbook'!K17</f>
        <v>1.2120318768088216</v>
      </c>
      <c r="F9" s="131">
        <f>'UK Workbook'!L17</f>
        <v>1.0172650596334927</v>
      </c>
      <c r="G9" s="131">
        <f>'UK Workbook'!M17</f>
        <v>1.0144579719009115</v>
      </c>
      <c r="H9" s="131">
        <f>'UK Workbook'!N17</f>
        <v>1.1298445922656668</v>
      </c>
      <c r="I9" s="55" t="s">
        <v>142</v>
      </c>
    </row>
    <row r="10" spans="1:9">
      <c r="A10" s="55">
        <f>'UK Workbook'!A18</f>
        <v>1988</v>
      </c>
      <c r="B10" s="130">
        <f>'UK Workbook'!H18</f>
        <v>8</v>
      </c>
      <c r="C10" s="131">
        <f>'UK Workbook'!I18</f>
        <v>1.2684097138100394</v>
      </c>
      <c r="D10" s="131">
        <f>'UK Workbook'!J18</f>
        <v>1.0213630558458144</v>
      </c>
      <c r="E10" s="131">
        <f>'UK Workbook'!K18</f>
        <v>1.2708548955309587</v>
      </c>
      <c r="F10" s="131">
        <f>'UK Workbook'!L18</f>
        <v>1.0198761958893883</v>
      </c>
      <c r="G10" s="131">
        <f>'UK Workbook'!M18</f>
        <v>1.0161118564960776</v>
      </c>
      <c r="H10" s="131">
        <f>'UK Workbook'!N18</f>
        <v>1.1561078512777034</v>
      </c>
      <c r="I10" s="55" t="s">
        <v>142</v>
      </c>
    </row>
    <row r="11" spans="1:9">
      <c r="A11" s="55">
        <f>'UK Workbook'!A19</f>
        <v>1989</v>
      </c>
      <c r="B11" s="130">
        <f>'UK Workbook'!H19</f>
        <v>9</v>
      </c>
      <c r="C11" s="131">
        <f>'UK Workbook'!I19</f>
        <v>1.2973501945625365</v>
      </c>
      <c r="D11" s="131">
        <f>'UK Workbook'!J19</f>
        <v>1.0502728433762918</v>
      </c>
      <c r="E11" s="131">
        <f>'UK Workbook'!K19</f>
        <v>1.3343226364162342</v>
      </c>
      <c r="F11" s="131">
        <f>'UK Workbook'!L19</f>
        <v>1.0446640562684766</v>
      </c>
      <c r="G11" s="131">
        <f>'UK Workbook'!M19</f>
        <v>1.0404417284802319</v>
      </c>
      <c r="H11" s="131">
        <f>'UK Workbook'!N19</f>
        <v>1.1731038114886863</v>
      </c>
      <c r="I11" s="55" t="s">
        <v>142</v>
      </c>
    </row>
    <row r="12" spans="1:9">
      <c r="A12" s="55">
        <f>'UK Workbook'!A20</f>
        <v>1990</v>
      </c>
      <c r="B12" s="130">
        <f>'UK Workbook'!H20</f>
        <v>10</v>
      </c>
      <c r="C12" s="131">
        <f>'UK Workbook'!I20</f>
        <v>1.3074619597878372</v>
      </c>
      <c r="D12" s="131">
        <f>'UK Workbook'!J20</f>
        <v>1.0474863578311855</v>
      </c>
      <c r="E12" s="131">
        <f>'UK Workbook'!K20</f>
        <v>1.3899793064915109</v>
      </c>
      <c r="F12" s="131">
        <f>'UK Workbook'!L20</f>
        <v>1.0495614888952707</v>
      </c>
      <c r="G12" s="131">
        <f>'UK Workbook'!M20</f>
        <v>1.0448086552770917</v>
      </c>
      <c r="H12" s="131">
        <f>'UK Workbook'!N20</f>
        <v>1.2083466946064321</v>
      </c>
      <c r="I12" s="55" t="s">
        <v>142</v>
      </c>
    </row>
    <row r="13" spans="1:9">
      <c r="A13" s="55">
        <f>'UK Workbook'!A21</f>
        <v>1991</v>
      </c>
      <c r="B13" s="130">
        <f>'UK Workbook'!H21</f>
        <v>11</v>
      </c>
      <c r="C13" s="131">
        <f>'UK Workbook'!I21</f>
        <v>1.2892539240421685</v>
      </c>
      <c r="D13" s="131">
        <f>'UK Workbook'!J21</f>
        <v>1.0051085568326947</v>
      </c>
      <c r="E13" s="131">
        <f>'UK Workbook'!K21</f>
        <v>1.4296355598440513</v>
      </c>
      <c r="F13" s="131">
        <f>'UK Workbook'!L21</f>
        <v>1.0725814047203326</v>
      </c>
      <c r="G13" s="131">
        <f>'UK Workbook'!M21</f>
        <v>1.0676384177349121</v>
      </c>
      <c r="H13" s="131">
        <f>'UK Workbook'!N21</f>
        <v>1.1602740547707242</v>
      </c>
      <c r="I13" s="55" t="s">
        <v>142</v>
      </c>
    </row>
    <row r="14" spans="1:9">
      <c r="A14" s="55">
        <f>'UK Workbook'!A22</f>
        <v>1992</v>
      </c>
      <c r="B14" s="130">
        <f>'UK Workbook'!H22</f>
        <v>12</v>
      </c>
      <c r="C14" s="131">
        <f>'UK Workbook'!I22</f>
        <v>1.2911442540397766</v>
      </c>
      <c r="D14" s="131">
        <f>'UK Workbook'!J22</f>
        <v>0.97735980494601193</v>
      </c>
      <c r="E14" s="131">
        <f>'UK Workbook'!K22</f>
        <v>1.4652783763688442</v>
      </c>
      <c r="F14" s="131">
        <f>'UK Workbook'!L22</f>
        <v>1.0473870001799341</v>
      </c>
      <c r="G14" s="131">
        <f>'UK Workbook'!M22</f>
        <v>1.0409692647668638</v>
      </c>
      <c r="H14" s="131">
        <f>'UK Workbook'!N22</f>
        <v>1.2361844637663908</v>
      </c>
      <c r="I14" s="55" t="s">
        <v>142</v>
      </c>
    </row>
    <row r="15" spans="1:9">
      <c r="A15" s="55">
        <f>'UK Workbook'!A23</f>
        <v>1993</v>
      </c>
      <c r="B15" s="130">
        <f>'UK Workbook'!H23</f>
        <v>13</v>
      </c>
      <c r="C15" s="131">
        <f>'UK Workbook'!I23</f>
        <v>1.3198395491327199</v>
      </c>
      <c r="D15" s="131">
        <f>'UK Workbook'!J23</f>
        <v>0.96632996632996637</v>
      </c>
      <c r="E15" s="131">
        <f>'UK Workbook'!K23</f>
        <v>1.4980934314698839</v>
      </c>
      <c r="F15" s="131">
        <f>'UK Workbook'!L23</f>
        <v>1.0593407554886922</v>
      </c>
      <c r="G15" s="131">
        <f>'UK Workbook'!M23</f>
        <v>1.05088712450417</v>
      </c>
      <c r="H15" s="131">
        <f>'UK Workbook'!N23</f>
        <v>1.2454504444578405</v>
      </c>
      <c r="I15" s="55" t="s">
        <v>142</v>
      </c>
    </row>
    <row r="16" spans="1:9">
      <c r="A16" s="55">
        <f>'UK Workbook'!A24</f>
        <v>1994</v>
      </c>
      <c r="B16" s="130">
        <f>'UK Workbook'!H24</f>
        <v>14</v>
      </c>
      <c r="C16" s="131">
        <f>'UK Workbook'!I24</f>
        <v>1.3763325540544364</v>
      </c>
      <c r="D16" s="131">
        <f>'UK Workbook'!J24</f>
        <v>0.97979797979797989</v>
      </c>
      <c r="E16" s="131">
        <f>'UK Workbook'!K24</f>
        <v>1.5348289049307851</v>
      </c>
      <c r="F16" s="131">
        <f>'UK Workbook'!L24</f>
        <v>1.0655408988581594</v>
      </c>
      <c r="G16" s="131">
        <f>'UK Workbook'!M24</f>
        <v>1.0562790147853107</v>
      </c>
      <c r="H16" s="131">
        <f>'UK Workbook'!N24</f>
        <v>1.4084465168078506</v>
      </c>
      <c r="I16" s="55" t="s">
        <v>142</v>
      </c>
    </row>
    <row r="17" spans="1:9">
      <c r="A17" s="55">
        <f>'UK Workbook'!A25</f>
        <v>1995</v>
      </c>
      <c r="B17" s="130">
        <f>'UK Workbook'!H25</f>
        <v>15</v>
      </c>
      <c r="C17" s="131">
        <f>'UK Workbook'!I25</f>
        <v>1.4183407446271334</v>
      </c>
      <c r="D17" s="131">
        <f>'UK Workbook'!J25</f>
        <v>0.99314988970161389</v>
      </c>
      <c r="E17" s="131">
        <f>'UK Workbook'!K25</f>
        <v>1.5731512734538315</v>
      </c>
      <c r="F17" s="131">
        <f>'UK Workbook'!L25</f>
        <v>1.0623232474418691</v>
      </c>
      <c r="G17" s="131">
        <f>'UK Workbook'!M25</f>
        <v>1.0518946557261688</v>
      </c>
      <c r="H17" s="131">
        <f>'UK Workbook'!N25</f>
        <v>1.4071206040748148</v>
      </c>
      <c r="I17" s="55" t="s">
        <v>142</v>
      </c>
    </row>
    <row r="18" spans="1:9">
      <c r="A18" s="55">
        <f>'UK Workbook'!A26</f>
        <v>1996</v>
      </c>
      <c r="B18" s="130">
        <f>'UK Workbook'!H26</f>
        <v>16</v>
      </c>
      <c r="C18" s="131">
        <f>'UK Workbook'!I26</f>
        <v>1.4592636028746733</v>
      </c>
      <c r="D18" s="131">
        <f>'UK Workbook'!J26</f>
        <v>1.0020898641588296</v>
      </c>
      <c r="E18" s="131">
        <f>'UK Workbook'!K26</f>
        <v>1.6167099615957752</v>
      </c>
      <c r="F18" s="131">
        <f>'UK Workbook'!L26</f>
        <v>1.1283147425331463</v>
      </c>
      <c r="G18" s="131">
        <f>'UK Workbook'!M26</f>
        <v>1.1167318059906117</v>
      </c>
      <c r="H18" s="131">
        <f>'UK Workbook'!N26</f>
        <v>1.4547425302102142</v>
      </c>
      <c r="I18" s="55" t="s">
        <v>142</v>
      </c>
    </row>
    <row r="19" spans="1:9">
      <c r="A19" s="55">
        <f>'UK Workbook'!A27</f>
        <v>1997</v>
      </c>
      <c r="B19" s="130">
        <f>'UK Workbook'!H27</f>
        <v>17</v>
      </c>
      <c r="C19" s="131">
        <f>'UK Workbook'!I27</f>
        <v>1.5092188950699679</v>
      </c>
      <c r="D19" s="131">
        <f>'UK Workbook'!J27</f>
        <v>1.019040984558226</v>
      </c>
      <c r="E19" s="131">
        <f>'UK Workbook'!K27</f>
        <v>1.6682756794533986</v>
      </c>
      <c r="F19" s="131">
        <f>'UK Workbook'!L27</f>
        <v>1.096275554146263</v>
      </c>
      <c r="G19" s="131">
        <f>'UK Workbook'!M27</f>
        <v>1.0838257585871125</v>
      </c>
      <c r="H19" s="131">
        <f>'UK Workbook'!N27</f>
        <v>1.4218456927515315</v>
      </c>
      <c r="I19" s="55" t="s">
        <v>142</v>
      </c>
    </row>
    <row r="20" spans="1:9">
      <c r="A20" s="55">
        <f>'UK Workbook'!A28</f>
        <v>1998</v>
      </c>
      <c r="B20" s="130">
        <f>'UK Workbook'!H28</f>
        <v>18</v>
      </c>
      <c r="C20" s="131">
        <f>'UK Workbook'!I28</f>
        <v>1.5671581524660447</v>
      </c>
      <c r="D20" s="131">
        <f>'UK Workbook'!J28</f>
        <v>1.0272843376291652</v>
      </c>
      <c r="E20" s="131">
        <f>'UK Workbook'!K28</f>
        <v>1.7385418300949471</v>
      </c>
      <c r="F20" s="131">
        <f>'UK Workbook'!L28</f>
        <v>1.1003800043912437</v>
      </c>
      <c r="G20" s="131">
        <f>'UK Workbook'!M28</f>
        <v>1.0871942651170379</v>
      </c>
      <c r="H20" s="131">
        <f>'UK Workbook'!N28</f>
        <v>1.4526665345862682</v>
      </c>
      <c r="I20" s="55" t="s">
        <v>142</v>
      </c>
    </row>
    <row r="21" spans="1:9">
      <c r="A21" s="55">
        <f>'UK Workbook'!A29</f>
        <v>1999</v>
      </c>
      <c r="B21" s="130">
        <f>'UK Workbook'!H29</f>
        <v>19</v>
      </c>
      <c r="C21" s="131">
        <f>'UK Workbook'!I29</f>
        <v>1.6244484394275687</v>
      </c>
      <c r="D21" s="131">
        <f>'UK Workbook'!J29</f>
        <v>1.03645651921514</v>
      </c>
      <c r="E21" s="131">
        <f>'UK Workbook'!K29</f>
        <v>1.8091242435273098</v>
      </c>
      <c r="F21" s="131">
        <f>'UK Workbook'!L29</f>
        <v>1.1025514987028602</v>
      </c>
      <c r="G21" s="131">
        <f>'UK Workbook'!M29</f>
        <v>1.0885389898154771</v>
      </c>
      <c r="H21" s="131">
        <f>'UK Workbook'!N29</f>
        <v>1.4201251139109066</v>
      </c>
      <c r="I21" s="55" t="s">
        <v>142</v>
      </c>
    </row>
    <row r="22" spans="1:9">
      <c r="A22" s="55">
        <f>'UK Workbook'!A30</f>
        <v>2000</v>
      </c>
      <c r="B22" s="130">
        <f>'UK Workbook'!H30</f>
        <v>20</v>
      </c>
      <c r="C22" s="131">
        <f>'UK Workbook'!I30</f>
        <v>1.6968605090774418</v>
      </c>
      <c r="D22" s="131">
        <f>'UK Workbook'!J30</f>
        <v>1.038894694067108</v>
      </c>
      <c r="E22" s="131">
        <f>'UK Workbook'!K30</f>
        <v>1.8797072770827921</v>
      </c>
      <c r="F22" s="131">
        <f>'UK Workbook'!L30</f>
        <v>1.0955263602376164</v>
      </c>
      <c r="G22" s="131">
        <f>'UK Workbook'!M30</f>
        <v>1.0814970746755368</v>
      </c>
      <c r="H22" s="131">
        <f>'UK Workbook'!N30</f>
        <v>1.49834855259282</v>
      </c>
      <c r="I22" s="55" t="s">
        <v>142</v>
      </c>
    </row>
    <row r="23" spans="1:9">
      <c r="A23" s="55">
        <f>'UK Workbook'!A31</f>
        <v>2001</v>
      </c>
      <c r="B23" s="130">
        <f>'UK Workbook'!H31</f>
        <v>21</v>
      </c>
      <c r="C23" s="131">
        <f>'UK Workbook'!I31</f>
        <v>1.7503229849553736</v>
      </c>
      <c r="D23" s="131">
        <f>'UK Workbook'!J31</f>
        <v>1.0488796006037386</v>
      </c>
      <c r="E23" s="131">
        <f>'UK Workbook'!K31</f>
        <v>1.9505854892430343</v>
      </c>
      <c r="F23" s="131">
        <f>'UK Workbook'!L31</f>
        <v>1.1173156943676004</v>
      </c>
      <c r="G23" s="131">
        <f>'UK Workbook'!M31</f>
        <v>1.1032292209563987</v>
      </c>
      <c r="H23" s="131" t="str">
        <f>'UK Workbook'!N31</f>
        <v>NA</v>
      </c>
      <c r="I23" s="55" t="s">
        <v>142</v>
      </c>
    </row>
    <row r="24" spans="1:9">
      <c r="A24" s="55">
        <f>'UK Workbook'!A32</f>
        <v>2002</v>
      </c>
      <c r="B24" s="130">
        <f>'UK Workbook'!H32</f>
        <v>22</v>
      </c>
      <c r="C24" s="131">
        <f>'UK Workbook'!I32</f>
        <v>1.7968379622842729</v>
      </c>
      <c r="D24" s="131">
        <f>'UK Workbook'!J32</f>
        <v>1.0459770114942528</v>
      </c>
      <c r="E24" s="131">
        <f>'UK Workbook'!K32</f>
        <v>2.0238604772591549</v>
      </c>
      <c r="F24" s="131">
        <f>'UK Workbook'!L32</f>
        <v>1.1051073554598261</v>
      </c>
      <c r="G24" s="131">
        <f>'UK Workbook'!M32</f>
        <v>1.090432185510017</v>
      </c>
      <c r="H24" s="131" t="str">
        <f>'UK Workbook'!N32</f>
        <v>NA</v>
      </c>
      <c r="I24" s="55" t="s">
        <v>142</v>
      </c>
    </row>
    <row r="25" spans="1:9">
      <c r="A25" s="55">
        <f>'UK Workbook'!A33</f>
        <v>2003</v>
      </c>
      <c r="B25" s="130">
        <f>'UK Workbook'!H33</f>
        <v>23</v>
      </c>
      <c r="C25" s="131">
        <f>'UK Workbook'!I33</f>
        <v>1.8601695896054997</v>
      </c>
      <c r="D25" s="131">
        <f>'UK Workbook'!J33</f>
        <v>1.0499245326831534</v>
      </c>
      <c r="E25" s="131">
        <f>'UK Workbook'!K33</f>
        <v>2.0943529728392276</v>
      </c>
      <c r="F25" s="131">
        <f>'UK Workbook'!L33</f>
        <v>1.1121866035008878</v>
      </c>
      <c r="G25" s="131">
        <f>'UK Workbook'!M33</f>
        <v>1.0982309355870383</v>
      </c>
      <c r="H25" s="131" t="str">
        <f>'UK Workbook'!N33</f>
        <v>NA</v>
      </c>
      <c r="I25" s="55" t="s">
        <v>142</v>
      </c>
    </row>
    <row r="26" spans="1:9">
      <c r="A26" s="55">
        <f>'UK Workbook'!A34</f>
        <v>2004</v>
      </c>
      <c r="B26" s="130">
        <f>'UK Workbook'!H34</f>
        <v>24</v>
      </c>
      <c r="C26" s="131">
        <f>'UK Workbook'!I34</f>
        <v>1.9151434721890022</v>
      </c>
      <c r="D26" s="131">
        <f>'UK Workbook'!J34</f>
        <v>1.0593289213978869</v>
      </c>
      <c r="E26" s="131">
        <f>'UK Workbook'!K34</f>
        <v>2.1706895086950562</v>
      </c>
      <c r="F26" s="131">
        <f>'UK Workbook'!L34</f>
        <v>1.1144255716268654</v>
      </c>
      <c r="G26" s="131">
        <f>'UK Workbook'!M34</f>
        <v>1.1008020611638714</v>
      </c>
      <c r="H26" s="131" t="str">
        <f>'UK Workbook'!N34</f>
        <v>NA</v>
      </c>
      <c r="I26" s="55" t="s">
        <v>142</v>
      </c>
    </row>
    <row r="27" spans="1:9">
      <c r="A27" s="55">
        <f>'UK Workbook'!A35</f>
        <v>2005</v>
      </c>
      <c r="B27" s="130">
        <f>'UK Workbook'!H35</f>
        <v>25</v>
      </c>
      <c r="C27" s="131">
        <f>'UK Workbook'!I35</f>
        <v>1.9550890169683908</v>
      </c>
      <c r="D27" s="131">
        <f>'UK Workbook'!J35</f>
        <v>1.0719842099152443</v>
      </c>
      <c r="E27" s="131">
        <f>'UK Workbook'!K35</f>
        <v>2.247073794031067</v>
      </c>
      <c r="F27" s="131">
        <f>'UK Workbook'!L35</f>
        <v>1.1153375454227641</v>
      </c>
      <c r="G27" s="131">
        <f>'UK Workbook'!M35</f>
        <v>1.101660059404304</v>
      </c>
      <c r="H27" s="131" t="str">
        <f>'UK Workbook'!N35</f>
        <v>NA</v>
      </c>
      <c r="I27" s="55" t="s">
        <v>142</v>
      </c>
    </row>
    <row r="28" spans="1:9">
      <c r="A28" s="55">
        <f>'UK Workbook'!A36</f>
        <v>2006</v>
      </c>
      <c r="B28" s="130">
        <f>'UK Workbook'!H36</f>
        <v>26</v>
      </c>
      <c r="C28" s="131">
        <f>'UK Workbook'!I36</f>
        <v>2.0060610580875688</v>
      </c>
      <c r="D28" s="131">
        <f>'UK Workbook'!J36</f>
        <v>1.0777893881342158</v>
      </c>
      <c r="E28" s="131">
        <f>'UK Workbook'!K36</f>
        <v>2.3326861315045488</v>
      </c>
      <c r="F28" s="131">
        <f>'UK Workbook'!L36</f>
        <v>1.1029046871711281</v>
      </c>
      <c r="G28" s="131">
        <f>'UK Workbook'!M36</f>
        <v>1.0899275225463279</v>
      </c>
      <c r="H28" s="131" t="str">
        <f>'UK Workbook'!N36</f>
        <v>NA</v>
      </c>
      <c r="I28" s="55" t="s">
        <v>142</v>
      </c>
    </row>
    <row r="29" spans="1:9">
      <c r="A29" s="55">
        <f>'UK Workbook'!A37</f>
        <v>2007</v>
      </c>
      <c r="B29" s="130">
        <f>'UK Workbook'!H37</f>
        <v>27</v>
      </c>
      <c r="C29" s="131">
        <f>'UK Workbook'!I37</f>
        <v>2.0755943394689758</v>
      </c>
      <c r="D29" s="131">
        <f>'UK Workbook'!J37</f>
        <v>1.0868454661558111</v>
      </c>
      <c r="E29" s="131">
        <f>'UK Workbook'!K37</f>
        <v>2.4319703233880055</v>
      </c>
      <c r="F29" s="131">
        <f>'UK Workbook'!L37</f>
        <v>1.0609379497383971</v>
      </c>
      <c r="G29" s="131">
        <f>'UK Workbook'!M37</f>
        <v>1.0478528164379208</v>
      </c>
      <c r="H29" s="131" t="str">
        <f>'UK Workbook'!N37</f>
        <v>NA</v>
      </c>
      <c r="I29" s="55" t="s">
        <v>142</v>
      </c>
    </row>
    <row r="30" spans="1:9">
      <c r="A30" s="55">
        <f>'UK Workbook'!A38</f>
        <v>2008</v>
      </c>
      <c r="B30" s="130">
        <f>'UK Workbook'!H38</f>
        <v>28</v>
      </c>
      <c r="C30" s="131">
        <f>'UK Workbook'!I38</f>
        <v>2.0527029147088247</v>
      </c>
      <c r="D30" s="131">
        <f>'UK Workbook'!J38</f>
        <v>1.0913735051666087</v>
      </c>
      <c r="E30" s="131">
        <f>'UK Workbook'!K38</f>
        <v>2.511672267411972</v>
      </c>
      <c r="F30" s="131">
        <f>'UK Workbook'!L38</f>
        <v>1.0494311120709716</v>
      </c>
      <c r="G30" s="131">
        <f>'UK Workbook'!M38</f>
        <v>1.0360211715944556</v>
      </c>
      <c r="H30" s="131" t="str">
        <f>'UK Workbook'!N38</f>
        <v>NA</v>
      </c>
      <c r="I30" s="55" t="s">
        <v>142</v>
      </c>
    </row>
    <row r="31" spans="1:9">
      <c r="A31" s="55">
        <f>'UK Workbook'!A39</f>
        <v>2009</v>
      </c>
      <c r="B31" s="130">
        <f>'UK Workbook'!H39</f>
        <v>29</v>
      </c>
      <c r="C31" s="131">
        <f>'UK Workbook'!I39</f>
        <v>1.9629315289040459</v>
      </c>
      <c r="D31" s="131">
        <f>'UK Workbook'!J39</f>
        <v>1.0596772320910253</v>
      </c>
      <c r="E31" s="131">
        <f>'UK Workbook'!K39</f>
        <v>2.5523349805870459</v>
      </c>
      <c r="F31" s="131">
        <f>'UK Workbook'!L39</f>
        <v>0.99900000247902043</v>
      </c>
      <c r="G31" s="131">
        <f>'UK Workbook'!M39</f>
        <v>0.98382437019791136</v>
      </c>
      <c r="H31" s="131" t="str">
        <f>'UK Workbook'!N39</f>
        <v>NA</v>
      </c>
      <c r="I31" s="55" t="s">
        <v>142</v>
      </c>
    </row>
    <row r="32" spans="1:9">
      <c r="A32" s="55">
        <f>'UK Workbook'!A40</f>
        <v>2010</v>
      </c>
      <c r="B32" s="130">
        <f>'UK Workbook'!H40</f>
        <v>30</v>
      </c>
      <c r="C32" s="131">
        <f>'UK Workbook'!I40</f>
        <v>2.0039992695867763</v>
      </c>
      <c r="D32" s="131">
        <f>'UK Workbook'!J40</f>
        <v>1.0649018924880995</v>
      </c>
      <c r="E32" s="131">
        <f>'UK Workbook'!K40</f>
        <v>2.596944157292989</v>
      </c>
      <c r="F32" s="131">
        <f>'UK Workbook'!L40</f>
        <v>1.0152842530613724</v>
      </c>
      <c r="G32" s="131">
        <f>'UK Workbook'!M40</f>
        <v>1.0002896176350151</v>
      </c>
      <c r="H32" s="131" t="str">
        <f>'UK Workbook'!N40</f>
        <v>NA</v>
      </c>
      <c r="I32" s="55" t="s">
        <v>142</v>
      </c>
    </row>
    <row r="33" spans="1:9">
      <c r="A33" s="55">
        <f>'UK Workbook'!A41</f>
        <v>2011</v>
      </c>
      <c r="B33" s="130">
        <f>'UK Workbook'!H41</f>
        <v>31</v>
      </c>
      <c r="C33" s="131">
        <f>'UK Workbook'!I41</f>
        <v>2.0171192742504478</v>
      </c>
      <c r="D33" s="131">
        <f>'UK Workbook'!J41</f>
        <v>1.0633925461511669</v>
      </c>
      <c r="E33" s="131">
        <f>'UK Workbook'!K41</f>
        <v>2.6357626243114307</v>
      </c>
      <c r="F33" s="131">
        <f>'UK Workbook'!L41</f>
        <v>0.96688532466264787</v>
      </c>
      <c r="G33" s="131">
        <f>'UK Workbook'!M41</f>
        <v>0.95181302656391054</v>
      </c>
      <c r="H33" s="131" t="str">
        <f>'UK Workbook'!N41</f>
        <v>NA</v>
      </c>
      <c r="I33" s="55" t="s">
        <v>142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B5" sqref="B5"/>
    </sheetView>
  </sheetViews>
  <sheetFormatPr baseColWidth="10" defaultColWidth="8.83203125" defaultRowHeight="14" x14ac:dyDescent="0"/>
  <cols>
    <col min="2" max="2" width="22.33203125" customWidth="1"/>
    <col min="3" max="3" width="21.5" customWidth="1"/>
    <col min="4" max="4" width="16.5" customWidth="1"/>
    <col min="5" max="5" width="12.83203125" hidden="1" customWidth="1"/>
  </cols>
  <sheetData>
    <row r="1" spans="1:9">
      <c r="A1" s="123" t="s">
        <v>130</v>
      </c>
    </row>
    <row r="3" spans="1:9" ht="14" customHeight="1">
      <c r="A3" s="133" t="s">
        <v>5</v>
      </c>
      <c r="B3" s="135" t="s">
        <v>40</v>
      </c>
      <c r="C3" s="135" t="s">
        <v>39</v>
      </c>
      <c r="D3" s="135" t="s">
        <v>41</v>
      </c>
      <c r="E3" s="135" t="s">
        <v>41</v>
      </c>
      <c r="G3" s="6"/>
      <c r="H3" s="6"/>
      <c r="I3" s="6"/>
    </row>
    <row r="4" spans="1:9" ht="28.5" customHeight="1">
      <c r="A4" s="134"/>
      <c r="B4" s="135"/>
      <c r="C4" s="135"/>
      <c r="D4" s="135"/>
      <c r="E4" s="135"/>
    </row>
    <row r="5" spans="1:9" s="16" customFormat="1">
      <c r="A5" s="31">
        <v>1980</v>
      </c>
      <c r="B5" s="121">
        <v>25.085999999999999</v>
      </c>
      <c r="C5" s="120">
        <v>1790.2671951344519</v>
      </c>
      <c r="D5" s="119">
        <f>B5*C5</f>
        <v>44910.642857142855</v>
      </c>
      <c r="E5" s="118"/>
    </row>
    <row r="6" spans="1:9" s="16" customFormat="1">
      <c r="A6" s="31">
        <v>1981</v>
      </c>
      <c r="B6" s="121">
        <v>24.43</v>
      </c>
      <c r="C6" s="120">
        <v>1754.0319279574294</v>
      </c>
      <c r="D6" s="119">
        <f t="shared" ref="D6:D36" si="0">B6*C6</f>
        <v>42851</v>
      </c>
      <c r="E6" s="118"/>
    </row>
    <row r="7" spans="1:9" s="16" customFormat="1">
      <c r="A7" s="31">
        <v>1982</v>
      </c>
      <c r="B7" s="121">
        <v>23.951000000000001</v>
      </c>
      <c r="C7" s="120">
        <v>1750.14165826658</v>
      </c>
      <c r="D7" s="119">
        <f t="shared" si="0"/>
        <v>41917.642857142855</v>
      </c>
      <c r="E7" s="118"/>
    </row>
    <row r="8" spans="1:9" s="16" customFormat="1">
      <c r="A8" s="31">
        <v>1983</v>
      </c>
      <c r="B8" s="121">
        <v>23.774999999999999</v>
      </c>
      <c r="C8" s="120">
        <v>1744.2361424064893</v>
      </c>
      <c r="D8" s="119">
        <f t="shared" si="0"/>
        <v>41469.214285714283</v>
      </c>
      <c r="E8" s="118"/>
    </row>
    <row r="9" spans="1:9" s="16" customFormat="1">
      <c r="A9" s="31">
        <v>1984</v>
      </c>
      <c r="B9" s="121">
        <v>24.285</v>
      </c>
      <c r="C9" s="120">
        <v>1750.5485455454573</v>
      </c>
      <c r="D9" s="119">
        <f t="shared" si="0"/>
        <v>42512.071428571428</v>
      </c>
      <c r="E9" s="118"/>
    </row>
    <row r="10" spans="1:9" s="16" customFormat="1">
      <c r="A10" s="31">
        <v>1985</v>
      </c>
      <c r="B10" s="121">
        <v>24.591999999999999</v>
      </c>
      <c r="C10" s="120">
        <v>1752.8667859466493</v>
      </c>
      <c r="D10" s="119">
        <f t="shared" si="0"/>
        <v>43106.5</v>
      </c>
      <c r="E10" s="118"/>
    </row>
    <row r="11" spans="1:9" s="16" customFormat="1">
      <c r="A11" s="31">
        <v>1986</v>
      </c>
      <c r="B11" s="121">
        <v>24.745999999999999</v>
      </c>
      <c r="C11" s="120">
        <v>1747.6475274503241</v>
      </c>
      <c r="D11" s="119">
        <f t="shared" si="0"/>
        <v>43247.285714285717</v>
      </c>
      <c r="E11" s="118"/>
    </row>
    <row r="12" spans="1:9" s="16" customFormat="1">
      <c r="A12" s="31">
        <v>1987</v>
      </c>
      <c r="B12" s="121">
        <v>25.239000000000001</v>
      </c>
      <c r="C12" s="120">
        <v>1752.3503874389407</v>
      </c>
      <c r="D12" s="119">
        <f t="shared" si="0"/>
        <v>44227.571428571428</v>
      </c>
      <c r="E12" s="118"/>
    </row>
    <row r="13" spans="1:9" s="16" customFormat="1">
      <c r="A13" s="31">
        <v>1988</v>
      </c>
      <c r="B13" s="121">
        <v>26.07</v>
      </c>
      <c r="C13" s="120">
        <v>1759.4964107622334</v>
      </c>
      <c r="D13" s="119">
        <f t="shared" si="0"/>
        <v>45870.071428571428</v>
      </c>
      <c r="E13" s="118"/>
    </row>
    <row r="14" spans="1:9" s="16" customFormat="1">
      <c r="A14" s="31">
        <v>1989</v>
      </c>
      <c r="B14" s="121">
        <v>26.748999999999999</v>
      </c>
      <c r="C14" s="120">
        <v>1763.3716614239252</v>
      </c>
      <c r="D14" s="119">
        <f t="shared" si="0"/>
        <v>47168.428571428572</v>
      </c>
      <c r="E14" s="118"/>
    </row>
    <row r="15" spans="1:9" s="16" customFormat="1">
      <c r="A15" s="31">
        <v>1990</v>
      </c>
      <c r="B15" s="121">
        <v>26.870999999999999</v>
      </c>
      <c r="C15" s="120">
        <v>1750.7084110857697</v>
      </c>
      <c r="D15" s="119">
        <f t="shared" si="0"/>
        <v>47043.285714285717</v>
      </c>
      <c r="E15" s="118"/>
    </row>
    <row r="16" spans="1:9" s="16" customFormat="1">
      <c r="A16" s="31">
        <v>1991</v>
      </c>
      <c r="B16" s="121">
        <v>26.161999999999999</v>
      </c>
      <c r="C16" s="120">
        <v>1725.4059868730001</v>
      </c>
      <c r="D16" s="119">
        <f t="shared" si="0"/>
        <v>45140.071428571428</v>
      </c>
      <c r="E16" s="118"/>
    </row>
    <row r="17" spans="1:7" s="16" customFormat="1">
      <c r="A17" s="31">
        <v>1992</v>
      </c>
      <c r="B17" s="121">
        <v>25.54</v>
      </c>
      <c r="C17" s="120">
        <v>1718.6318380132006</v>
      </c>
      <c r="D17" s="119">
        <f t="shared" si="0"/>
        <v>43893.857142857145</v>
      </c>
      <c r="E17" s="118"/>
    </row>
    <row r="18" spans="1:7" s="16" customFormat="1">
      <c r="A18" s="31">
        <v>1993</v>
      </c>
      <c r="B18" s="121">
        <v>25.303000000000001</v>
      </c>
      <c r="C18" s="120">
        <v>1715.1523534758724</v>
      </c>
      <c r="D18" s="119">
        <f t="shared" si="0"/>
        <v>43398.5</v>
      </c>
      <c r="E18" s="118"/>
    </row>
    <row r="19" spans="1:7" s="16" customFormat="1">
      <c r="A19" s="31">
        <v>1994</v>
      </c>
      <c r="B19" s="121">
        <v>25.504000000000001</v>
      </c>
      <c r="C19" s="120">
        <v>1725.3512054131565</v>
      </c>
      <c r="D19" s="119">
        <f t="shared" si="0"/>
        <v>44003.357142857145</v>
      </c>
      <c r="E19" s="118"/>
    </row>
    <row r="20" spans="1:7" s="16" customFormat="1">
      <c r="A20" s="31">
        <v>1995</v>
      </c>
      <c r="B20" s="121">
        <v>25.818000000000001</v>
      </c>
      <c r="C20" s="120">
        <v>1727.593152064451</v>
      </c>
      <c r="D20" s="119">
        <f t="shared" si="0"/>
        <v>44603</v>
      </c>
      <c r="E20" s="118"/>
    </row>
    <row r="21" spans="1:7" s="16" customFormat="1">
      <c r="A21" s="31">
        <v>1996</v>
      </c>
      <c r="B21" s="121">
        <v>26.06</v>
      </c>
      <c r="C21" s="120">
        <v>1726.9570222563316</v>
      </c>
      <c r="D21" s="119">
        <f t="shared" si="0"/>
        <v>45004.5</v>
      </c>
      <c r="E21" s="118"/>
    </row>
    <row r="22" spans="1:7" s="16" customFormat="1">
      <c r="A22" s="31">
        <v>1997</v>
      </c>
      <c r="B22" s="121">
        <v>26.526</v>
      </c>
      <c r="C22" s="120">
        <v>1725.3180168244635</v>
      </c>
      <c r="D22" s="119">
        <f t="shared" si="0"/>
        <v>45765.785714285717</v>
      </c>
      <c r="E22" s="118"/>
    </row>
    <row r="23" spans="1:7" s="16" customFormat="1">
      <c r="A23" s="31">
        <v>1998</v>
      </c>
      <c r="B23" s="121">
        <v>26.795000000000002</v>
      </c>
      <c r="C23" s="120">
        <v>1721.813771225975</v>
      </c>
      <c r="D23" s="119">
        <f t="shared" si="0"/>
        <v>46136</v>
      </c>
      <c r="E23" s="118"/>
    </row>
    <row r="24" spans="1:7" s="16" customFormat="1">
      <c r="A24" s="31">
        <v>1999</v>
      </c>
      <c r="B24" s="121">
        <v>27.167999999999999</v>
      </c>
      <c r="C24" s="120">
        <v>1713.3365934713108</v>
      </c>
      <c r="D24" s="119">
        <f t="shared" si="0"/>
        <v>46547.928571428572</v>
      </c>
      <c r="E24" s="118"/>
    </row>
    <row r="25" spans="1:7" s="16" customFormat="1">
      <c r="A25" s="31">
        <v>2000</v>
      </c>
      <c r="B25" s="121">
        <v>27.484000000000002</v>
      </c>
      <c r="C25" s="120">
        <v>1697.6214732727612</v>
      </c>
      <c r="D25" s="119">
        <f t="shared" si="0"/>
        <v>46657.428571428572</v>
      </c>
      <c r="E25" s="118"/>
    </row>
    <row r="26" spans="1:7">
      <c r="A26" s="31">
        <v>2001</v>
      </c>
      <c r="B26" s="121">
        <v>27.71</v>
      </c>
      <c r="C26" s="120">
        <v>1699.9587565087386</v>
      </c>
      <c r="D26" s="119">
        <f>B26*C26</f>
        <v>47105.857142857145</v>
      </c>
      <c r="E26" s="32" t="e">
        <f>#REF!*B26</f>
        <v>#REF!</v>
      </c>
    </row>
    <row r="27" spans="1:7">
      <c r="A27" s="31">
        <v>2002</v>
      </c>
      <c r="B27" s="121">
        <v>27.92</v>
      </c>
      <c r="C27" s="120">
        <v>1682.5035816618911</v>
      </c>
      <c r="D27" s="119">
        <f t="shared" si="0"/>
        <v>46975.5</v>
      </c>
      <c r="E27" s="32" t="e">
        <f>#REF!*B27</f>
        <v>#REF!</v>
      </c>
      <c r="G27" s="16"/>
    </row>
    <row r="28" spans="1:7">
      <c r="A28" s="31">
        <v>2003</v>
      </c>
      <c r="B28" s="121">
        <v>28.181999999999999</v>
      </c>
      <c r="C28" s="120">
        <v>1673.1525695225932</v>
      </c>
      <c r="D28" s="119">
        <f t="shared" si="0"/>
        <v>47152.785714285717</v>
      </c>
      <c r="E28" s="32" t="e">
        <f>#REF!*B28</f>
        <v>#REF!</v>
      </c>
      <c r="G28" s="16"/>
    </row>
    <row r="29" spans="1:7">
      <c r="A29" s="31">
        <v>2004</v>
      </c>
      <c r="B29" s="121">
        <v>28.48</v>
      </c>
      <c r="C29" s="120">
        <v>1670.4755216693418</v>
      </c>
      <c r="D29" s="119">
        <f t="shared" si="0"/>
        <v>47575.142857142855</v>
      </c>
      <c r="E29" s="32" t="e">
        <f>#REF!*B29</f>
        <v>#REF!</v>
      </c>
      <c r="G29" s="16"/>
    </row>
    <row r="30" spans="1:7">
      <c r="A30" s="31">
        <v>2005</v>
      </c>
      <c r="B30" s="121">
        <v>28.77</v>
      </c>
      <c r="C30" s="120">
        <v>1673.3924226624956</v>
      </c>
      <c r="D30" s="119">
        <f t="shared" si="0"/>
        <v>48143.5</v>
      </c>
      <c r="E30" s="32" t="e">
        <f>#REF!*B30</f>
        <v>#REF!</v>
      </c>
      <c r="G30" s="16"/>
    </row>
    <row r="31" spans="1:7">
      <c r="A31" s="31">
        <v>2006</v>
      </c>
      <c r="B31" s="121">
        <v>29.024999999999999</v>
      </c>
      <c r="C31" s="120">
        <v>1667.6731881383043</v>
      </c>
      <c r="D31" s="119">
        <f t="shared" si="0"/>
        <v>48404.214285714283</v>
      </c>
      <c r="E31" s="32" t="e">
        <f>#REF!*B31</f>
        <v>#REF!</v>
      </c>
      <c r="G31" s="16"/>
    </row>
    <row r="32" spans="1:7">
      <c r="A32" s="31">
        <v>2007</v>
      </c>
      <c r="B32" s="121">
        <v>29.228000000000002</v>
      </c>
      <c r="C32" s="120">
        <v>1670.0057674636844</v>
      </c>
      <c r="D32" s="119">
        <f t="shared" si="0"/>
        <v>48810.928571428572</v>
      </c>
      <c r="E32" s="32" t="e">
        <f>#REF!*B32</f>
        <v>#REF!</v>
      </c>
      <c r="G32" s="16"/>
    </row>
    <row r="33" spans="1:8">
      <c r="A33" s="31">
        <v>2008</v>
      </c>
      <c r="B33" s="121">
        <v>29.44</v>
      </c>
      <c r="C33" s="120">
        <v>1664.8874223602486</v>
      </c>
      <c r="D33" s="119">
        <f t="shared" si="0"/>
        <v>49014.285714285717</v>
      </c>
      <c r="E33" s="32" t="e">
        <f>#REF!*B33</f>
        <v>#REF!</v>
      </c>
      <c r="G33" s="16"/>
    </row>
    <row r="34" spans="1:8">
      <c r="A34" s="31">
        <v>2009</v>
      </c>
      <c r="B34" s="121">
        <v>28.96</v>
      </c>
      <c r="C34" s="120">
        <v>1643.3282359905288</v>
      </c>
      <c r="D34" s="119">
        <f t="shared" si="0"/>
        <v>47590.785714285717</v>
      </c>
      <c r="E34" s="32" t="e">
        <f>#REF!*B34</f>
        <v>#REF!</v>
      </c>
      <c r="G34" s="16"/>
    </row>
    <row r="35" spans="1:8">
      <c r="A35" s="31">
        <v>2010</v>
      </c>
      <c r="B35" s="121">
        <v>29.035</v>
      </c>
      <c r="C35" s="120">
        <v>1647.1647519004157</v>
      </c>
      <c r="D35" s="119">
        <f t="shared" si="0"/>
        <v>47825.428571428572</v>
      </c>
      <c r="E35" s="32" t="e">
        <f>#REF!*B35</f>
        <v>#REF!</v>
      </c>
      <c r="G35" s="16"/>
    </row>
    <row r="36" spans="1:8">
      <c r="A36" s="31">
        <v>2011</v>
      </c>
      <c r="B36" s="121">
        <v>29.175999999999998</v>
      </c>
      <c r="C36" s="120">
        <v>1636.8810960084609</v>
      </c>
      <c r="D36" s="119">
        <f t="shared" si="0"/>
        <v>47757.642857142855</v>
      </c>
      <c r="E36" s="32" t="e">
        <f>#REF!*B36</f>
        <v>#REF!</v>
      </c>
      <c r="H36" s="16"/>
    </row>
    <row r="37" spans="1:8">
      <c r="C37" s="17"/>
    </row>
  </sheetData>
  <mergeCells count="5">
    <mergeCell ref="A3:A4"/>
    <mergeCell ref="B3:B4"/>
    <mergeCell ref="E3:E4"/>
    <mergeCell ref="C3:C4"/>
    <mergeCell ref="D3:D4"/>
  </mergeCells>
  <conditionalFormatting sqref="E26:E36">
    <cfRule type="cellIs" dxfId="2" priority="4" operator="lessThan">
      <formula>10</formula>
    </cfRule>
    <cfRule type="cellIs" dxfId="1" priority="5" operator="between">
      <formula>10</formula>
      <formula>100</formula>
    </cfRule>
    <cfRule type="cellIs" dxfId="0" priority="6" operator="greaterThan">
      <formula>100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4"/>
  <sheetViews>
    <sheetView topLeftCell="X1" workbookViewId="0">
      <selection activeCell="AC30" sqref="AC30:AC61"/>
    </sheetView>
  </sheetViews>
  <sheetFormatPr baseColWidth="10" defaultColWidth="8.83203125" defaultRowHeight="14" x14ac:dyDescent="0"/>
  <cols>
    <col min="1" max="1" width="16.1640625" style="16" customWidth="1"/>
    <col min="2" max="2" width="42.83203125" style="16" bestFit="1" customWidth="1"/>
    <col min="3" max="3" width="48" style="16" bestFit="1" customWidth="1"/>
    <col min="4" max="4" width="40.5" style="16" bestFit="1" customWidth="1"/>
    <col min="5" max="5" width="28.1640625" style="16" customWidth="1"/>
    <col min="6" max="6" width="42.1640625" style="16" bestFit="1" customWidth="1"/>
    <col min="7" max="7" width="27.1640625" style="16" customWidth="1"/>
    <col min="8" max="8" width="17.1640625" style="16" customWidth="1"/>
    <col min="9" max="9" width="20.33203125" style="16" bestFit="1" customWidth="1"/>
    <col min="10" max="10" width="23.33203125" style="16" customWidth="1"/>
    <col min="11" max="11" width="21.5" style="16" bestFit="1" customWidth="1"/>
    <col min="12" max="12" width="21.5" style="16" customWidth="1"/>
    <col min="13" max="13" width="18.1640625" style="16" bestFit="1" customWidth="1"/>
    <col min="14" max="14" width="26.6640625" style="16" customWidth="1"/>
    <col min="15" max="15" width="29.6640625" style="16" customWidth="1"/>
    <col min="16" max="16" width="23.5" style="16" customWidth="1"/>
    <col min="17" max="17" width="18.5" style="16" customWidth="1"/>
    <col min="18" max="18" width="10.83203125" style="16" customWidth="1"/>
    <col min="19" max="19" width="8.83203125" style="16"/>
    <col min="20" max="20" width="13.5" style="16" customWidth="1"/>
    <col min="21" max="21" width="16.5" style="16" customWidth="1"/>
    <col min="22" max="22" width="13.5" style="16" customWidth="1"/>
    <col min="23" max="23" width="14.6640625" style="16" customWidth="1"/>
    <col min="24" max="24" width="14" style="16" customWidth="1"/>
    <col min="25" max="25" width="13.5" style="16" customWidth="1"/>
    <col min="26" max="26" width="22.5" style="16" customWidth="1"/>
    <col min="27" max="27" width="15.83203125" style="16" customWidth="1"/>
    <col min="28" max="28" width="8.83203125" style="16"/>
    <col min="29" max="29" width="14" style="16" customWidth="1"/>
    <col min="30" max="30" width="15.5" style="16" customWidth="1"/>
    <col min="31" max="31" width="18.6640625" style="16" customWidth="1"/>
    <col min="32" max="32" width="18.83203125" style="16" customWidth="1"/>
    <col min="33" max="33" width="19.33203125" style="16" customWidth="1"/>
    <col min="34" max="34" width="17.5" style="16" customWidth="1"/>
    <col min="35" max="35" width="13.5" style="16" customWidth="1"/>
    <col min="36" max="36" width="20.6640625" style="16" customWidth="1"/>
    <col min="37" max="37" width="20.5" style="16" customWidth="1"/>
    <col min="38" max="38" width="8.83203125" style="16"/>
    <col min="39" max="39" width="16.6640625" style="16" customWidth="1"/>
    <col min="40" max="16384" width="8.83203125" style="16"/>
  </cols>
  <sheetData>
    <row r="1" spans="1:7">
      <c r="A1" s="35" t="s">
        <v>13</v>
      </c>
    </row>
    <row r="2" spans="1:7">
      <c r="A2" s="16" t="s">
        <v>42</v>
      </c>
    </row>
    <row r="3" spans="1:7">
      <c r="A3" s="16" t="s">
        <v>43</v>
      </c>
    </row>
    <row r="4" spans="1:7">
      <c r="A4" s="16" t="s">
        <v>14</v>
      </c>
    </row>
    <row r="5" spans="1:7">
      <c r="A5" s="16" t="s">
        <v>44</v>
      </c>
    </row>
    <row r="6" spans="1:7">
      <c r="A6" s="16" t="s">
        <v>62</v>
      </c>
    </row>
    <row r="7" spans="1:7">
      <c r="A7" s="16" t="s">
        <v>45</v>
      </c>
    </row>
    <row r="8" spans="1:7">
      <c r="A8" s="16" t="s">
        <v>46</v>
      </c>
    </row>
    <row r="9" spans="1:7">
      <c r="A9" s="36" t="s">
        <v>47</v>
      </c>
    </row>
    <row r="10" spans="1:7">
      <c r="A10" s="36" t="s">
        <v>73</v>
      </c>
    </row>
    <row r="11" spans="1:7">
      <c r="A11" s="36" t="s">
        <v>74</v>
      </c>
    </row>
    <row r="12" spans="1:7">
      <c r="A12" s="36" t="s">
        <v>75</v>
      </c>
    </row>
    <row r="13" spans="1:7">
      <c r="A13" s="36" t="s">
        <v>76</v>
      </c>
    </row>
    <row r="14" spans="1:7">
      <c r="A14" s="36"/>
    </row>
    <row r="15" spans="1:7" ht="15" thickBot="1">
      <c r="A15" s="35" t="s">
        <v>48</v>
      </c>
      <c r="C15" s="35" t="s">
        <v>15</v>
      </c>
      <c r="E15" s="35" t="s">
        <v>65</v>
      </c>
    </row>
    <row r="16" spans="1:7" ht="16">
      <c r="A16" s="37" t="s">
        <v>16</v>
      </c>
      <c r="B16" s="38">
        <v>1.0880000000000001</v>
      </c>
      <c r="C16" s="39">
        <v>0.90720000000000001</v>
      </c>
      <c r="D16" s="40" t="s">
        <v>17</v>
      </c>
      <c r="E16" s="37" t="s">
        <v>66</v>
      </c>
      <c r="F16" s="85">
        <v>19110</v>
      </c>
      <c r="G16" s="40" t="s">
        <v>67</v>
      </c>
    </row>
    <row r="17" spans="1:39" ht="16">
      <c r="A17" s="29" t="s">
        <v>18</v>
      </c>
      <c r="B17" s="30">
        <v>1.0880000000000001</v>
      </c>
      <c r="C17" s="41">
        <v>1000</v>
      </c>
      <c r="D17" s="42" t="s">
        <v>19</v>
      </c>
      <c r="E17" s="29" t="s">
        <v>68</v>
      </c>
      <c r="F17" s="82">
        <v>7215</v>
      </c>
      <c r="G17" s="42" t="s">
        <v>67</v>
      </c>
    </row>
    <row r="18" spans="1:39">
      <c r="A18" s="29" t="s">
        <v>20</v>
      </c>
      <c r="B18" s="30">
        <v>1.073</v>
      </c>
      <c r="C18" s="43">
        <v>9.9999999999999995E-7</v>
      </c>
      <c r="D18" s="42" t="s">
        <v>21</v>
      </c>
      <c r="E18" s="29" t="s">
        <v>69</v>
      </c>
      <c r="F18" s="82">
        <f>4.184/1000000000</f>
        <v>4.1840000000000004E-9</v>
      </c>
      <c r="G18" s="42" t="s">
        <v>69</v>
      </c>
    </row>
    <row r="19" spans="1:39" ht="16">
      <c r="A19" s="29" t="s">
        <v>22</v>
      </c>
      <c r="B19" s="30">
        <v>1.04</v>
      </c>
      <c r="C19" s="41">
        <v>49.8</v>
      </c>
      <c r="D19" s="42" t="s">
        <v>49</v>
      </c>
      <c r="E19" s="29" t="s">
        <v>77</v>
      </c>
      <c r="F19" s="82">
        <v>0.4</v>
      </c>
      <c r="G19" s="42"/>
    </row>
    <row r="20" spans="1:39" ht="18" thickBot="1">
      <c r="A20" s="44" t="s">
        <v>50</v>
      </c>
      <c r="B20" s="45">
        <v>1.1499999999999999</v>
      </c>
      <c r="C20" s="46">
        <v>2.8316000000000001E-2</v>
      </c>
      <c r="D20" s="42" t="s">
        <v>51</v>
      </c>
      <c r="E20" s="29" t="s">
        <v>78</v>
      </c>
      <c r="F20" s="82">
        <v>0.2</v>
      </c>
      <c r="G20" s="42"/>
    </row>
    <row r="21" spans="1:39" ht="17">
      <c r="A21" s="47"/>
      <c r="B21" s="48"/>
      <c r="C21" s="49">
        <v>0.8</v>
      </c>
      <c r="D21" s="42" t="s">
        <v>52</v>
      </c>
      <c r="E21" s="29" t="s">
        <v>79</v>
      </c>
      <c r="F21" s="82">
        <v>14.3</v>
      </c>
      <c r="G21" s="42"/>
    </row>
    <row r="22" spans="1:39" ht="16">
      <c r="A22" s="50"/>
      <c r="B22" s="50"/>
      <c r="C22" s="46">
        <f>1.05505585/1000</f>
        <v>1.0550558499999999E-3</v>
      </c>
      <c r="D22" s="42" t="s">
        <v>23</v>
      </c>
      <c r="E22" s="29" t="s">
        <v>80</v>
      </c>
      <c r="F22" s="82">
        <v>9.3000000000000007</v>
      </c>
      <c r="G22" s="42"/>
    </row>
    <row r="23" spans="1:39" ht="15" thickBot="1">
      <c r="A23" s="33"/>
      <c r="B23" s="34"/>
      <c r="C23" s="41">
        <f>3600/1000</f>
        <v>3.6</v>
      </c>
      <c r="D23" s="42" t="s">
        <v>24</v>
      </c>
      <c r="E23" s="44" t="s">
        <v>81</v>
      </c>
      <c r="F23" s="83">
        <f>F22/F21</f>
        <v>0.65034965034965042</v>
      </c>
      <c r="G23" s="84"/>
    </row>
    <row r="24" spans="1:39" ht="17" thickBot="1">
      <c r="A24" s="51"/>
      <c r="C24" s="52">
        <f>1000/6</f>
        <v>166.66666666666666</v>
      </c>
      <c r="D24" s="53" t="s">
        <v>53</v>
      </c>
    </row>
    <row r="25" spans="1:39">
      <c r="A25" s="51"/>
      <c r="C25" s="54"/>
    </row>
    <row r="26" spans="1:39">
      <c r="A26" s="51"/>
      <c r="C26" s="54"/>
    </row>
    <row r="27" spans="1:39" ht="15" thickBot="1">
      <c r="E27" s="55" t="s">
        <v>54</v>
      </c>
      <c r="O27" s="55" t="s">
        <v>55</v>
      </c>
      <c r="X27" s="16" t="s">
        <v>13</v>
      </c>
      <c r="AH27" s="16" t="s">
        <v>84</v>
      </c>
    </row>
    <row r="28" spans="1:39" ht="15" customHeight="1">
      <c r="A28" s="138" t="s">
        <v>5</v>
      </c>
      <c r="B28" s="136" t="s">
        <v>25</v>
      </c>
      <c r="C28" s="140" t="s">
        <v>26</v>
      </c>
      <c r="D28" s="136" t="s">
        <v>27</v>
      </c>
      <c r="E28" s="136" t="s">
        <v>34</v>
      </c>
      <c r="F28" s="136" t="s">
        <v>56</v>
      </c>
      <c r="G28" s="136" t="s">
        <v>57</v>
      </c>
      <c r="H28" s="136" t="s">
        <v>63</v>
      </c>
      <c r="I28" s="136" t="s">
        <v>64</v>
      </c>
      <c r="J28" s="136" t="s">
        <v>71</v>
      </c>
      <c r="K28" s="136" t="s">
        <v>72</v>
      </c>
      <c r="L28" s="136"/>
      <c r="M28" s="142"/>
      <c r="N28" s="138" t="s">
        <v>58</v>
      </c>
      <c r="O28" s="140" t="s">
        <v>59</v>
      </c>
      <c r="P28" s="136" t="s">
        <v>60</v>
      </c>
      <c r="Q28" s="136" t="s">
        <v>83</v>
      </c>
      <c r="R28" s="136"/>
      <c r="S28" s="142"/>
      <c r="T28" s="138" t="s">
        <v>28</v>
      </c>
      <c r="U28" s="140" t="s">
        <v>29</v>
      </c>
      <c r="V28" s="136" t="s">
        <v>30</v>
      </c>
      <c r="W28" s="136" t="s">
        <v>31</v>
      </c>
      <c r="X28" s="136" t="s">
        <v>32</v>
      </c>
      <c r="Y28" s="136" t="s">
        <v>61</v>
      </c>
      <c r="Z28" s="136" t="s">
        <v>70</v>
      </c>
      <c r="AA28" s="136" t="s">
        <v>82</v>
      </c>
      <c r="AB28" s="136"/>
      <c r="AC28" s="142" t="s">
        <v>33</v>
      </c>
      <c r="AD28" s="138" t="s">
        <v>85</v>
      </c>
      <c r="AE28" s="140" t="s">
        <v>86</v>
      </c>
      <c r="AF28" s="136" t="s">
        <v>87</v>
      </c>
      <c r="AG28" s="136" t="s">
        <v>88</v>
      </c>
      <c r="AH28" s="136" t="s">
        <v>89</v>
      </c>
      <c r="AI28" s="136" t="s">
        <v>90</v>
      </c>
      <c r="AJ28" s="136" t="s">
        <v>91</v>
      </c>
      <c r="AK28" s="136" t="s">
        <v>92</v>
      </c>
      <c r="AL28" s="136"/>
      <c r="AM28" s="142" t="s">
        <v>93</v>
      </c>
    </row>
    <row r="29" spans="1:39">
      <c r="A29" s="139"/>
      <c r="B29" s="137"/>
      <c r="C29" s="141"/>
      <c r="D29" s="137"/>
      <c r="E29" s="137"/>
      <c r="F29" s="137"/>
      <c r="G29" s="137"/>
      <c r="H29" s="137"/>
      <c r="I29" s="137"/>
      <c r="J29" s="137"/>
      <c r="K29" s="137"/>
      <c r="L29" s="137"/>
      <c r="M29" s="143"/>
      <c r="N29" s="139"/>
      <c r="O29" s="141"/>
      <c r="P29" s="137"/>
      <c r="Q29" s="137"/>
      <c r="R29" s="137"/>
      <c r="S29" s="143"/>
      <c r="T29" s="139"/>
      <c r="U29" s="141"/>
      <c r="V29" s="137"/>
      <c r="W29" s="137"/>
      <c r="X29" s="137"/>
      <c r="Y29" s="137"/>
      <c r="Z29" s="137"/>
      <c r="AA29" s="137"/>
      <c r="AB29" s="137"/>
      <c r="AC29" s="144"/>
      <c r="AD29" s="139"/>
      <c r="AE29" s="141"/>
      <c r="AF29" s="137"/>
      <c r="AG29" s="137"/>
      <c r="AH29" s="137"/>
      <c r="AI29" s="137"/>
      <c r="AJ29" s="137"/>
      <c r="AK29" s="137"/>
      <c r="AL29" s="137"/>
      <c r="AM29" s="144"/>
    </row>
    <row r="30" spans="1:39">
      <c r="A30" s="56">
        <v>1980</v>
      </c>
      <c r="B30" s="57">
        <v>133560.45357000001</v>
      </c>
      <c r="C30" s="58">
        <v>1725</v>
      </c>
      <c r="D30" s="58">
        <v>1702</v>
      </c>
      <c r="E30" s="58">
        <v>4.0730000000000002E-2</v>
      </c>
      <c r="F30" s="58">
        <v>0.41693999999999998</v>
      </c>
      <c r="G30" s="59">
        <v>110000</v>
      </c>
      <c r="H30" s="16">
        <v>145000</v>
      </c>
      <c r="I30" s="60"/>
      <c r="J30" s="60">
        <v>4108.9638628159701</v>
      </c>
      <c r="K30" s="60">
        <v>25086000</v>
      </c>
      <c r="L30" s="60"/>
      <c r="M30" s="61"/>
      <c r="N30" s="78">
        <v>22697.482</v>
      </c>
      <c r="O30" s="62">
        <v>5868.9939599999998</v>
      </c>
      <c r="P30" s="63">
        <v>1044</v>
      </c>
      <c r="Q30" s="64">
        <v>15320</v>
      </c>
      <c r="R30" s="62"/>
      <c r="S30" s="65"/>
      <c r="T30" s="66">
        <f t="shared" ref="T30:T61" si="0">B30*1000*N30*1000*$C$22*$C$18*$B$16</f>
        <v>3479845.0873392173</v>
      </c>
      <c r="U30" s="62">
        <f t="shared" ref="U30:U61" si="1">C30*1000*O30*1000*365*$C$22*$B$18*$C$18</f>
        <v>4183317.2199071287</v>
      </c>
      <c r="V30" s="62">
        <f t="shared" ref="V30:V61" si="2">D30*1000000000*P30*$C$22*$C$18*$B$19</f>
        <v>1949704.7223625919</v>
      </c>
      <c r="W30" s="62">
        <f t="shared" ref="W30:X61" si="3">E30*1000000000000000*$C$22*$C$18</f>
        <v>42972.424770500002</v>
      </c>
      <c r="X30" s="62">
        <f t="shared" si="3"/>
        <v>439894.98609899991</v>
      </c>
      <c r="Y30" s="62">
        <f>G30*$C$24*Q30*(1/1000)*$C$18*$B$20</f>
        <v>322.99666666666661</v>
      </c>
      <c r="Z30" s="62">
        <f>((H30*$F$16*365*$F$18)+(I30*$F$17*365*$F$18))*$F$19</f>
        <v>1692.6736008000005</v>
      </c>
      <c r="AA30" s="62">
        <f>J30*$F$18*365*$F$23*$F$20*K30</f>
        <v>20475.060174192084</v>
      </c>
      <c r="AB30" s="62"/>
      <c r="AC30" s="65">
        <f>SUM(T30:AA30)</f>
        <v>10118225.170920096</v>
      </c>
      <c r="AD30" s="66">
        <f>B30*1000*N30*1000*$C$22*$C$18</f>
        <v>3198387.0288044275</v>
      </c>
      <c r="AE30" s="62">
        <f>C30*1000*365*O30*1000*$C$22*$C$18</f>
        <v>3898711.2953468119</v>
      </c>
      <c r="AF30" s="62">
        <f>D30*1000000000*P30*$C$22*$C$18</f>
        <v>1874716.0791947998</v>
      </c>
      <c r="AG30" s="62">
        <f>E30*1000000000000000*$C$22*$C$18</f>
        <v>42972.424770500002</v>
      </c>
      <c r="AH30" s="62">
        <f>F30*1000000000000000*$C$22*$C$18</f>
        <v>439894.98609899991</v>
      </c>
      <c r="AI30" s="62">
        <f>G30*$C$24*Q30*(1/1000)*$C$18</f>
        <v>280.86666666666662</v>
      </c>
      <c r="AJ30" s="62">
        <f>((H30*$F$16*365*$F$18)+(I30*$F$17*365*$F$18))</f>
        <v>4231.6840020000009</v>
      </c>
      <c r="AK30" s="62">
        <f>J30*$F$18*365*K30</f>
        <v>157415.78521018641</v>
      </c>
      <c r="AL30" s="62"/>
      <c r="AM30" s="65">
        <f>SUM(AD30:AK30)</f>
        <v>9616610.1500943936</v>
      </c>
    </row>
    <row r="31" spans="1:39">
      <c r="A31" s="56">
        <v>1981</v>
      </c>
      <c r="B31" s="57">
        <v>130343.90902000001</v>
      </c>
      <c r="C31" s="58">
        <v>1590</v>
      </c>
      <c r="D31" s="58">
        <v>1739.6169</v>
      </c>
      <c r="E31" s="58">
        <v>4.5670000000000002E-2</v>
      </c>
      <c r="F31" s="58">
        <v>0.42856</v>
      </c>
      <c r="G31" s="59">
        <v>110000</v>
      </c>
      <c r="H31" s="16">
        <v>150000</v>
      </c>
      <c r="I31" s="60"/>
      <c r="J31" s="60">
        <v>4116.4184835118576</v>
      </c>
      <c r="K31" s="60">
        <v>24430000</v>
      </c>
      <c r="L31" s="60"/>
      <c r="M31" s="61"/>
      <c r="N31" s="78">
        <v>22697.26756</v>
      </c>
      <c r="O31" s="62">
        <v>5802.9999299999999</v>
      </c>
      <c r="P31" s="63">
        <v>1038</v>
      </c>
      <c r="Q31" s="64">
        <v>15320</v>
      </c>
      <c r="R31" s="62"/>
      <c r="S31" s="65"/>
      <c r="T31" s="66">
        <f t="shared" si="0"/>
        <v>3396007.6809292543</v>
      </c>
      <c r="U31" s="62">
        <f t="shared" si="1"/>
        <v>3812569.1197598735</v>
      </c>
      <c r="V31" s="62">
        <f t="shared" si="2"/>
        <v>1981343.4374383641</v>
      </c>
      <c r="W31" s="62">
        <f t="shared" si="3"/>
        <v>48184.400669499992</v>
      </c>
      <c r="X31" s="62">
        <f t="shared" si="3"/>
        <v>452154.73507599992</v>
      </c>
      <c r="Y31" s="62">
        <f t="shared" ref="Y31:Y61" si="4">G31*$C$24*Q31*(1/1000)*$C$18*$B$20</f>
        <v>322.99666666666661</v>
      </c>
      <c r="Z31" s="62">
        <f t="shared" ref="Z31:Z61" si="5">((H31*$F$16*365*$F$18)+(I31*$F$17*365*$F$18))*$F$19</f>
        <v>1751.0416560000003</v>
      </c>
      <c r="AA31" s="62">
        <f t="shared" ref="AA31:AA61" si="6">J31*$F$18*365*$F$23*$F$20*K31</f>
        <v>19975.811613163045</v>
      </c>
      <c r="AB31" s="62"/>
      <c r="AC31" s="65">
        <f t="shared" ref="AC31:AC61" si="7">SUM(T31:AA31)</f>
        <v>9712309.2238088213</v>
      </c>
      <c r="AD31" s="66">
        <f t="shared" ref="AD31:AD61" si="8">B31*1000*N31*1000*$C$22*$C$18</f>
        <v>3121330.589089388</v>
      </c>
      <c r="AE31" s="62">
        <f t="shared" ref="AE31:AE61" si="9">C31*1000*365*O31*1000*$C$22*$C$18</f>
        <v>3553186.5049020257</v>
      </c>
      <c r="AF31" s="62">
        <f t="shared" ref="AF31:AF61" si="10">D31*1000000000*P31*$C$22*$C$18</f>
        <v>1905137.9206138116</v>
      </c>
      <c r="AG31" s="62">
        <f t="shared" ref="AG31:AH61" si="11">E31*1000000000000000*$C$22*$C$18</f>
        <v>48184.400669499992</v>
      </c>
      <c r="AH31" s="62">
        <f t="shared" si="11"/>
        <v>452154.73507599992</v>
      </c>
      <c r="AI31" s="62">
        <f t="shared" ref="AI31:AI61" si="12">G31*$C$24*Q31*(1/1000)*$C$18</f>
        <v>280.86666666666662</v>
      </c>
      <c r="AJ31" s="62">
        <f t="shared" ref="AJ31:AJ61" si="13">((H31*$F$16*365*$F$18)+(I31*$F$17*365*$F$18))</f>
        <v>4377.6041400000004</v>
      </c>
      <c r="AK31" s="62">
        <f t="shared" ref="AK31:AK61" si="14">J31*$F$18*365*K31</f>
        <v>153577.47638076963</v>
      </c>
      <c r="AL31" s="62"/>
      <c r="AM31" s="65">
        <f t="shared" ref="AM31:AM61" si="15">SUM(AD31:AK31)</f>
        <v>9238230.097538162</v>
      </c>
    </row>
    <row r="32" spans="1:39">
      <c r="A32" s="56">
        <v>1982</v>
      </c>
      <c r="B32" s="57">
        <v>122355.4586</v>
      </c>
      <c r="C32" s="58">
        <v>1590</v>
      </c>
      <c r="D32" s="58">
        <v>1742.72462</v>
      </c>
      <c r="E32" s="58">
        <v>4.7489999999999997E-2</v>
      </c>
      <c r="F32" s="58">
        <v>0.49997000000000003</v>
      </c>
      <c r="G32" s="59">
        <v>110000</v>
      </c>
      <c r="H32" s="16">
        <v>155000</v>
      </c>
      <c r="I32" s="60"/>
      <c r="J32" s="60">
        <v>4123.8673369564385</v>
      </c>
      <c r="K32" s="60">
        <v>23951000</v>
      </c>
      <c r="L32" s="60"/>
      <c r="M32" s="61"/>
      <c r="N32" s="78">
        <v>22687.25994</v>
      </c>
      <c r="O32" s="62">
        <v>5803.0050700000002</v>
      </c>
      <c r="P32" s="63">
        <v>1039</v>
      </c>
      <c r="Q32" s="64">
        <v>15320</v>
      </c>
      <c r="R32" s="62"/>
      <c r="S32" s="65"/>
      <c r="T32" s="66">
        <f t="shared" si="0"/>
        <v>3186469.320304459</v>
      </c>
      <c r="U32" s="62">
        <f t="shared" si="1"/>
        <v>3812572.4967382494</v>
      </c>
      <c r="V32" s="62">
        <f t="shared" si="2"/>
        <v>1986795.2059025802</v>
      </c>
      <c r="W32" s="62">
        <f t="shared" si="3"/>
        <v>50104.602316499993</v>
      </c>
      <c r="X32" s="62">
        <f t="shared" si="3"/>
        <v>527496.27332449995</v>
      </c>
      <c r="Y32" s="62">
        <f t="shared" si="4"/>
        <v>322.99666666666661</v>
      </c>
      <c r="Z32" s="62">
        <f t="shared" si="5"/>
        <v>1809.4097112000004</v>
      </c>
      <c r="AA32" s="62">
        <f t="shared" si="6"/>
        <v>19619.583499774391</v>
      </c>
      <c r="AB32" s="62"/>
      <c r="AC32" s="65">
        <f t="shared" si="7"/>
        <v>9585189.8884639312</v>
      </c>
      <c r="AD32" s="66">
        <f t="shared" si="8"/>
        <v>2928740.1841033627</v>
      </c>
      <c r="AE32" s="62">
        <f t="shared" si="9"/>
        <v>3553189.6521325712</v>
      </c>
      <c r="AF32" s="62">
        <f t="shared" si="10"/>
        <v>1910380.0056755578</v>
      </c>
      <c r="AG32" s="62">
        <f t="shared" si="11"/>
        <v>50104.602316499993</v>
      </c>
      <c r="AH32" s="62">
        <f t="shared" si="11"/>
        <v>527496.27332449995</v>
      </c>
      <c r="AI32" s="62">
        <f t="shared" si="12"/>
        <v>280.86666666666662</v>
      </c>
      <c r="AJ32" s="62">
        <f t="shared" si="13"/>
        <v>4523.5242780000008</v>
      </c>
      <c r="AK32" s="62">
        <f t="shared" si="14"/>
        <v>150838.73335848047</v>
      </c>
      <c r="AL32" s="62"/>
      <c r="AM32" s="65">
        <f t="shared" si="15"/>
        <v>9125553.8418556396</v>
      </c>
    </row>
    <row r="33" spans="1:39">
      <c r="A33" s="56">
        <v>1983</v>
      </c>
      <c r="B33" s="57">
        <v>123315.57179</v>
      </c>
      <c r="C33" s="58">
        <v>1531</v>
      </c>
      <c r="D33" s="58">
        <v>1814.5906500000001</v>
      </c>
      <c r="E33" s="58">
        <v>4.7849999999999997E-2</v>
      </c>
      <c r="F33" s="58">
        <v>0.56698000000000004</v>
      </c>
      <c r="G33" s="59">
        <v>110000</v>
      </c>
      <c r="H33" s="16">
        <v>163000</v>
      </c>
      <c r="I33" s="60"/>
      <c r="J33" s="60">
        <v>4131.3103580007601</v>
      </c>
      <c r="K33" s="60">
        <v>23775000</v>
      </c>
      <c r="L33" s="60"/>
      <c r="M33" s="61"/>
      <c r="N33" s="78">
        <v>22695.922259999999</v>
      </c>
      <c r="O33" s="62">
        <v>5803.0052100000003</v>
      </c>
      <c r="P33" s="63">
        <v>1038</v>
      </c>
      <c r="Q33" s="64">
        <v>15320</v>
      </c>
      <c r="R33" s="62"/>
      <c r="S33" s="65"/>
      <c r="T33" s="66">
        <f t="shared" si="0"/>
        <v>3212699.4685797468</v>
      </c>
      <c r="U33" s="62">
        <f t="shared" si="1"/>
        <v>3671099.7693884093</v>
      </c>
      <c r="V33" s="62">
        <f t="shared" si="2"/>
        <v>2066735.0817381204</v>
      </c>
      <c r="W33" s="62">
        <f t="shared" si="3"/>
        <v>50484.422422499993</v>
      </c>
      <c r="X33" s="62">
        <f t="shared" si="3"/>
        <v>598195.565833</v>
      </c>
      <c r="Y33" s="62">
        <f t="shared" si="4"/>
        <v>322.99666666666661</v>
      </c>
      <c r="Z33" s="62">
        <f t="shared" si="5"/>
        <v>1902.7985995200002</v>
      </c>
      <c r="AA33" s="62">
        <f t="shared" si="6"/>
        <v>19510.562681115825</v>
      </c>
      <c r="AB33" s="62"/>
      <c r="AC33" s="65">
        <f t="shared" si="7"/>
        <v>9620950.6659090798</v>
      </c>
      <c r="AD33" s="66">
        <f t="shared" si="8"/>
        <v>2952848.7762681493</v>
      </c>
      <c r="AE33" s="62">
        <f t="shared" si="9"/>
        <v>3421341.8167645941</v>
      </c>
      <c r="AF33" s="62">
        <f t="shared" si="10"/>
        <v>1987245.2709020388</v>
      </c>
      <c r="AG33" s="62">
        <f t="shared" si="11"/>
        <v>50484.422422499993</v>
      </c>
      <c r="AH33" s="62">
        <f t="shared" si="11"/>
        <v>598195.565833</v>
      </c>
      <c r="AI33" s="62">
        <f t="shared" si="12"/>
        <v>280.86666666666662</v>
      </c>
      <c r="AJ33" s="62">
        <f t="shared" si="13"/>
        <v>4756.9964988000002</v>
      </c>
      <c r="AK33" s="62">
        <f t="shared" si="14"/>
        <v>150000.56254836358</v>
      </c>
      <c r="AL33" s="62"/>
      <c r="AM33" s="65">
        <f t="shared" si="15"/>
        <v>9165154.2779041138</v>
      </c>
    </row>
    <row r="34" spans="1:39">
      <c r="A34" s="56">
        <v>1984</v>
      </c>
      <c r="B34" s="57">
        <v>87553.284350000002</v>
      </c>
      <c r="C34" s="58">
        <v>1825</v>
      </c>
      <c r="D34" s="58">
        <v>1850.89447</v>
      </c>
      <c r="E34" s="58">
        <v>4.1689999999999998E-2</v>
      </c>
      <c r="F34" s="58">
        <v>0.57845999999999997</v>
      </c>
      <c r="G34" s="59">
        <v>110000</v>
      </c>
      <c r="H34" s="16">
        <v>165000</v>
      </c>
      <c r="I34" s="60"/>
      <c r="J34" s="60">
        <v>4138.7474817103912</v>
      </c>
      <c r="K34" s="60">
        <v>24285000</v>
      </c>
      <c r="L34" s="60"/>
      <c r="M34" s="61"/>
      <c r="N34" s="78">
        <v>22693.865450000001</v>
      </c>
      <c r="O34" s="62">
        <v>5803.0032600000004</v>
      </c>
      <c r="P34" s="63">
        <v>1038</v>
      </c>
      <c r="Q34" s="64">
        <v>15320</v>
      </c>
      <c r="R34" s="62"/>
      <c r="S34" s="65"/>
      <c r="T34" s="66">
        <f t="shared" si="0"/>
        <v>2280789.8053994947</v>
      </c>
      <c r="U34" s="62">
        <f t="shared" si="1"/>
        <v>4376064.551140313</v>
      </c>
      <c r="V34" s="62">
        <f t="shared" si="2"/>
        <v>2108083.4587922543</v>
      </c>
      <c r="W34" s="62">
        <f t="shared" si="3"/>
        <v>43985.278386499995</v>
      </c>
      <c r="X34" s="62">
        <f t="shared" si="3"/>
        <v>610307.60699100001</v>
      </c>
      <c r="Y34" s="62">
        <f t="shared" si="4"/>
        <v>322.99666666666661</v>
      </c>
      <c r="Z34" s="62">
        <f t="shared" si="5"/>
        <v>1926.1458216000003</v>
      </c>
      <c r="AA34" s="62">
        <f t="shared" si="6"/>
        <v>19964.961837291397</v>
      </c>
      <c r="AB34" s="62"/>
      <c r="AC34" s="65">
        <f t="shared" si="7"/>
        <v>9441444.8050351199</v>
      </c>
      <c r="AD34" s="66">
        <f t="shared" si="8"/>
        <v>2096314.1593745353</v>
      </c>
      <c r="AE34" s="62">
        <f t="shared" si="9"/>
        <v>4078345.3412304879</v>
      </c>
      <c r="AF34" s="62">
        <f t="shared" si="10"/>
        <v>2027003.3257617829</v>
      </c>
      <c r="AG34" s="62">
        <f t="shared" si="11"/>
        <v>43985.278386499995</v>
      </c>
      <c r="AH34" s="62">
        <f t="shared" si="11"/>
        <v>610307.60699100001</v>
      </c>
      <c r="AI34" s="62">
        <f t="shared" si="12"/>
        <v>280.86666666666662</v>
      </c>
      <c r="AJ34" s="62">
        <f t="shared" si="13"/>
        <v>4815.3645540000007</v>
      </c>
      <c r="AK34" s="62">
        <f t="shared" si="14"/>
        <v>153494.06143724031</v>
      </c>
      <c r="AL34" s="62"/>
      <c r="AM34" s="65">
        <f t="shared" si="15"/>
        <v>9014546.0044022128</v>
      </c>
    </row>
    <row r="35" spans="1:39">
      <c r="A35" s="56">
        <v>1985</v>
      </c>
      <c r="B35" s="57">
        <v>116294.95074</v>
      </c>
      <c r="C35" s="58">
        <v>1617</v>
      </c>
      <c r="D35" s="58">
        <v>1990.8</v>
      </c>
      <c r="E35" s="58">
        <v>4.2630000000000001E-2</v>
      </c>
      <c r="F35" s="58">
        <v>0.63939000000000001</v>
      </c>
      <c r="G35" s="59">
        <v>129000</v>
      </c>
      <c r="H35" s="16">
        <v>165000</v>
      </c>
      <c r="I35" s="60"/>
      <c r="J35" s="60">
        <v>4146.1786433675516</v>
      </c>
      <c r="K35" s="60">
        <v>24592000</v>
      </c>
      <c r="L35" s="60"/>
      <c r="M35" s="61"/>
      <c r="N35" s="78">
        <v>22686.592000000001</v>
      </c>
      <c r="O35" s="62">
        <v>5802.9996199999996</v>
      </c>
      <c r="P35" s="63">
        <v>1033</v>
      </c>
      <c r="Q35" s="64">
        <v>15320</v>
      </c>
      <c r="R35" s="62"/>
      <c r="S35" s="65"/>
      <c r="T35" s="66">
        <f t="shared" si="0"/>
        <v>3028548.0259545911</v>
      </c>
      <c r="U35" s="62">
        <f t="shared" si="1"/>
        <v>3877310.6524009327</v>
      </c>
      <c r="V35" s="62">
        <f t="shared" si="2"/>
        <v>2256507.2996168975</v>
      </c>
      <c r="W35" s="62">
        <f t="shared" si="3"/>
        <v>44977.030885499997</v>
      </c>
      <c r="X35" s="62">
        <f t="shared" si="3"/>
        <v>674592.15993149998</v>
      </c>
      <c r="Y35" s="62">
        <f t="shared" si="4"/>
        <v>378.78699999999998</v>
      </c>
      <c r="Z35" s="62">
        <f t="shared" si="5"/>
        <v>1926.1458216000003</v>
      </c>
      <c r="AA35" s="62">
        <f t="shared" si="6"/>
        <v>20253.650316068233</v>
      </c>
      <c r="AB35" s="62"/>
      <c r="AC35" s="65">
        <f t="shared" si="7"/>
        <v>9904493.7519270908</v>
      </c>
      <c r="AD35" s="66">
        <f t="shared" si="8"/>
        <v>2783591.9356200285</v>
      </c>
      <c r="AE35" s="62">
        <f t="shared" si="9"/>
        <v>3613523.4411937864</v>
      </c>
      <c r="AF35" s="62">
        <f t="shared" si="10"/>
        <v>2169718.5573239396</v>
      </c>
      <c r="AG35" s="62">
        <f t="shared" si="11"/>
        <v>44977.030885499997</v>
      </c>
      <c r="AH35" s="62">
        <f t="shared" si="11"/>
        <v>674592.15993149998</v>
      </c>
      <c r="AI35" s="62">
        <f t="shared" si="12"/>
        <v>329.38</v>
      </c>
      <c r="AJ35" s="62">
        <f t="shared" si="13"/>
        <v>4815.3645540000007</v>
      </c>
      <c r="AK35" s="62">
        <f t="shared" si="14"/>
        <v>155713.54812891164</v>
      </c>
      <c r="AL35" s="62"/>
      <c r="AM35" s="65">
        <f t="shared" si="15"/>
        <v>9447261.4176376667</v>
      </c>
    </row>
    <row r="36" spans="1:39">
      <c r="A36" s="56">
        <v>1986</v>
      </c>
      <c r="B36" s="57">
        <v>122972.75296</v>
      </c>
      <c r="C36" s="58">
        <v>1637</v>
      </c>
      <c r="D36" s="58">
        <v>2020</v>
      </c>
      <c r="E36" s="58">
        <v>4.981E-2</v>
      </c>
      <c r="F36" s="58">
        <v>0.61568000000000001</v>
      </c>
      <c r="G36" s="59">
        <v>117000</v>
      </c>
      <c r="H36" s="16">
        <v>163000</v>
      </c>
      <c r="I36" s="60"/>
      <c r="J36" s="60">
        <v>4153.6037784732252</v>
      </c>
      <c r="K36" s="60">
        <v>24746000</v>
      </c>
      <c r="L36" s="60"/>
      <c r="M36" s="61"/>
      <c r="N36" s="78">
        <v>22689.24739</v>
      </c>
      <c r="O36" s="62">
        <v>5802.9965400000001</v>
      </c>
      <c r="P36" s="63">
        <v>1033</v>
      </c>
      <c r="Q36" s="64">
        <v>15320</v>
      </c>
      <c r="R36" s="62"/>
      <c r="S36" s="65"/>
      <c r="T36" s="66">
        <f t="shared" si="0"/>
        <v>3202825.8958236892</v>
      </c>
      <c r="U36" s="62">
        <f t="shared" si="1"/>
        <v>3925265.4107378344</v>
      </c>
      <c r="V36" s="62">
        <f t="shared" si="2"/>
        <v>2289604.5535594397</v>
      </c>
      <c r="W36" s="62">
        <f t="shared" si="3"/>
        <v>52552.33188849999</v>
      </c>
      <c r="X36" s="62">
        <f t="shared" si="3"/>
        <v>649576.78572799999</v>
      </c>
      <c r="Y36" s="62">
        <f t="shared" si="4"/>
        <v>343.55099999999999</v>
      </c>
      <c r="Z36" s="62">
        <f t="shared" si="5"/>
        <v>1902.7985995200002</v>
      </c>
      <c r="AA36" s="62">
        <f t="shared" si="6"/>
        <v>20416.980853629575</v>
      </c>
      <c r="AB36" s="62"/>
      <c r="AC36" s="65">
        <f t="shared" si="7"/>
        <v>10142488.308190616</v>
      </c>
      <c r="AD36" s="66">
        <f t="shared" si="8"/>
        <v>2943773.8013085378</v>
      </c>
      <c r="AE36" s="62">
        <f t="shared" si="9"/>
        <v>3658215.6670436482</v>
      </c>
      <c r="AF36" s="62">
        <f t="shared" si="10"/>
        <v>2201542.8399609998</v>
      </c>
      <c r="AG36" s="62">
        <f t="shared" si="11"/>
        <v>52552.33188849999</v>
      </c>
      <c r="AH36" s="62">
        <f t="shared" si="11"/>
        <v>649576.78572799999</v>
      </c>
      <c r="AI36" s="62">
        <f t="shared" si="12"/>
        <v>298.74</v>
      </c>
      <c r="AJ36" s="62">
        <f t="shared" si="13"/>
        <v>4756.9964988000002</v>
      </c>
      <c r="AK36" s="62">
        <f t="shared" si="14"/>
        <v>156969.26140156065</v>
      </c>
      <c r="AL36" s="62"/>
      <c r="AM36" s="65">
        <f t="shared" si="15"/>
        <v>9667686.4238300472</v>
      </c>
    </row>
    <row r="37" spans="1:39">
      <c r="A37" s="56">
        <v>1987</v>
      </c>
      <c r="B37" s="57">
        <v>128541.62995</v>
      </c>
      <c r="C37" s="58">
        <v>1611</v>
      </c>
      <c r="D37" s="58">
        <v>2079</v>
      </c>
      <c r="E37" s="58">
        <v>6.5589999999999996E-2</v>
      </c>
      <c r="F37" s="58">
        <v>0.57325000000000004</v>
      </c>
      <c r="G37" s="59">
        <v>150000</v>
      </c>
      <c r="H37" s="16">
        <v>165000</v>
      </c>
      <c r="I37" s="60"/>
      <c r="J37" s="60">
        <v>4161.0228227492507</v>
      </c>
      <c r="K37" s="60">
        <v>25239000</v>
      </c>
      <c r="L37" s="60"/>
      <c r="M37" s="61"/>
      <c r="N37" s="78">
        <v>22689.26</v>
      </c>
      <c r="O37" s="62">
        <v>5803.0039100000004</v>
      </c>
      <c r="P37" s="63">
        <v>1033</v>
      </c>
      <c r="Q37" s="64">
        <v>15320</v>
      </c>
      <c r="R37" s="62"/>
      <c r="S37" s="65"/>
      <c r="T37" s="66">
        <f t="shared" si="0"/>
        <v>3347869.1823517033</v>
      </c>
      <c r="U37" s="62">
        <f t="shared" si="1"/>
        <v>3862926.4556418797</v>
      </c>
      <c r="V37" s="62">
        <f t="shared" si="2"/>
        <v>2356479.1420049877</v>
      </c>
      <c r="W37" s="62">
        <f t="shared" si="3"/>
        <v>69201.113201499975</v>
      </c>
      <c r="X37" s="62">
        <f t="shared" si="3"/>
        <v>604810.76601249992</v>
      </c>
      <c r="Y37" s="62">
        <f t="shared" si="4"/>
        <v>440.45</v>
      </c>
      <c r="Z37" s="62">
        <f t="shared" si="5"/>
        <v>1926.1458216000003</v>
      </c>
      <c r="AA37" s="62">
        <f t="shared" si="6"/>
        <v>20860.931094185053</v>
      </c>
      <c r="AB37" s="62"/>
      <c r="AC37" s="65">
        <f t="shared" si="7"/>
        <v>10264514.186128354</v>
      </c>
      <c r="AD37" s="66">
        <f t="shared" si="8"/>
        <v>3077085.6455438449</v>
      </c>
      <c r="AE37" s="62">
        <f t="shared" si="9"/>
        <v>3600117.8524155458</v>
      </c>
      <c r="AF37" s="62">
        <f t="shared" si="10"/>
        <v>2265845.3288509496</v>
      </c>
      <c r="AG37" s="62">
        <f t="shared" si="11"/>
        <v>69201.113201499975</v>
      </c>
      <c r="AH37" s="62">
        <f t="shared" si="11"/>
        <v>604810.76601249992</v>
      </c>
      <c r="AI37" s="62">
        <f t="shared" si="12"/>
        <v>383</v>
      </c>
      <c r="AJ37" s="62">
        <f t="shared" si="13"/>
        <v>4815.3645540000007</v>
      </c>
      <c r="AK37" s="62">
        <f t="shared" si="14"/>
        <v>160382.42722948722</v>
      </c>
      <c r="AL37" s="62"/>
      <c r="AM37" s="65">
        <f t="shared" si="15"/>
        <v>9782641.497807825</v>
      </c>
    </row>
    <row r="38" spans="1:39">
      <c r="A38" s="56">
        <v>1988</v>
      </c>
      <c r="B38" s="57">
        <v>122836.06634999999</v>
      </c>
      <c r="C38" s="58">
        <v>1692</v>
      </c>
      <c r="D38" s="58">
        <v>1972</v>
      </c>
      <c r="E38" s="58">
        <v>6.4049999999999996E-2</v>
      </c>
      <c r="F38" s="58">
        <v>0.66169</v>
      </c>
      <c r="G38" s="59">
        <v>160000</v>
      </c>
      <c r="H38" s="16">
        <v>168000</v>
      </c>
      <c r="I38" s="60"/>
      <c r="J38" s="60">
        <v>4168.4357121404028</v>
      </c>
      <c r="K38" s="60">
        <v>26070000</v>
      </c>
      <c r="L38" s="60"/>
      <c r="M38" s="61"/>
      <c r="N38" s="78">
        <v>22688.69699</v>
      </c>
      <c r="O38" s="62">
        <v>5802.9995900000004</v>
      </c>
      <c r="P38" s="63">
        <v>1033</v>
      </c>
      <c r="Q38" s="64">
        <v>15320</v>
      </c>
      <c r="R38" s="62"/>
      <c r="S38" s="65"/>
      <c r="T38" s="66">
        <f t="shared" si="0"/>
        <v>3199188.2840710571</v>
      </c>
      <c r="U38" s="62">
        <f t="shared" si="1"/>
        <v>4057148.7878458663</v>
      </c>
      <c r="V38" s="62">
        <f t="shared" si="2"/>
        <v>2235198.1087223836</v>
      </c>
      <c r="W38" s="62">
        <f t="shared" si="3"/>
        <v>67576.327192499986</v>
      </c>
      <c r="X38" s="62">
        <f t="shared" si="3"/>
        <v>698119.90538649994</v>
      </c>
      <c r="Y38" s="62">
        <f t="shared" si="4"/>
        <v>469.81333333333328</v>
      </c>
      <c r="Z38" s="62">
        <f t="shared" si="5"/>
        <v>1961.1666547200002</v>
      </c>
      <c r="AA38" s="62">
        <f t="shared" si="6"/>
        <v>21586.169662603035</v>
      </c>
      <c r="AB38" s="62"/>
      <c r="AC38" s="65">
        <f t="shared" si="7"/>
        <v>10281248.562868962</v>
      </c>
      <c r="AD38" s="66">
        <f t="shared" si="8"/>
        <v>2940430.4081535451</v>
      </c>
      <c r="AE38" s="62">
        <f t="shared" si="9"/>
        <v>3781126.5497165578</v>
      </c>
      <c r="AF38" s="62">
        <f t="shared" si="10"/>
        <v>2149228.9506945997</v>
      </c>
      <c r="AG38" s="62">
        <f t="shared" si="11"/>
        <v>67576.327192499986</v>
      </c>
      <c r="AH38" s="62">
        <f t="shared" si="11"/>
        <v>698119.90538649994</v>
      </c>
      <c r="AI38" s="62">
        <f t="shared" si="12"/>
        <v>408.5333333333333</v>
      </c>
      <c r="AJ38" s="62">
        <f t="shared" si="13"/>
        <v>4902.9166368000006</v>
      </c>
      <c r="AK38" s="62">
        <f t="shared" si="14"/>
        <v>165958.18611571146</v>
      </c>
      <c r="AL38" s="62"/>
      <c r="AM38" s="65">
        <f t="shared" si="15"/>
        <v>9807751.7772295494</v>
      </c>
    </row>
    <row r="39" spans="1:39">
      <c r="A39" s="56">
        <v>1989</v>
      </c>
      <c r="B39" s="57">
        <v>125929.15201999999</v>
      </c>
      <c r="C39" s="58">
        <v>1731</v>
      </c>
      <c r="D39" s="58">
        <v>1951</v>
      </c>
      <c r="E39" s="58">
        <v>6.3579999999999998E-2</v>
      </c>
      <c r="F39" s="58">
        <v>0.75634999999999997</v>
      </c>
      <c r="G39" s="59">
        <v>220000</v>
      </c>
      <c r="H39" s="16">
        <v>168000</v>
      </c>
      <c r="I39" s="60"/>
      <c r="J39" s="60">
        <v>4175.8423828164514</v>
      </c>
      <c r="K39" s="60">
        <v>26749000</v>
      </c>
      <c r="L39" s="60"/>
      <c r="M39" s="61"/>
      <c r="N39" s="78">
        <v>22688.92296</v>
      </c>
      <c r="O39" s="62">
        <v>5802.9995900000004</v>
      </c>
      <c r="P39" s="63">
        <v>1031</v>
      </c>
      <c r="Q39" s="64">
        <v>15320</v>
      </c>
      <c r="R39" s="62"/>
      <c r="S39" s="65"/>
      <c r="T39" s="66">
        <f t="shared" si="0"/>
        <v>3279778.4247339685</v>
      </c>
      <c r="U39" s="62">
        <f t="shared" si="1"/>
        <v>4150664.6287004696</v>
      </c>
      <c r="V39" s="62">
        <f t="shared" si="2"/>
        <v>2207113.7880624039</v>
      </c>
      <c r="W39" s="62">
        <f t="shared" si="3"/>
        <v>67080.450942999989</v>
      </c>
      <c r="X39" s="62">
        <f t="shared" si="3"/>
        <v>797991.49214749981</v>
      </c>
      <c r="Y39" s="62">
        <f t="shared" si="4"/>
        <v>645.99333333333323</v>
      </c>
      <c r="Z39" s="62">
        <f t="shared" si="5"/>
        <v>1961.1666547200002</v>
      </c>
      <c r="AA39" s="62">
        <f t="shared" si="6"/>
        <v>22187.741408898371</v>
      </c>
      <c r="AB39" s="62"/>
      <c r="AC39" s="65">
        <f t="shared" si="7"/>
        <v>10527423.685984295</v>
      </c>
      <c r="AD39" s="66">
        <f t="shared" si="8"/>
        <v>3014502.2286157794</v>
      </c>
      <c r="AE39" s="62">
        <f t="shared" si="9"/>
        <v>3868280.1758625065</v>
      </c>
      <c r="AF39" s="62">
        <f t="shared" si="10"/>
        <v>2122224.7962138499</v>
      </c>
      <c r="AG39" s="62">
        <f t="shared" si="11"/>
        <v>67080.450942999989</v>
      </c>
      <c r="AH39" s="62">
        <f t="shared" si="11"/>
        <v>797991.49214749981</v>
      </c>
      <c r="AI39" s="62">
        <f t="shared" si="12"/>
        <v>561.73333333333323</v>
      </c>
      <c r="AJ39" s="62">
        <f t="shared" si="13"/>
        <v>4902.9166368000006</v>
      </c>
      <c r="AK39" s="62">
        <f t="shared" si="14"/>
        <v>170583.17319744441</v>
      </c>
      <c r="AL39" s="62"/>
      <c r="AM39" s="65">
        <f t="shared" si="15"/>
        <v>10046126.966950214</v>
      </c>
    </row>
    <row r="40" spans="1:39">
      <c r="A40" s="56">
        <v>1990</v>
      </c>
      <c r="B40" s="57">
        <v>119377.01330000001</v>
      </c>
      <c r="C40" s="58">
        <v>1776</v>
      </c>
      <c r="D40" s="58">
        <v>2059</v>
      </c>
      <c r="E40" s="58">
        <v>6.7019999999999996E-2</v>
      </c>
      <c r="F40" s="58">
        <v>0.74280000000000002</v>
      </c>
      <c r="G40" s="59">
        <v>225000</v>
      </c>
      <c r="H40" s="16">
        <v>169000</v>
      </c>
      <c r="I40" s="60"/>
      <c r="J40" s="60">
        <v>4183.2427711742057</v>
      </c>
      <c r="K40" s="60">
        <v>26871000</v>
      </c>
      <c r="L40" s="60"/>
      <c r="M40" s="61"/>
      <c r="N40" s="78">
        <v>22687.253840000001</v>
      </c>
      <c r="O40" s="62">
        <v>5802.9995900000004</v>
      </c>
      <c r="P40" s="63">
        <v>1029</v>
      </c>
      <c r="Q40" s="64">
        <v>15320</v>
      </c>
      <c r="R40" s="62"/>
      <c r="S40" s="65"/>
      <c r="T40" s="66">
        <f t="shared" si="0"/>
        <v>3108901.6583765773</v>
      </c>
      <c r="U40" s="62">
        <f t="shared" si="1"/>
        <v>4258567.5219942424</v>
      </c>
      <c r="V40" s="62">
        <f t="shared" si="2"/>
        <v>2324772.7724097236</v>
      </c>
      <c r="W40" s="62">
        <f t="shared" si="3"/>
        <v>70709.843066999994</v>
      </c>
      <c r="X40" s="62">
        <f t="shared" si="3"/>
        <v>783695.48537999985</v>
      </c>
      <c r="Y40" s="62">
        <f t="shared" si="4"/>
        <v>660.67499999999995</v>
      </c>
      <c r="Z40" s="62">
        <f t="shared" si="5"/>
        <v>1972.8402657600004</v>
      </c>
      <c r="AA40" s="62">
        <f t="shared" si="6"/>
        <v>22328.438126543595</v>
      </c>
      <c r="AB40" s="62"/>
      <c r="AC40" s="65">
        <f t="shared" si="7"/>
        <v>10571609.234619847</v>
      </c>
      <c r="AD40" s="66">
        <f t="shared" si="8"/>
        <v>2857446.3771843538</v>
      </c>
      <c r="AE40" s="62">
        <f t="shared" si="9"/>
        <v>3968842.0521847554</v>
      </c>
      <c r="AF40" s="62">
        <f t="shared" si="10"/>
        <v>2235358.4350093496</v>
      </c>
      <c r="AG40" s="62">
        <f t="shared" si="11"/>
        <v>70709.843066999994</v>
      </c>
      <c r="AH40" s="62">
        <f t="shared" si="11"/>
        <v>783695.48537999985</v>
      </c>
      <c r="AI40" s="62">
        <f t="shared" si="12"/>
        <v>574.5</v>
      </c>
      <c r="AJ40" s="62">
        <f t="shared" si="13"/>
        <v>4932.1006644000008</v>
      </c>
      <c r="AK40" s="62">
        <f t="shared" si="14"/>
        <v>171664.8737685878</v>
      </c>
      <c r="AL40" s="62"/>
      <c r="AM40" s="65">
        <f t="shared" si="15"/>
        <v>10093223.667258445</v>
      </c>
    </row>
    <row r="41" spans="1:39">
      <c r="A41" s="56">
        <v>1991</v>
      </c>
      <c r="B41" s="57">
        <v>118033.60881000001</v>
      </c>
      <c r="C41" s="58">
        <v>1803</v>
      </c>
      <c r="D41" s="58">
        <v>2218</v>
      </c>
      <c r="E41" s="58">
        <v>5.8090000000000003E-2</v>
      </c>
      <c r="F41" s="58">
        <v>0.83509</v>
      </c>
      <c r="G41" s="59">
        <v>250000</v>
      </c>
      <c r="H41" s="16">
        <v>170000</v>
      </c>
      <c r="I41" s="60"/>
      <c r="J41" s="60">
        <v>4190.6368138395392</v>
      </c>
      <c r="K41" s="60">
        <v>26162000</v>
      </c>
      <c r="L41" s="60"/>
      <c r="M41" s="61"/>
      <c r="N41" s="78">
        <v>22686.84</v>
      </c>
      <c r="O41" s="62">
        <v>5802.9995900000004</v>
      </c>
      <c r="P41" s="63">
        <v>1002</v>
      </c>
      <c r="Q41" s="64">
        <v>15320</v>
      </c>
      <c r="R41" s="62"/>
      <c r="S41" s="65"/>
      <c r="T41" s="66">
        <f t="shared" si="0"/>
        <v>3073859.6851829402</v>
      </c>
      <c r="U41" s="62">
        <f t="shared" si="1"/>
        <v>4323309.2579705063</v>
      </c>
      <c r="V41" s="62">
        <f t="shared" si="2"/>
        <v>2438585.8671726235</v>
      </c>
      <c r="W41" s="62">
        <f t="shared" si="3"/>
        <v>61288.194326499986</v>
      </c>
      <c r="X41" s="62">
        <f t="shared" si="3"/>
        <v>881066.5897764999</v>
      </c>
      <c r="Y41" s="62">
        <f t="shared" si="4"/>
        <v>734.08333333333314</v>
      </c>
      <c r="Z41" s="62">
        <f t="shared" si="5"/>
        <v>1984.5138768000002</v>
      </c>
      <c r="AA41" s="62">
        <f t="shared" si="6"/>
        <v>21777.720127491928</v>
      </c>
      <c r="AB41" s="62"/>
      <c r="AC41" s="65">
        <f t="shared" si="7"/>
        <v>10802605.911766693</v>
      </c>
      <c r="AD41" s="66">
        <f t="shared" si="8"/>
        <v>2825238.6812343197</v>
      </c>
      <c r="AE41" s="62">
        <f t="shared" si="9"/>
        <v>4029179.1779781058</v>
      </c>
      <c r="AF41" s="62">
        <f t="shared" si="10"/>
        <v>2344794.1030505993</v>
      </c>
      <c r="AG41" s="62">
        <f t="shared" si="11"/>
        <v>61288.194326499986</v>
      </c>
      <c r="AH41" s="62">
        <f t="shared" si="11"/>
        <v>881066.5897764999</v>
      </c>
      <c r="AI41" s="62">
        <f t="shared" si="12"/>
        <v>638.33333333333326</v>
      </c>
      <c r="AJ41" s="62">
        <f t="shared" si="13"/>
        <v>4961.2846920000002</v>
      </c>
      <c r="AK41" s="62">
        <f t="shared" si="14"/>
        <v>167430.85904469594</v>
      </c>
      <c r="AL41" s="62"/>
      <c r="AM41" s="65">
        <f t="shared" si="15"/>
        <v>10314597.223436054</v>
      </c>
    </row>
    <row r="42" spans="1:39">
      <c r="A42" s="56">
        <v>1992</v>
      </c>
      <c r="B42" s="57">
        <v>110743.71073000001</v>
      </c>
      <c r="C42" s="58">
        <v>1815</v>
      </c>
      <c r="D42" s="58">
        <v>2170.07143</v>
      </c>
      <c r="E42" s="58">
        <v>6.5640000000000004E-2</v>
      </c>
      <c r="F42" s="58">
        <v>0.90924000000000005</v>
      </c>
      <c r="G42" s="59">
        <v>225000</v>
      </c>
      <c r="H42" s="16">
        <v>172000</v>
      </c>
      <c r="I42" s="60"/>
      <c r="J42" s="60">
        <v>4198.0244476693979</v>
      </c>
      <c r="K42" s="60">
        <v>25540000</v>
      </c>
      <c r="L42" s="60"/>
      <c r="M42" s="61"/>
      <c r="N42" s="78">
        <v>20860.033630000002</v>
      </c>
      <c r="O42" s="62">
        <v>5802.9995900000004</v>
      </c>
      <c r="P42" s="63">
        <v>1040</v>
      </c>
      <c r="Q42" s="64">
        <v>15320</v>
      </c>
      <c r="R42" s="62"/>
      <c r="S42" s="65"/>
      <c r="T42" s="66">
        <f t="shared" si="0"/>
        <v>2651785.6796242059</v>
      </c>
      <c r="U42" s="62">
        <f t="shared" si="1"/>
        <v>4352083.3628488462</v>
      </c>
      <c r="V42" s="62">
        <f t="shared" si="2"/>
        <v>2476373.5562019376</v>
      </c>
      <c r="W42" s="62">
        <f t="shared" si="3"/>
        <v>69253.865993999992</v>
      </c>
      <c r="X42" s="62">
        <f t="shared" si="3"/>
        <v>959298.98105399986</v>
      </c>
      <c r="Y42" s="62">
        <f t="shared" si="4"/>
        <v>660.67499999999995</v>
      </c>
      <c r="Z42" s="62">
        <f t="shared" si="5"/>
        <v>2007.8610988800003</v>
      </c>
      <c r="AA42" s="62">
        <f t="shared" si="6"/>
        <v>21297.435096395191</v>
      </c>
      <c r="AB42" s="62"/>
      <c r="AC42" s="65">
        <f t="shared" si="7"/>
        <v>10532761.416918267</v>
      </c>
      <c r="AD42" s="66">
        <f t="shared" si="8"/>
        <v>2437303.0143604833</v>
      </c>
      <c r="AE42" s="62">
        <f t="shared" si="9"/>
        <v>4055995.678330705</v>
      </c>
      <c r="AF42" s="62">
        <f t="shared" si="10"/>
        <v>2381128.4194249399</v>
      </c>
      <c r="AG42" s="62">
        <f t="shared" si="11"/>
        <v>69253.865993999992</v>
      </c>
      <c r="AH42" s="62">
        <f t="shared" si="11"/>
        <v>959298.98105399986</v>
      </c>
      <c r="AI42" s="62">
        <f t="shared" si="12"/>
        <v>574.5</v>
      </c>
      <c r="AJ42" s="62">
        <f t="shared" si="13"/>
        <v>5019.6527472000007</v>
      </c>
      <c r="AK42" s="62">
        <f t="shared" si="14"/>
        <v>163738.34509594151</v>
      </c>
      <c r="AL42" s="62"/>
      <c r="AM42" s="65">
        <f t="shared" si="15"/>
        <v>10072312.457007272</v>
      </c>
    </row>
    <row r="43" spans="1:39">
      <c r="A43" s="56">
        <v>1993</v>
      </c>
      <c r="B43" s="57">
        <v>96144.701289999997</v>
      </c>
      <c r="C43" s="58">
        <v>1829</v>
      </c>
      <c r="D43" s="58">
        <v>2412.3676500000001</v>
      </c>
      <c r="E43" s="58">
        <v>5.917E-2</v>
      </c>
      <c r="F43" s="58">
        <v>1.05461</v>
      </c>
      <c r="G43" s="59">
        <v>230000</v>
      </c>
      <c r="H43" s="16">
        <v>173000</v>
      </c>
      <c r="I43" s="60"/>
      <c r="J43" s="60">
        <v>4205.4056097537969</v>
      </c>
      <c r="K43" s="60">
        <v>25303000</v>
      </c>
      <c r="L43" s="60"/>
      <c r="M43" s="61"/>
      <c r="N43" s="78">
        <v>20848.64603</v>
      </c>
      <c r="O43" s="62">
        <v>5802.9995900000004</v>
      </c>
      <c r="P43" s="63">
        <v>1038</v>
      </c>
      <c r="Q43" s="64">
        <v>15320</v>
      </c>
      <c r="R43" s="62"/>
      <c r="S43" s="65"/>
      <c r="T43" s="66">
        <f t="shared" si="0"/>
        <v>2300951.9822409311</v>
      </c>
      <c r="U43" s="62">
        <f t="shared" si="1"/>
        <v>4385653.1518735755</v>
      </c>
      <c r="V43" s="62">
        <f t="shared" si="2"/>
        <v>2747575.5219532005</v>
      </c>
      <c r="W43" s="62">
        <f t="shared" si="3"/>
        <v>62427.654644499991</v>
      </c>
      <c r="X43" s="62">
        <f t="shared" si="3"/>
        <v>1112672.4499685001</v>
      </c>
      <c r="Y43" s="62">
        <f t="shared" si="4"/>
        <v>675.35666666666657</v>
      </c>
      <c r="Z43" s="62">
        <f t="shared" si="5"/>
        <v>2019.5347099200005</v>
      </c>
      <c r="AA43" s="62">
        <f t="shared" si="6"/>
        <v>21136.902896640011</v>
      </c>
      <c r="AB43" s="62"/>
      <c r="AC43" s="65">
        <f t="shared" si="7"/>
        <v>10633112.554953935</v>
      </c>
      <c r="AD43" s="66">
        <f t="shared" si="8"/>
        <v>2114845.5719126202</v>
      </c>
      <c r="AE43" s="62">
        <f t="shared" si="9"/>
        <v>4087281.5954087381</v>
      </c>
      <c r="AF43" s="62">
        <f t="shared" si="10"/>
        <v>2641899.5403396157</v>
      </c>
      <c r="AG43" s="62">
        <f t="shared" si="11"/>
        <v>62427.654644499991</v>
      </c>
      <c r="AH43" s="62">
        <f t="shared" si="11"/>
        <v>1112672.4499685001</v>
      </c>
      <c r="AI43" s="62">
        <f t="shared" si="12"/>
        <v>587.26666666666665</v>
      </c>
      <c r="AJ43" s="62">
        <f t="shared" si="13"/>
        <v>5048.836774800001</v>
      </c>
      <c r="AK43" s="62">
        <f t="shared" si="14"/>
        <v>162504.14592578067</v>
      </c>
      <c r="AL43" s="62"/>
      <c r="AM43" s="65">
        <f t="shared" si="15"/>
        <v>10187267.061641222</v>
      </c>
    </row>
    <row r="44" spans="1:39">
      <c r="A44" s="56">
        <v>1994</v>
      </c>
      <c r="B44" s="57">
        <v>90779.745290000006</v>
      </c>
      <c r="C44" s="58">
        <v>1833</v>
      </c>
      <c r="D44" s="58">
        <v>2542.33</v>
      </c>
      <c r="E44" s="58">
        <v>7.3709999999999998E-2</v>
      </c>
      <c r="F44" s="58">
        <v>1.05271</v>
      </c>
      <c r="G44" s="59">
        <v>230000</v>
      </c>
      <c r="H44" s="16">
        <v>174000</v>
      </c>
      <c r="I44" s="60"/>
      <c r="J44" s="60">
        <v>4212.7802374177854</v>
      </c>
      <c r="K44" s="60">
        <v>25504000</v>
      </c>
      <c r="L44" s="60"/>
      <c r="M44" s="61"/>
      <c r="N44" s="78">
        <v>20827.900000000001</v>
      </c>
      <c r="O44" s="62">
        <v>5802.9995900000004</v>
      </c>
      <c r="P44" s="63">
        <v>1043</v>
      </c>
      <c r="Q44" s="64">
        <v>15320</v>
      </c>
      <c r="R44" s="62"/>
      <c r="S44" s="65"/>
      <c r="T44" s="66">
        <f t="shared" si="0"/>
        <v>2170395.0434516002</v>
      </c>
      <c r="U44" s="62">
        <f t="shared" si="1"/>
        <v>4395244.5201663561</v>
      </c>
      <c r="V44" s="62">
        <f t="shared" si="2"/>
        <v>2909544.606917636</v>
      </c>
      <c r="W44" s="62">
        <f t="shared" si="3"/>
        <v>77768.166703499999</v>
      </c>
      <c r="X44" s="62">
        <f t="shared" si="3"/>
        <v>1110667.8438535</v>
      </c>
      <c r="Y44" s="62">
        <f t="shared" si="4"/>
        <v>675.35666666666657</v>
      </c>
      <c r="Z44" s="62">
        <f t="shared" si="5"/>
        <v>2031.2083209600003</v>
      </c>
      <c r="AA44" s="62">
        <f t="shared" si="6"/>
        <v>21342.16883519098</v>
      </c>
      <c r="AB44" s="62"/>
      <c r="AC44" s="65">
        <f t="shared" si="7"/>
        <v>10687668.914915411</v>
      </c>
      <c r="AD44" s="66">
        <f t="shared" si="8"/>
        <v>1994848.3855253679</v>
      </c>
      <c r="AE44" s="62">
        <f t="shared" si="9"/>
        <v>4096220.428859605</v>
      </c>
      <c r="AF44" s="62">
        <f t="shared" si="10"/>
        <v>2797639.0451131114</v>
      </c>
      <c r="AG44" s="62">
        <f t="shared" si="11"/>
        <v>77768.166703499999</v>
      </c>
      <c r="AH44" s="62">
        <f t="shared" si="11"/>
        <v>1110667.8438535</v>
      </c>
      <c r="AI44" s="62">
        <f t="shared" si="12"/>
        <v>587.26666666666665</v>
      </c>
      <c r="AJ44" s="62">
        <f t="shared" si="13"/>
        <v>5078.0208024000003</v>
      </c>
      <c r="AK44" s="62">
        <f t="shared" si="14"/>
        <v>164082.2657759306</v>
      </c>
      <c r="AL44" s="62"/>
      <c r="AM44" s="65">
        <f t="shared" si="15"/>
        <v>10246891.42330008</v>
      </c>
    </row>
    <row r="45" spans="1:39">
      <c r="A45" s="56">
        <v>1995</v>
      </c>
      <c r="B45" s="57">
        <v>78971.503819999998</v>
      </c>
      <c r="C45" s="58">
        <v>1816</v>
      </c>
      <c r="D45" s="58">
        <v>2689.59</v>
      </c>
      <c r="E45" s="58">
        <v>7.3340000000000002E-2</v>
      </c>
      <c r="F45" s="58">
        <v>1.05192</v>
      </c>
      <c r="G45" s="59">
        <v>232000</v>
      </c>
      <c r="H45" s="16">
        <v>175000</v>
      </c>
      <c r="I45" s="60"/>
      <c r="J45" s="60">
        <v>4220.1482682234127</v>
      </c>
      <c r="K45" s="60">
        <v>25818000</v>
      </c>
      <c r="L45" s="60"/>
      <c r="M45" s="61"/>
      <c r="N45" s="78">
        <v>21727.84</v>
      </c>
      <c r="O45" s="62">
        <v>5802.9995900000004</v>
      </c>
      <c r="P45" s="63">
        <v>1053</v>
      </c>
      <c r="Q45" s="64">
        <v>15320</v>
      </c>
      <c r="R45" s="62"/>
      <c r="S45" s="65"/>
      <c r="T45" s="66">
        <f t="shared" si="0"/>
        <v>1969660.1933805009</v>
      </c>
      <c r="U45" s="62">
        <f t="shared" si="1"/>
        <v>4354481.2049220409</v>
      </c>
      <c r="V45" s="62">
        <f t="shared" si="2"/>
        <v>3107586.6117632748</v>
      </c>
      <c r="W45" s="62">
        <f t="shared" si="3"/>
        <v>77377.796038999993</v>
      </c>
      <c r="X45" s="62">
        <f t="shared" si="3"/>
        <v>1109834.3497319999</v>
      </c>
      <c r="Y45" s="62">
        <f t="shared" si="4"/>
        <v>681.2293333333331</v>
      </c>
      <c r="Z45" s="62">
        <f t="shared" si="5"/>
        <v>2042.8819320000002</v>
      </c>
      <c r="AA45" s="62">
        <f t="shared" si="6"/>
        <v>21642.715622699343</v>
      </c>
      <c r="AB45" s="62"/>
      <c r="AC45" s="65">
        <f t="shared" si="7"/>
        <v>10643306.982724849</v>
      </c>
      <c r="AD45" s="66">
        <f t="shared" si="8"/>
        <v>1810349.4424453131</v>
      </c>
      <c r="AE45" s="62">
        <f t="shared" si="9"/>
        <v>4058230.3866934213</v>
      </c>
      <c r="AF45" s="62">
        <f t="shared" si="10"/>
        <v>2988064.0497723795</v>
      </c>
      <c r="AG45" s="62">
        <f t="shared" si="11"/>
        <v>77377.796038999993</v>
      </c>
      <c r="AH45" s="62">
        <f t="shared" si="11"/>
        <v>1109834.3497319999</v>
      </c>
      <c r="AI45" s="62">
        <f t="shared" si="12"/>
        <v>592.37333333333322</v>
      </c>
      <c r="AJ45" s="62">
        <f t="shared" si="13"/>
        <v>5107.2048300000006</v>
      </c>
      <c r="AK45" s="62">
        <f t="shared" si="14"/>
        <v>166392.92118526914</v>
      </c>
      <c r="AL45" s="62"/>
      <c r="AM45" s="65">
        <f t="shared" si="15"/>
        <v>10215948.524030717</v>
      </c>
    </row>
    <row r="46" spans="1:39">
      <c r="A46" s="56">
        <v>1996</v>
      </c>
      <c r="B46" s="57">
        <v>76928.105160000006</v>
      </c>
      <c r="C46" s="58">
        <v>1852</v>
      </c>
      <c r="D46" s="58">
        <v>3182.2346499999999</v>
      </c>
      <c r="E46" s="58">
        <v>6.1350000000000002E-2</v>
      </c>
      <c r="F46" s="58">
        <v>1.1193900000000001</v>
      </c>
      <c r="G46" s="59">
        <v>232000</v>
      </c>
      <c r="H46" s="16">
        <v>176000</v>
      </c>
      <c r="I46" s="60"/>
      <c r="J46" s="60">
        <v>4227.5096399716585</v>
      </c>
      <c r="K46" s="60">
        <v>26060000</v>
      </c>
      <c r="L46" s="60"/>
      <c r="M46" s="61"/>
      <c r="N46" s="78">
        <v>21645</v>
      </c>
      <c r="O46" s="62">
        <v>5802.9995900000004</v>
      </c>
      <c r="P46" s="63">
        <v>1053</v>
      </c>
      <c r="Q46" s="64">
        <v>15320</v>
      </c>
      <c r="R46" s="62"/>
      <c r="S46" s="65"/>
      <c r="T46" s="66">
        <f t="shared" si="0"/>
        <v>1911379.706535673</v>
      </c>
      <c r="U46" s="62">
        <f t="shared" si="1"/>
        <v>4440803.5195570597</v>
      </c>
      <c r="V46" s="62">
        <f t="shared" si="2"/>
        <v>3676794.5277269729</v>
      </c>
      <c r="W46" s="62">
        <f t="shared" si="3"/>
        <v>64727.676397499992</v>
      </c>
      <c r="X46" s="62">
        <f t="shared" si="3"/>
        <v>1181018.9679314999</v>
      </c>
      <c r="Y46" s="62">
        <f t="shared" si="4"/>
        <v>681.2293333333331</v>
      </c>
      <c r="Z46" s="62">
        <f t="shared" si="5"/>
        <v>2054.5555430400004</v>
      </c>
      <c r="AA46" s="62">
        <f t="shared" si="6"/>
        <v>21883.685516183828</v>
      </c>
      <c r="AB46" s="62"/>
      <c r="AC46" s="65">
        <f t="shared" si="7"/>
        <v>11299343.868541265</v>
      </c>
      <c r="AD46" s="66">
        <f t="shared" si="8"/>
        <v>1756782.8185070523</v>
      </c>
      <c r="AE46" s="62">
        <f t="shared" si="9"/>
        <v>4138679.8877512207</v>
      </c>
      <c r="AF46" s="62">
        <f t="shared" si="10"/>
        <v>3535379.3535836278</v>
      </c>
      <c r="AG46" s="62">
        <f t="shared" si="11"/>
        <v>64727.676397499992</v>
      </c>
      <c r="AH46" s="62">
        <f t="shared" si="11"/>
        <v>1181018.9679314999</v>
      </c>
      <c r="AI46" s="62">
        <f t="shared" si="12"/>
        <v>592.37333333333322</v>
      </c>
      <c r="AJ46" s="62">
        <f t="shared" si="13"/>
        <v>5136.3888576000008</v>
      </c>
      <c r="AK46" s="62">
        <f t="shared" si="14"/>
        <v>168245.53918356381</v>
      </c>
      <c r="AL46" s="62"/>
      <c r="AM46" s="65">
        <f t="shared" si="15"/>
        <v>10850563.005545398</v>
      </c>
    </row>
    <row r="47" spans="1:39">
      <c r="A47" s="56">
        <v>1997</v>
      </c>
      <c r="B47" s="57">
        <v>68894.459969999996</v>
      </c>
      <c r="C47" s="58">
        <v>1810</v>
      </c>
      <c r="D47" s="58">
        <v>3013.0758000000001</v>
      </c>
      <c r="E47" s="58">
        <v>7.3779999999999998E-2</v>
      </c>
      <c r="F47" s="58">
        <v>1.16049</v>
      </c>
      <c r="G47" s="59">
        <v>232000</v>
      </c>
      <c r="H47" s="16">
        <v>177000</v>
      </c>
      <c r="I47" s="60"/>
      <c r="J47" s="60">
        <v>4234.8642907043577</v>
      </c>
      <c r="K47" s="60">
        <v>26526000</v>
      </c>
      <c r="L47" s="60"/>
      <c r="M47" s="61"/>
      <c r="N47" s="78">
        <v>22984.012060000001</v>
      </c>
      <c r="O47" s="62">
        <v>5802.9995900000004</v>
      </c>
      <c r="P47" s="63">
        <v>1053</v>
      </c>
      <c r="Q47" s="64">
        <v>15320</v>
      </c>
      <c r="R47" s="62"/>
      <c r="S47" s="65"/>
      <c r="T47" s="66">
        <f t="shared" si="0"/>
        <v>1817667.6853714965</v>
      </c>
      <c r="U47" s="62">
        <f t="shared" si="1"/>
        <v>4340094.152482871</v>
      </c>
      <c r="V47" s="62">
        <f t="shared" si="2"/>
        <v>3481346.2335552694</v>
      </c>
      <c r="W47" s="62">
        <f t="shared" si="3"/>
        <v>77842.020613000001</v>
      </c>
      <c r="X47" s="62">
        <f t="shared" si="3"/>
        <v>1224381.7633664999</v>
      </c>
      <c r="Y47" s="62">
        <f t="shared" si="4"/>
        <v>681.2293333333331</v>
      </c>
      <c r="Z47" s="62">
        <f t="shared" si="5"/>
        <v>2066.2291540800002</v>
      </c>
      <c r="AA47" s="62">
        <f t="shared" si="6"/>
        <v>22313.757551140021</v>
      </c>
      <c r="AB47" s="62"/>
      <c r="AC47" s="65">
        <f t="shared" si="7"/>
        <v>10966393.07142769</v>
      </c>
      <c r="AD47" s="66">
        <f t="shared" si="8"/>
        <v>1670650.4461135077</v>
      </c>
      <c r="AE47" s="62">
        <f t="shared" si="9"/>
        <v>4044822.1365171215</v>
      </c>
      <c r="AF47" s="62">
        <f t="shared" si="10"/>
        <v>3347448.3014954515</v>
      </c>
      <c r="AG47" s="62">
        <f t="shared" si="11"/>
        <v>77842.020613000001</v>
      </c>
      <c r="AH47" s="62">
        <f t="shared" si="11"/>
        <v>1224381.7633664999</v>
      </c>
      <c r="AI47" s="62">
        <f t="shared" si="12"/>
        <v>592.37333333333322</v>
      </c>
      <c r="AJ47" s="62">
        <f t="shared" si="13"/>
        <v>5165.5728852000002</v>
      </c>
      <c r="AK47" s="62">
        <f t="shared" si="14"/>
        <v>171552.00697919479</v>
      </c>
      <c r="AL47" s="62"/>
      <c r="AM47" s="65">
        <f t="shared" si="15"/>
        <v>10542454.621303309</v>
      </c>
    </row>
    <row r="48" spans="1:39">
      <c r="A48" s="56">
        <v>1998</v>
      </c>
      <c r="B48" s="57">
        <v>68409.442970000004</v>
      </c>
      <c r="C48" s="58">
        <v>1792</v>
      </c>
      <c r="D48" s="58">
        <v>3071.6986999999999</v>
      </c>
      <c r="E48" s="58">
        <v>9.1520000000000004E-2</v>
      </c>
      <c r="F48" s="58">
        <v>1.1763399999999999</v>
      </c>
      <c r="G48" s="59">
        <v>229000</v>
      </c>
      <c r="H48" s="16">
        <v>178000</v>
      </c>
      <c r="I48" s="60"/>
      <c r="J48" s="60">
        <v>4242.2121587061019</v>
      </c>
      <c r="K48" s="60">
        <v>26795000</v>
      </c>
      <c r="L48" s="60"/>
      <c r="M48" s="61"/>
      <c r="N48" s="78">
        <v>22470</v>
      </c>
      <c r="O48" s="62">
        <v>5802.9995900000004</v>
      </c>
      <c r="P48" s="63">
        <v>1061</v>
      </c>
      <c r="Q48" s="64">
        <v>15320</v>
      </c>
      <c r="R48" s="62"/>
      <c r="S48" s="65"/>
      <c r="T48" s="66">
        <f t="shared" si="0"/>
        <v>1764507.3503009677</v>
      </c>
      <c r="U48" s="62">
        <f t="shared" si="1"/>
        <v>4296932.995165362</v>
      </c>
      <c r="V48" s="62">
        <f t="shared" si="2"/>
        <v>3576043.4502287153</v>
      </c>
      <c r="W48" s="62">
        <f t="shared" si="3"/>
        <v>96558.711391999983</v>
      </c>
      <c r="X48" s="62">
        <f t="shared" si="3"/>
        <v>1241104.3985889999</v>
      </c>
      <c r="Y48" s="62">
        <f t="shared" si="4"/>
        <v>672.42033333333313</v>
      </c>
      <c r="Z48" s="62">
        <f t="shared" si="5"/>
        <v>2077.9027651200004</v>
      </c>
      <c r="AA48" s="62">
        <f t="shared" si="6"/>
        <v>22579.150212692159</v>
      </c>
      <c r="AB48" s="62"/>
      <c r="AC48" s="65">
        <f t="shared" si="7"/>
        <v>11000476.378987189</v>
      </c>
      <c r="AD48" s="66">
        <f t="shared" si="8"/>
        <v>1621789.8440266247</v>
      </c>
      <c r="AE48" s="62">
        <f t="shared" si="9"/>
        <v>4004597.385988222</v>
      </c>
      <c r="AF48" s="62">
        <f t="shared" si="10"/>
        <v>3438503.3175276108</v>
      </c>
      <c r="AG48" s="62">
        <f t="shared" si="11"/>
        <v>96558.711391999983</v>
      </c>
      <c r="AH48" s="62">
        <f t="shared" si="11"/>
        <v>1241104.3985889999</v>
      </c>
      <c r="AI48" s="62">
        <f t="shared" si="12"/>
        <v>584.71333333333325</v>
      </c>
      <c r="AJ48" s="62">
        <f t="shared" si="13"/>
        <v>5194.7569128000005</v>
      </c>
      <c r="AK48" s="62">
        <f t="shared" si="14"/>
        <v>173592.39142016013</v>
      </c>
      <c r="AL48" s="62"/>
      <c r="AM48" s="65">
        <f t="shared" si="15"/>
        <v>10581925.519189749</v>
      </c>
    </row>
    <row r="49" spans="1:39">
      <c r="A49" s="56">
        <v>1999</v>
      </c>
      <c r="B49" s="57">
        <v>60659.091800000002</v>
      </c>
      <c r="C49" s="58">
        <v>1811</v>
      </c>
      <c r="D49" s="58">
        <v>3258.8681999999999</v>
      </c>
      <c r="E49" s="58">
        <v>0.10102999999999999</v>
      </c>
      <c r="F49" s="58">
        <v>1.12486</v>
      </c>
      <c r="G49" s="59">
        <v>229000</v>
      </c>
      <c r="H49" s="16">
        <v>180000</v>
      </c>
      <c r="I49" s="60"/>
      <c r="J49" s="60">
        <v>4249.5531825061207</v>
      </c>
      <c r="K49" s="60">
        <v>27168000</v>
      </c>
      <c r="L49" s="60"/>
      <c r="M49" s="61"/>
      <c r="N49" s="78">
        <v>22485.92167</v>
      </c>
      <c r="O49" s="62">
        <v>5802.9995900000004</v>
      </c>
      <c r="P49" s="63">
        <v>1059</v>
      </c>
      <c r="Q49" s="64">
        <v>15320</v>
      </c>
      <c r="R49" s="62"/>
      <c r="S49" s="65"/>
      <c r="T49" s="66">
        <f t="shared" si="0"/>
        <v>1565708.6192426342</v>
      </c>
      <c r="U49" s="62">
        <f t="shared" si="1"/>
        <v>4342491.9945560666</v>
      </c>
      <c r="V49" s="62">
        <f t="shared" si="2"/>
        <v>3786792.8262918196</v>
      </c>
      <c r="W49" s="62">
        <f t="shared" si="3"/>
        <v>106592.29252549999</v>
      </c>
      <c r="X49" s="62">
        <f t="shared" si="3"/>
        <v>1186790.1234309999</v>
      </c>
      <c r="Y49" s="62">
        <f t="shared" si="4"/>
        <v>672.42033333333313</v>
      </c>
      <c r="Z49" s="62">
        <f t="shared" si="5"/>
        <v>2101.2499872000003</v>
      </c>
      <c r="AA49" s="62">
        <f t="shared" si="6"/>
        <v>22933.079911341894</v>
      </c>
      <c r="AB49" s="62"/>
      <c r="AC49" s="65">
        <f t="shared" si="7"/>
        <v>11014082.606278894</v>
      </c>
      <c r="AD49" s="66">
        <f t="shared" si="8"/>
        <v>1439070.4220980091</v>
      </c>
      <c r="AE49" s="62">
        <f t="shared" si="9"/>
        <v>4047056.8448798382</v>
      </c>
      <c r="AF49" s="62">
        <f t="shared" si="10"/>
        <v>3641146.9483575188</v>
      </c>
      <c r="AG49" s="62">
        <f t="shared" si="11"/>
        <v>106592.29252549999</v>
      </c>
      <c r="AH49" s="62">
        <f t="shared" si="11"/>
        <v>1186790.1234309999</v>
      </c>
      <c r="AI49" s="62">
        <f t="shared" si="12"/>
        <v>584.71333333333325</v>
      </c>
      <c r="AJ49" s="62">
        <f t="shared" si="13"/>
        <v>5253.124968000001</v>
      </c>
      <c r="AK49" s="62">
        <f t="shared" si="14"/>
        <v>176313.46383451024</v>
      </c>
      <c r="AL49" s="62"/>
      <c r="AM49" s="65">
        <f t="shared" si="15"/>
        <v>10602807.93342771</v>
      </c>
    </row>
    <row r="50" spans="1:39">
      <c r="A50" s="56">
        <v>2000</v>
      </c>
      <c r="B50" s="57">
        <v>65627.209099999993</v>
      </c>
      <c r="C50" s="58">
        <v>1765.4399000000001</v>
      </c>
      <c r="D50" s="58">
        <v>3373.2887999999998</v>
      </c>
      <c r="E50" s="58">
        <v>0.10372000000000001</v>
      </c>
      <c r="F50" s="58">
        <v>0.99799000000000004</v>
      </c>
      <c r="G50" s="59">
        <v>229000</v>
      </c>
      <c r="H50" s="16">
        <v>300000</v>
      </c>
      <c r="I50" s="62"/>
      <c r="J50" s="62">
        <v>4256.887300880152</v>
      </c>
      <c r="K50" s="62">
        <v>27484000</v>
      </c>
      <c r="L50" s="62"/>
      <c r="M50" s="65"/>
      <c r="N50" s="78">
        <v>21239.624690000001</v>
      </c>
      <c r="O50" s="62">
        <v>5802.9995900000004</v>
      </c>
      <c r="P50" s="63">
        <v>1059</v>
      </c>
      <c r="Q50" s="64">
        <v>15320</v>
      </c>
      <c r="R50" s="62"/>
      <c r="S50" s="65"/>
      <c r="T50" s="66">
        <f t="shared" si="0"/>
        <v>1600055.7660886773</v>
      </c>
      <c r="U50" s="62">
        <f t="shared" si="1"/>
        <v>4233246.0699170968</v>
      </c>
      <c r="V50" s="62">
        <f t="shared" si="2"/>
        <v>3919749.1413891916</v>
      </c>
      <c r="W50" s="62">
        <f t="shared" si="3"/>
        <v>109430.39276199997</v>
      </c>
      <c r="X50" s="62">
        <f t="shared" si="3"/>
        <v>1052935.1877414999</v>
      </c>
      <c r="Y50" s="62">
        <f t="shared" si="4"/>
        <v>672.42033333333313</v>
      </c>
      <c r="Z50" s="62">
        <f t="shared" si="5"/>
        <v>3502.0833120000007</v>
      </c>
      <c r="AA50" s="62">
        <f t="shared" si="6"/>
        <v>23239.861714670686</v>
      </c>
      <c r="AB50" s="62"/>
      <c r="AC50" s="65">
        <f t="shared" si="7"/>
        <v>10942830.923258469</v>
      </c>
      <c r="AD50" s="66">
        <f t="shared" si="8"/>
        <v>1470639.4908903283</v>
      </c>
      <c r="AE50" s="62">
        <f t="shared" si="9"/>
        <v>3945243.3084036321</v>
      </c>
      <c r="AF50" s="62">
        <f t="shared" si="10"/>
        <v>3768989.5590280686</v>
      </c>
      <c r="AG50" s="62">
        <f t="shared" si="11"/>
        <v>109430.39276199997</v>
      </c>
      <c r="AH50" s="62">
        <f t="shared" si="11"/>
        <v>1052935.1877414999</v>
      </c>
      <c r="AI50" s="62">
        <f t="shared" si="12"/>
        <v>584.71333333333325</v>
      </c>
      <c r="AJ50" s="62">
        <f t="shared" si="13"/>
        <v>8755.2082800000007</v>
      </c>
      <c r="AK50" s="62">
        <f t="shared" si="14"/>
        <v>178672.05511816707</v>
      </c>
      <c r="AL50" s="62"/>
      <c r="AM50" s="65">
        <f t="shared" si="15"/>
        <v>10535249.915557029</v>
      </c>
    </row>
    <row r="51" spans="1:39">
      <c r="A51" s="56">
        <v>2001</v>
      </c>
      <c r="B51" s="57">
        <v>69529.391310000006</v>
      </c>
      <c r="C51" s="58">
        <v>1746.9863</v>
      </c>
      <c r="D51" s="58">
        <v>3337.9738000000002</v>
      </c>
      <c r="E51" s="58">
        <v>0.12014</v>
      </c>
      <c r="F51" s="58">
        <v>1.0570200000000001</v>
      </c>
      <c r="G51" s="59">
        <v>229000</v>
      </c>
      <c r="H51" s="16">
        <v>310000</v>
      </c>
      <c r="I51" s="62"/>
      <c r="J51" s="62">
        <v>4264.2144528522858</v>
      </c>
      <c r="K51" s="62">
        <v>27710000</v>
      </c>
      <c r="L51" s="62"/>
      <c r="M51" s="65"/>
      <c r="N51" s="78">
        <v>22410.590609999999</v>
      </c>
      <c r="O51" s="62">
        <v>5802.9995900000004</v>
      </c>
      <c r="P51" s="63">
        <v>1069</v>
      </c>
      <c r="Q51" s="64">
        <v>15320</v>
      </c>
      <c r="R51" s="62"/>
      <c r="S51" s="65"/>
      <c r="T51" s="66">
        <f t="shared" si="0"/>
        <v>1788652.9153994387</v>
      </c>
      <c r="U51" s="62">
        <f t="shared" si="1"/>
        <v>4188997.2514351867</v>
      </c>
      <c r="V51" s="62">
        <f t="shared" si="2"/>
        <v>3915339.4290300822</v>
      </c>
      <c r="W51" s="62">
        <f t="shared" si="3"/>
        <v>126754.40981899998</v>
      </c>
      <c r="X51" s="62">
        <f t="shared" si="3"/>
        <v>1115215.134567</v>
      </c>
      <c r="Y51" s="62">
        <f t="shared" si="4"/>
        <v>672.42033333333313</v>
      </c>
      <c r="Z51" s="62">
        <f t="shared" si="5"/>
        <v>3618.8194224000008</v>
      </c>
      <c r="AA51" s="62">
        <f t="shared" si="6"/>
        <v>23471.29276916229</v>
      </c>
      <c r="AB51" s="62"/>
      <c r="AC51" s="65">
        <f t="shared" si="7"/>
        <v>11162721.672775602</v>
      </c>
      <c r="AD51" s="66">
        <f t="shared" si="8"/>
        <v>1643982.4590068369</v>
      </c>
      <c r="AE51" s="62">
        <f t="shared" si="9"/>
        <v>3904004.8941614041</v>
      </c>
      <c r="AF51" s="62">
        <f t="shared" si="10"/>
        <v>3764749.4509904636</v>
      </c>
      <c r="AG51" s="62">
        <f t="shared" si="11"/>
        <v>126754.40981899998</v>
      </c>
      <c r="AH51" s="62">
        <f t="shared" si="11"/>
        <v>1115215.134567</v>
      </c>
      <c r="AI51" s="62">
        <f t="shared" si="12"/>
        <v>584.71333333333325</v>
      </c>
      <c r="AJ51" s="62">
        <f t="shared" si="13"/>
        <v>9047.0485560000016</v>
      </c>
      <c r="AK51" s="62">
        <f t="shared" si="14"/>
        <v>180451.33688119394</v>
      </c>
      <c r="AL51" s="62"/>
      <c r="AM51" s="65">
        <f t="shared" si="15"/>
        <v>10744789.447315231</v>
      </c>
    </row>
    <row r="52" spans="1:39">
      <c r="A52" s="56">
        <v>2002</v>
      </c>
      <c r="B52" s="57">
        <v>64327.584009999999</v>
      </c>
      <c r="C52" s="58">
        <v>1738.6383000000001</v>
      </c>
      <c r="D52" s="58">
        <v>3379.2923500000002</v>
      </c>
      <c r="E52" s="58">
        <v>0.13716999999999999</v>
      </c>
      <c r="F52" s="58">
        <v>1.0201</v>
      </c>
      <c r="G52" s="59">
        <v>229000</v>
      </c>
      <c r="H52" s="16">
        <v>320000</v>
      </c>
      <c r="I52" s="62"/>
      <c r="J52" s="62">
        <v>4271.5345776967952</v>
      </c>
      <c r="K52" s="62">
        <v>27920000</v>
      </c>
      <c r="L52" s="62"/>
      <c r="M52" s="65"/>
      <c r="N52" s="78">
        <v>22413.888510000001</v>
      </c>
      <c r="O52" s="62">
        <v>5802.9995900000004</v>
      </c>
      <c r="P52" s="63">
        <v>1068</v>
      </c>
      <c r="Q52" s="64">
        <v>15320</v>
      </c>
      <c r="R52" s="62"/>
      <c r="S52" s="65"/>
      <c r="T52" s="66">
        <f t="shared" si="0"/>
        <v>1655079.2475261963</v>
      </c>
      <c r="U52" s="62">
        <f t="shared" si="1"/>
        <v>4168980.0658081556</v>
      </c>
      <c r="V52" s="62">
        <f t="shared" si="2"/>
        <v>3960096.8469849629</v>
      </c>
      <c r="W52" s="62">
        <f t="shared" si="3"/>
        <v>144722.01094449995</v>
      </c>
      <c r="X52" s="62">
        <f t="shared" si="3"/>
        <v>1076262.4725849999</v>
      </c>
      <c r="Y52" s="62">
        <f t="shared" si="4"/>
        <v>672.42033333333313</v>
      </c>
      <c r="Z52" s="62">
        <f t="shared" si="5"/>
        <v>3735.5555328000005</v>
      </c>
      <c r="AA52" s="62">
        <f t="shared" si="6"/>
        <v>23689.766893917509</v>
      </c>
      <c r="AB52" s="62"/>
      <c r="AC52" s="65">
        <f t="shared" si="7"/>
        <v>11033238.386608865</v>
      </c>
      <c r="AD52" s="66">
        <f t="shared" si="8"/>
        <v>1521212.5436821657</v>
      </c>
      <c r="AE52" s="62">
        <f t="shared" si="9"/>
        <v>3885349.5487494459</v>
      </c>
      <c r="AF52" s="62">
        <f t="shared" si="10"/>
        <v>3807785.4297932335</v>
      </c>
      <c r="AG52" s="62">
        <f t="shared" si="11"/>
        <v>144722.01094449995</v>
      </c>
      <c r="AH52" s="62">
        <f t="shared" si="11"/>
        <v>1076262.4725849999</v>
      </c>
      <c r="AI52" s="62">
        <f t="shared" si="12"/>
        <v>584.71333333333325</v>
      </c>
      <c r="AJ52" s="62">
        <f t="shared" si="13"/>
        <v>9338.8888320000005</v>
      </c>
      <c r="AK52" s="62">
        <f t="shared" si="14"/>
        <v>182131.00353925824</v>
      </c>
      <c r="AL52" s="62"/>
      <c r="AM52" s="65">
        <f t="shared" si="15"/>
        <v>10627386.611458937</v>
      </c>
    </row>
    <row r="53" spans="1:39">
      <c r="A53" s="56">
        <v>2003</v>
      </c>
      <c r="B53" s="57">
        <v>69491.912729999996</v>
      </c>
      <c r="C53" s="58">
        <v>1758.7616</v>
      </c>
      <c r="D53" s="58">
        <v>3358.4564999999998</v>
      </c>
      <c r="E53" s="58">
        <v>0.13238</v>
      </c>
      <c r="F53" s="58">
        <v>0.95825000000000005</v>
      </c>
      <c r="G53" s="59">
        <v>229000</v>
      </c>
      <c r="H53" s="16">
        <v>330000</v>
      </c>
      <c r="I53" s="62"/>
      <c r="J53" s="62">
        <v>4278.8476149399467</v>
      </c>
      <c r="K53" s="62">
        <v>28182000</v>
      </c>
      <c r="L53" s="62"/>
      <c r="M53" s="65"/>
      <c r="N53" s="78">
        <v>22407.62658</v>
      </c>
      <c r="O53" s="62">
        <v>5802.9995900000004</v>
      </c>
      <c r="P53" s="63">
        <v>1066</v>
      </c>
      <c r="Q53" s="64">
        <v>15320</v>
      </c>
      <c r="R53" s="62"/>
      <c r="S53" s="65"/>
      <c r="T53" s="66">
        <f t="shared" si="0"/>
        <v>1787452.3337641358</v>
      </c>
      <c r="U53" s="62">
        <f t="shared" si="1"/>
        <v>4217232.561199679</v>
      </c>
      <c r="V53" s="62">
        <f t="shared" si="2"/>
        <v>3928309.7183169103</v>
      </c>
      <c r="W53" s="62">
        <f t="shared" si="3"/>
        <v>139668.293423</v>
      </c>
      <c r="X53" s="62">
        <f t="shared" si="3"/>
        <v>1011007.2682624998</v>
      </c>
      <c r="Y53" s="62">
        <f t="shared" si="4"/>
        <v>672.42033333333313</v>
      </c>
      <c r="Z53" s="62">
        <f t="shared" si="5"/>
        <v>3852.2916432000006</v>
      </c>
      <c r="AA53" s="62">
        <f t="shared" si="6"/>
        <v>23953.008997138895</v>
      </c>
      <c r="AB53" s="62"/>
      <c r="AC53" s="65">
        <f t="shared" si="7"/>
        <v>11112147.895939898</v>
      </c>
      <c r="AD53" s="66">
        <f t="shared" si="8"/>
        <v>1642878.9832390954</v>
      </c>
      <c r="AE53" s="62">
        <f t="shared" si="9"/>
        <v>3930319.2555449014</v>
      </c>
      <c r="AF53" s="62">
        <f t="shared" si="10"/>
        <v>3777220.882997029</v>
      </c>
      <c r="AG53" s="62">
        <f t="shared" si="11"/>
        <v>139668.293423</v>
      </c>
      <c r="AH53" s="62">
        <f t="shared" si="11"/>
        <v>1011007.2682624998</v>
      </c>
      <c r="AI53" s="62">
        <f t="shared" si="12"/>
        <v>584.71333333333325</v>
      </c>
      <c r="AJ53" s="62">
        <f t="shared" si="13"/>
        <v>9630.7291080000014</v>
      </c>
      <c r="AK53" s="62">
        <f t="shared" si="14"/>
        <v>184154.85411778829</v>
      </c>
      <c r="AL53" s="62"/>
      <c r="AM53" s="65">
        <f t="shared" si="15"/>
        <v>10695464.980025647</v>
      </c>
    </row>
    <row r="54" spans="1:39">
      <c r="A54" s="56">
        <v>2004</v>
      </c>
      <c r="B54" s="57">
        <v>67307.131609999997</v>
      </c>
      <c r="C54" s="58">
        <v>1785.4015999999999</v>
      </c>
      <c r="D54" s="58">
        <v>3513.8425000000002</v>
      </c>
      <c r="E54" s="58">
        <v>0.15772</v>
      </c>
      <c r="F54" s="58">
        <v>0.77736000000000005</v>
      </c>
      <c r="G54" s="59">
        <v>229000</v>
      </c>
      <c r="H54" s="16">
        <v>350000</v>
      </c>
      <c r="I54" s="62"/>
      <c r="J54" s="62">
        <v>4286.1535043617905</v>
      </c>
      <c r="K54" s="62">
        <v>28480000</v>
      </c>
      <c r="L54" s="62"/>
      <c r="M54" s="65"/>
      <c r="N54" s="78">
        <v>22409.794170000001</v>
      </c>
      <c r="O54" s="62">
        <v>5802.9995900000004</v>
      </c>
      <c r="P54" s="63">
        <v>1066</v>
      </c>
      <c r="Q54" s="64">
        <v>15320</v>
      </c>
      <c r="R54" s="62"/>
      <c r="S54" s="65"/>
      <c r="T54" s="66">
        <f t="shared" si="0"/>
        <v>1731423.4521361599</v>
      </c>
      <c r="U54" s="62">
        <f t="shared" si="1"/>
        <v>4281111.0740295928</v>
      </c>
      <c r="V54" s="62">
        <f t="shared" si="2"/>
        <v>4110061.166903602</v>
      </c>
      <c r="W54" s="62">
        <f t="shared" si="3"/>
        <v>166403.408662</v>
      </c>
      <c r="X54" s="62">
        <f t="shared" si="3"/>
        <v>820158.21555599989</v>
      </c>
      <c r="Y54" s="62">
        <f t="shared" si="4"/>
        <v>672.42033333333313</v>
      </c>
      <c r="Z54" s="62">
        <f t="shared" si="5"/>
        <v>4085.7638640000005</v>
      </c>
      <c r="AA54" s="62">
        <f t="shared" si="6"/>
        <v>24247.621984319543</v>
      </c>
      <c r="AB54" s="62"/>
      <c r="AC54" s="65">
        <f t="shared" si="7"/>
        <v>11138163.123469006</v>
      </c>
      <c r="AD54" s="66">
        <f t="shared" si="8"/>
        <v>1591381.8493898527</v>
      </c>
      <c r="AE54" s="62">
        <f t="shared" si="9"/>
        <v>3989851.8863276732</v>
      </c>
      <c r="AF54" s="62">
        <f t="shared" si="10"/>
        <v>3951981.8912534635</v>
      </c>
      <c r="AG54" s="62">
        <f t="shared" si="11"/>
        <v>166403.408662</v>
      </c>
      <c r="AH54" s="62">
        <f t="shared" si="11"/>
        <v>820158.21555599989</v>
      </c>
      <c r="AI54" s="62">
        <f t="shared" si="12"/>
        <v>584.71333333333325</v>
      </c>
      <c r="AJ54" s="62">
        <f t="shared" si="13"/>
        <v>10214.409660000001</v>
      </c>
      <c r="AK54" s="62">
        <f t="shared" si="14"/>
        <v>186419.8894493384</v>
      </c>
      <c r="AL54" s="62"/>
      <c r="AM54" s="65">
        <f t="shared" si="15"/>
        <v>10716996.26363166</v>
      </c>
    </row>
    <row r="55" spans="1:39">
      <c r="A55" s="56">
        <v>2005</v>
      </c>
      <c r="B55" s="57">
        <v>68261.733250000005</v>
      </c>
      <c r="C55" s="58">
        <v>1822.5562</v>
      </c>
      <c r="D55" s="58">
        <v>3375.7608500000001</v>
      </c>
      <c r="E55" s="58">
        <v>0.18737999999999999</v>
      </c>
      <c r="F55" s="58">
        <v>0.79308999999999996</v>
      </c>
      <c r="G55" s="59">
        <v>317000</v>
      </c>
      <c r="H55" s="16">
        <v>370000</v>
      </c>
      <c r="I55" s="62"/>
      <c r="J55" s="62">
        <v>4293.4521859979359</v>
      </c>
      <c r="K55" s="62">
        <v>28770000</v>
      </c>
      <c r="L55" s="62"/>
      <c r="M55" s="65"/>
      <c r="N55" s="78">
        <v>22415.760269999999</v>
      </c>
      <c r="O55" s="62">
        <v>5802.9995900000004</v>
      </c>
      <c r="P55" s="63">
        <v>1068</v>
      </c>
      <c r="Q55" s="64">
        <v>15320</v>
      </c>
      <c r="R55" s="62"/>
      <c r="S55" s="65"/>
      <c r="T55" s="66">
        <f t="shared" si="0"/>
        <v>1756447.3244576212</v>
      </c>
      <c r="U55" s="62">
        <f t="shared" si="1"/>
        <v>4370201.9371223217</v>
      </c>
      <c r="V55" s="62">
        <f t="shared" si="2"/>
        <v>3955958.3823105092</v>
      </c>
      <c r="W55" s="62">
        <f t="shared" si="3"/>
        <v>197696.36517299997</v>
      </c>
      <c r="X55" s="62">
        <f t="shared" si="3"/>
        <v>836754.24407649983</v>
      </c>
      <c r="Y55" s="62">
        <f t="shared" si="4"/>
        <v>930.81766666666658</v>
      </c>
      <c r="Z55" s="62">
        <f t="shared" si="5"/>
        <v>4319.2360848000008</v>
      </c>
      <c r="AA55" s="62">
        <f t="shared" si="6"/>
        <v>24536.235970537979</v>
      </c>
      <c r="AB55" s="62"/>
      <c r="AC55" s="65">
        <f t="shared" si="7"/>
        <v>11146844.542861957</v>
      </c>
      <c r="AD55" s="66">
        <f t="shared" si="8"/>
        <v>1614381.7320382546</v>
      </c>
      <c r="AE55" s="62">
        <f t="shared" si="9"/>
        <v>4072881.5816610646</v>
      </c>
      <c r="AF55" s="62">
        <f t="shared" si="10"/>
        <v>3803806.136837028</v>
      </c>
      <c r="AG55" s="62">
        <f t="shared" si="11"/>
        <v>197696.36517299997</v>
      </c>
      <c r="AH55" s="62">
        <f t="shared" si="11"/>
        <v>836754.24407649983</v>
      </c>
      <c r="AI55" s="62">
        <f t="shared" si="12"/>
        <v>809.40666666666664</v>
      </c>
      <c r="AJ55" s="62">
        <f t="shared" si="13"/>
        <v>10798.090212000001</v>
      </c>
      <c r="AK55" s="62">
        <f t="shared" si="14"/>
        <v>188638.80342940488</v>
      </c>
      <c r="AL55" s="62"/>
      <c r="AM55" s="65">
        <f t="shared" si="15"/>
        <v>10725766.36009392</v>
      </c>
    </row>
    <row r="56" spans="1:39">
      <c r="A56" s="56">
        <v>2006</v>
      </c>
      <c r="B56" s="57">
        <v>74440.188420000006</v>
      </c>
      <c r="C56" s="58">
        <v>1803.3588999999999</v>
      </c>
      <c r="D56" s="58">
        <v>3212.9587000000001</v>
      </c>
      <c r="E56" s="58">
        <v>0.19511999999999999</v>
      </c>
      <c r="F56" s="58">
        <v>0.73316000000000003</v>
      </c>
      <c r="G56" s="59">
        <v>317000</v>
      </c>
      <c r="H56" s="16">
        <v>388000</v>
      </c>
      <c r="I56" s="62"/>
      <c r="J56" s="62">
        <v>4300.7436001413025</v>
      </c>
      <c r="K56" s="62">
        <v>29025000</v>
      </c>
      <c r="L56" s="62"/>
      <c r="M56" s="65"/>
      <c r="N56" s="78">
        <v>22411.272970000002</v>
      </c>
      <c r="O56" s="62">
        <v>5802.9995900000004</v>
      </c>
      <c r="P56" s="63">
        <v>1072</v>
      </c>
      <c r="Q56" s="64">
        <v>15320</v>
      </c>
      <c r="R56" s="62"/>
      <c r="S56" s="65"/>
      <c r="T56" s="66">
        <f t="shared" si="0"/>
        <v>1915042.1372235492</v>
      </c>
      <c r="U56" s="62">
        <f t="shared" si="1"/>
        <v>4324169.8434905773</v>
      </c>
      <c r="V56" s="62">
        <f t="shared" si="2"/>
        <v>3779276.9404467158</v>
      </c>
      <c r="W56" s="62">
        <f t="shared" si="3"/>
        <v>205862.49745199995</v>
      </c>
      <c r="X56" s="62">
        <f t="shared" si="3"/>
        <v>773524.74698599987</v>
      </c>
      <c r="Y56" s="62">
        <f t="shared" si="4"/>
        <v>930.81766666666658</v>
      </c>
      <c r="Z56" s="62">
        <f t="shared" si="5"/>
        <v>4529.3610835200006</v>
      </c>
      <c r="AA56" s="62">
        <f t="shared" si="6"/>
        <v>24795.748757804584</v>
      </c>
      <c r="AB56" s="62"/>
      <c r="AC56" s="65">
        <f t="shared" si="7"/>
        <v>11028132.093106834</v>
      </c>
      <c r="AD56" s="66">
        <f t="shared" si="8"/>
        <v>1760149.0231834091</v>
      </c>
      <c r="AE56" s="62">
        <f t="shared" si="9"/>
        <v>4029981.2148094848</v>
      </c>
      <c r="AF56" s="62">
        <f t="shared" si="10"/>
        <v>3633920.1350449189</v>
      </c>
      <c r="AG56" s="62">
        <f t="shared" si="11"/>
        <v>205862.49745199995</v>
      </c>
      <c r="AH56" s="62">
        <f t="shared" si="11"/>
        <v>773524.74698599987</v>
      </c>
      <c r="AI56" s="62">
        <f t="shared" si="12"/>
        <v>809.40666666666664</v>
      </c>
      <c r="AJ56" s="62">
        <f t="shared" si="13"/>
        <v>11323.402708800002</v>
      </c>
      <c r="AK56" s="62">
        <f t="shared" si="14"/>
        <v>190633.98238527178</v>
      </c>
      <c r="AL56" s="62"/>
      <c r="AM56" s="65">
        <f t="shared" si="15"/>
        <v>10606204.409236552</v>
      </c>
    </row>
    <row r="57" spans="1:39">
      <c r="A57" s="56">
        <v>2007</v>
      </c>
      <c r="B57" s="57">
        <v>69668.28254</v>
      </c>
      <c r="C57" s="58">
        <v>1733.9314999999999</v>
      </c>
      <c r="D57" s="58">
        <v>3244.0358999999999</v>
      </c>
      <c r="E57" s="58">
        <v>0.20422000000000001</v>
      </c>
      <c r="F57" s="58">
        <v>0.58331999999999995</v>
      </c>
      <c r="G57" s="59">
        <v>459000</v>
      </c>
      <c r="H57" s="16">
        <v>384000</v>
      </c>
      <c r="I57" s="62"/>
      <c r="J57" s="62">
        <v>4308.0276873438597</v>
      </c>
      <c r="K57" s="62">
        <v>29228000</v>
      </c>
      <c r="L57" s="62"/>
      <c r="M57" s="65"/>
      <c r="N57" s="78">
        <v>22408.531470000002</v>
      </c>
      <c r="O57" s="62">
        <v>5802.9995900000004</v>
      </c>
      <c r="P57" s="63">
        <v>1065</v>
      </c>
      <c r="Q57" s="64">
        <v>15320</v>
      </c>
      <c r="R57" s="62"/>
      <c r="S57" s="65"/>
      <c r="T57" s="66">
        <f t="shared" si="0"/>
        <v>1792061.2368066674</v>
      </c>
      <c r="U57" s="62">
        <f t="shared" si="1"/>
        <v>4157693.9027380412</v>
      </c>
      <c r="V57" s="62">
        <f t="shared" si="2"/>
        <v>3790915.0161051941</v>
      </c>
      <c r="W57" s="62">
        <f t="shared" si="3"/>
        <v>215463.50568699997</v>
      </c>
      <c r="X57" s="62">
        <f t="shared" si="3"/>
        <v>615435.17842200003</v>
      </c>
      <c r="Y57" s="62">
        <f t="shared" si="4"/>
        <v>1347.7769999999998</v>
      </c>
      <c r="Z57" s="62">
        <f t="shared" si="5"/>
        <v>4482.6666393600008</v>
      </c>
      <c r="AA57" s="62">
        <f t="shared" si="6"/>
        <v>25011.459303423588</v>
      </c>
      <c r="AB57" s="62"/>
      <c r="AC57" s="65">
        <f t="shared" si="7"/>
        <v>10602410.742701687</v>
      </c>
      <c r="AD57" s="66">
        <f t="shared" si="8"/>
        <v>1647115.1073590692</v>
      </c>
      <c r="AE57" s="62">
        <f t="shared" si="9"/>
        <v>3874831.2234278112</v>
      </c>
      <c r="AF57" s="62">
        <f t="shared" si="10"/>
        <v>3645110.5924088405</v>
      </c>
      <c r="AG57" s="62">
        <f t="shared" si="11"/>
        <v>215463.50568699997</v>
      </c>
      <c r="AH57" s="62">
        <f t="shared" si="11"/>
        <v>615435.17842200003</v>
      </c>
      <c r="AI57" s="62">
        <f t="shared" si="12"/>
        <v>1171.98</v>
      </c>
      <c r="AJ57" s="62">
        <f t="shared" si="13"/>
        <v>11206.666598400001</v>
      </c>
      <c r="AK57" s="62">
        <f t="shared" si="14"/>
        <v>192292.40217148236</v>
      </c>
      <c r="AL57" s="62"/>
      <c r="AM57" s="65">
        <f t="shared" si="15"/>
        <v>10202626.656074604</v>
      </c>
    </row>
    <row r="58" spans="1:39">
      <c r="A58" s="56">
        <v>2008</v>
      </c>
      <c r="B58" s="57">
        <v>64499.544580000002</v>
      </c>
      <c r="C58" s="58">
        <v>1725.2485999999999</v>
      </c>
      <c r="D58" s="58">
        <v>3352.4529499999999</v>
      </c>
      <c r="E58" s="58">
        <v>0.22047</v>
      </c>
      <c r="F58" s="58">
        <v>0.48575000000000002</v>
      </c>
      <c r="G58" s="59">
        <v>557100</v>
      </c>
      <c r="H58" s="16">
        <v>385000</v>
      </c>
      <c r="I58" s="62"/>
      <c r="J58" s="62">
        <v>4315.3043884183362</v>
      </c>
      <c r="K58" s="62">
        <v>29440000</v>
      </c>
      <c r="L58" s="62"/>
      <c r="M58" s="65"/>
      <c r="N58" s="78">
        <v>22408.473549999999</v>
      </c>
      <c r="O58" s="62">
        <v>5802.9995900000004</v>
      </c>
      <c r="P58" s="63">
        <v>1063</v>
      </c>
      <c r="Q58" s="64">
        <v>15320</v>
      </c>
      <c r="R58" s="62"/>
      <c r="S58" s="65"/>
      <c r="T58" s="66">
        <f t="shared" si="0"/>
        <v>1659102.6885961171</v>
      </c>
      <c r="U58" s="62">
        <f t="shared" si="1"/>
        <v>4136873.6798006967</v>
      </c>
      <c r="V58" s="62">
        <f t="shared" si="2"/>
        <v>3910251.9849560279</v>
      </c>
      <c r="W58" s="62">
        <f t="shared" si="3"/>
        <v>232608.16324949995</v>
      </c>
      <c r="X58" s="62">
        <f t="shared" si="3"/>
        <v>512493.3791374999</v>
      </c>
      <c r="Y58" s="62">
        <f t="shared" si="4"/>
        <v>1635.8312999999998</v>
      </c>
      <c r="Z58" s="62">
        <f t="shared" si="5"/>
        <v>4494.3402504000005</v>
      </c>
      <c r="AA58" s="62">
        <f t="shared" si="6"/>
        <v>25235.428742907436</v>
      </c>
      <c r="AB58" s="62"/>
      <c r="AC58" s="65">
        <f t="shared" si="7"/>
        <v>10482695.496033149</v>
      </c>
      <c r="AD58" s="66">
        <f t="shared" si="8"/>
        <v>1524910.5593714311</v>
      </c>
      <c r="AE58" s="62">
        <f t="shared" si="9"/>
        <v>3855427.474185179</v>
      </c>
      <c r="AF58" s="62">
        <f t="shared" si="10"/>
        <v>3759857.6778423344</v>
      </c>
      <c r="AG58" s="62">
        <f t="shared" si="11"/>
        <v>232608.16324949995</v>
      </c>
      <c r="AH58" s="62">
        <f t="shared" si="11"/>
        <v>512493.3791374999</v>
      </c>
      <c r="AI58" s="62">
        <f t="shared" si="12"/>
        <v>1422.462</v>
      </c>
      <c r="AJ58" s="62">
        <f t="shared" si="13"/>
        <v>11235.850626000001</v>
      </c>
      <c r="AK58" s="62">
        <f t="shared" si="14"/>
        <v>194014.31775461088</v>
      </c>
      <c r="AL58" s="62"/>
      <c r="AM58" s="65">
        <f t="shared" si="15"/>
        <v>10091969.884166554</v>
      </c>
    </row>
    <row r="59" spans="1:39">
      <c r="A59" s="56">
        <v>2009</v>
      </c>
      <c r="B59" s="57">
        <v>53275.810319999997</v>
      </c>
      <c r="C59" s="58">
        <v>1645.8218999999999</v>
      </c>
      <c r="D59" s="58">
        <v>3109.4857499999998</v>
      </c>
      <c r="E59" s="58">
        <v>0.25247000000000003</v>
      </c>
      <c r="F59" s="58">
        <v>0.63949</v>
      </c>
      <c r="G59" s="59">
        <v>988300</v>
      </c>
      <c r="H59" s="16">
        <v>387000</v>
      </c>
      <c r="I59" s="62"/>
      <c r="J59" s="62">
        <v>4322.5736444399254</v>
      </c>
      <c r="K59" s="62">
        <v>28960000</v>
      </c>
      <c r="L59" s="62"/>
      <c r="M59" s="65"/>
      <c r="N59" s="78">
        <v>22408.390780000002</v>
      </c>
      <c r="O59" s="62">
        <v>5802.9995900000004</v>
      </c>
      <c r="P59" s="63">
        <v>1074</v>
      </c>
      <c r="Q59" s="64">
        <v>15320</v>
      </c>
      <c r="R59" s="62"/>
      <c r="S59" s="65"/>
      <c r="T59" s="66">
        <f t="shared" si="0"/>
        <v>1370392.8334537491</v>
      </c>
      <c r="U59" s="62">
        <f t="shared" si="1"/>
        <v>3946420.9968056623</v>
      </c>
      <c r="V59" s="62">
        <f t="shared" si="2"/>
        <v>3664389.5961143053</v>
      </c>
      <c r="W59" s="62">
        <f t="shared" si="3"/>
        <v>266369.9504495</v>
      </c>
      <c r="X59" s="62">
        <f t="shared" si="3"/>
        <v>674697.66551650001</v>
      </c>
      <c r="Y59" s="62">
        <f t="shared" si="4"/>
        <v>2901.9782333333324</v>
      </c>
      <c r="Z59" s="62">
        <f t="shared" si="5"/>
        <v>4517.6874724800009</v>
      </c>
      <c r="AA59" s="62">
        <f t="shared" si="6"/>
        <v>24865.798255589631</v>
      </c>
      <c r="AB59" s="62"/>
      <c r="AC59" s="65">
        <f t="shared" si="7"/>
        <v>9954556.5063011181</v>
      </c>
      <c r="AD59" s="66">
        <f t="shared" si="8"/>
        <v>1259552.236630284</v>
      </c>
      <c r="AE59" s="62">
        <f t="shared" si="9"/>
        <v>3677931.9634721926</v>
      </c>
      <c r="AF59" s="62">
        <f t="shared" si="10"/>
        <v>3523451.5347252935</v>
      </c>
      <c r="AG59" s="62">
        <f t="shared" si="11"/>
        <v>266369.9504495</v>
      </c>
      <c r="AH59" s="62">
        <f t="shared" si="11"/>
        <v>674697.66551650001</v>
      </c>
      <c r="AI59" s="62">
        <f t="shared" si="12"/>
        <v>2523.4593333333328</v>
      </c>
      <c r="AJ59" s="62">
        <f t="shared" si="13"/>
        <v>11294.218681200002</v>
      </c>
      <c r="AK59" s="62">
        <f t="shared" si="14"/>
        <v>191172.53497576973</v>
      </c>
      <c r="AL59" s="62"/>
      <c r="AM59" s="65">
        <f t="shared" si="15"/>
        <v>9606993.5637840722</v>
      </c>
    </row>
    <row r="60" spans="1:39">
      <c r="A60" s="56">
        <v>2010</v>
      </c>
      <c r="B60" s="57">
        <v>55373.508829999999</v>
      </c>
      <c r="C60" s="58">
        <v>1622.2247</v>
      </c>
      <c r="D60" s="58">
        <v>3329.4982</v>
      </c>
      <c r="E60" s="58">
        <v>0.25622</v>
      </c>
      <c r="F60" s="58">
        <v>0.54586999999999997</v>
      </c>
      <c r="G60" s="59">
        <v>1381100</v>
      </c>
      <c r="H60" s="16">
        <v>390000</v>
      </c>
      <c r="I60" s="62"/>
      <c r="J60" s="62">
        <v>4329.8353967479588</v>
      </c>
      <c r="K60" s="62">
        <v>29035000</v>
      </c>
      <c r="L60" s="62"/>
      <c r="M60" s="65"/>
      <c r="N60" s="78">
        <v>22405.530780000001</v>
      </c>
      <c r="O60" s="62">
        <v>5802.9995900000004</v>
      </c>
      <c r="P60" s="63">
        <v>1075</v>
      </c>
      <c r="Q60" s="64">
        <v>15320</v>
      </c>
      <c r="R60" s="62"/>
      <c r="S60" s="65"/>
      <c r="T60" s="66">
        <f t="shared" si="0"/>
        <v>1424169.3208282192</v>
      </c>
      <c r="U60" s="62">
        <f t="shared" si="1"/>
        <v>3889838.6378360661</v>
      </c>
      <c r="V60" s="62">
        <f t="shared" si="2"/>
        <v>3927317.7267844575</v>
      </c>
      <c r="W60" s="62">
        <f t="shared" si="3"/>
        <v>270326.40988699993</v>
      </c>
      <c r="X60" s="62">
        <f t="shared" si="3"/>
        <v>575923.33683949988</v>
      </c>
      <c r="Y60" s="62">
        <f t="shared" si="4"/>
        <v>4055.3699666666657</v>
      </c>
      <c r="Z60" s="62">
        <f t="shared" si="5"/>
        <v>4552.7083056000001</v>
      </c>
      <c r="AA60" s="62">
        <f t="shared" si="6"/>
        <v>24972.076917142385</v>
      </c>
      <c r="AB60" s="62"/>
      <c r="AC60" s="65">
        <f t="shared" si="7"/>
        <v>10121155.587364649</v>
      </c>
      <c r="AD60" s="66">
        <f t="shared" si="8"/>
        <v>1308979.1551729955</v>
      </c>
      <c r="AE60" s="62">
        <f t="shared" si="9"/>
        <v>3625199.1032954953</v>
      </c>
      <c r="AF60" s="62">
        <f t="shared" si="10"/>
        <v>3776267.044985055</v>
      </c>
      <c r="AG60" s="62">
        <f t="shared" si="11"/>
        <v>270326.40988699993</v>
      </c>
      <c r="AH60" s="62">
        <f t="shared" si="11"/>
        <v>575923.33683949988</v>
      </c>
      <c r="AI60" s="62">
        <f t="shared" si="12"/>
        <v>3526.4086666666662</v>
      </c>
      <c r="AJ60" s="62">
        <f t="shared" si="13"/>
        <v>11381.770764000001</v>
      </c>
      <c r="AK60" s="62">
        <f t="shared" si="14"/>
        <v>191989.6236102882</v>
      </c>
      <c r="AL60" s="62"/>
      <c r="AM60" s="65">
        <f t="shared" si="15"/>
        <v>9763592.8532209992</v>
      </c>
    </row>
    <row r="61" spans="1:39" ht="15" thickBot="1">
      <c r="A61" s="67">
        <v>2011</v>
      </c>
      <c r="B61" s="68">
        <v>54534</v>
      </c>
      <c r="C61" s="69">
        <v>1602.05204</v>
      </c>
      <c r="D61" s="69">
        <v>2903.4227299999998</v>
      </c>
      <c r="E61" s="77">
        <v>0.25</v>
      </c>
      <c r="F61" s="77">
        <v>0.63</v>
      </c>
      <c r="G61" s="71">
        <v>1233800</v>
      </c>
      <c r="H61" s="81">
        <v>390000</v>
      </c>
      <c r="I61" s="72"/>
      <c r="J61" s="72">
        <v>4337.0895869475617</v>
      </c>
      <c r="K61" s="72">
        <v>29100000</v>
      </c>
      <c r="L61" s="72"/>
      <c r="M61" s="73"/>
      <c r="N61" s="79">
        <v>22408.390780000002</v>
      </c>
      <c r="O61" s="70">
        <v>5802.9995900000004</v>
      </c>
      <c r="P61" s="80">
        <v>1075</v>
      </c>
      <c r="Q61" s="75">
        <v>15320</v>
      </c>
      <c r="R61" s="70"/>
      <c r="S61" s="76"/>
      <c r="T61" s="74">
        <f t="shared" si="0"/>
        <v>1402756.7545323961</v>
      </c>
      <c r="U61" s="70">
        <f t="shared" si="1"/>
        <v>3841467.7849598099</v>
      </c>
      <c r="V61" s="70">
        <f t="shared" si="2"/>
        <v>3424739.366393988</v>
      </c>
      <c r="W61" s="70">
        <f t="shared" si="3"/>
        <v>263763.96249999997</v>
      </c>
      <c r="X61" s="70">
        <f t="shared" si="3"/>
        <v>664685.18550000002</v>
      </c>
      <c r="Y61" s="70">
        <f t="shared" si="4"/>
        <v>3622.848066666666</v>
      </c>
      <c r="Z61" s="70">
        <f t="shared" si="5"/>
        <v>4552.7083056000001</v>
      </c>
      <c r="AA61" s="70">
        <f t="shared" si="6"/>
        <v>25069.913130138975</v>
      </c>
      <c r="AB61" s="70"/>
      <c r="AC61" s="76">
        <f t="shared" si="7"/>
        <v>9630658.5233885981</v>
      </c>
      <c r="AD61" s="74">
        <f t="shared" si="8"/>
        <v>1289298.4876216876</v>
      </c>
      <c r="AE61" s="70">
        <f t="shared" si="9"/>
        <v>3580119.0912952563</v>
      </c>
      <c r="AF61" s="70">
        <f t="shared" si="10"/>
        <v>3293018.6215326805</v>
      </c>
      <c r="AG61" s="70">
        <f t="shared" si="11"/>
        <v>263763.96249999997</v>
      </c>
      <c r="AH61" s="70">
        <f t="shared" si="11"/>
        <v>664685.18550000002</v>
      </c>
      <c r="AI61" s="70">
        <f t="shared" si="12"/>
        <v>3150.3026666666665</v>
      </c>
      <c r="AJ61" s="70">
        <f t="shared" si="13"/>
        <v>11381.770764000001</v>
      </c>
      <c r="AK61" s="70">
        <f t="shared" si="14"/>
        <v>192741.80524784263</v>
      </c>
      <c r="AL61" s="70"/>
      <c r="AM61" s="76">
        <f t="shared" si="15"/>
        <v>9298159.2271281332</v>
      </c>
    </row>
    <row r="62" spans="1:39">
      <c r="E62" s="28"/>
    </row>
    <row r="63" spans="1:39">
      <c r="E63" s="28"/>
    </row>
    <row r="64" spans="1:39">
      <c r="F64" s="28"/>
    </row>
  </sheetData>
  <mergeCells count="39">
    <mergeCell ref="AI28:AI29"/>
    <mergeCell ref="AJ28:AJ29"/>
    <mergeCell ref="AK28:AK29"/>
    <mergeCell ref="AL28:AL29"/>
    <mergeCell ref="AM28:AM29"/>
    <mergeCell ref="AD28:AD29"/>
    <mergeCell ref="AE28:AE29"/>
    <mergeCell ref="AF28:AF29"/>
    <mergeCell ref="AG28:AG29"/>
    <mergeCell ref="AH28:AH29"/>
    <mergeCell ref="AA28:AA29"/>
    <mergeCell ref="AB28:AB29"/>
    <mergeCell ref="AC28:AC29"/>
    <mergeCell ref="U28:U29"/>
    <mergeCell ref="V28:V29"/>
    <mergeCell ref="W28:W29"/>
    <mergeCell ref="X28:X29"/>
    <mergeCell ref="Y28:Y29"/>
    <mergeCell ref="Z28:Z29"/>
    <mergeCell ref="T28:T29"/>
    <mergeCell ref="I28:I29"/>
    <mergeCell ref="J28:J29"/>
    <mergeCell ref="K28:K29"/>
    <mergeCell ref="L28:L29"/>
    <mergeCell ref="M28:M29"/>
    <mergeCell ref="N28:N29"/>
    <mergeCell ref="O28:O29"/>
    <mergeCell ref="P28:P29"/>
    <mergeCell ref="Q28:Q29"/>
    <mergeCell ref="R28:R29"/>
    <mergeCell ref="S28:S29"/>
    <mergeCell ref="F28:F29"/>
    <mergeCell ref="G28:G29"/>
    <mergeCell ref="H28:H29"/>
    <mergeCell ref="A28:A29"/>
    <mergeCell ref="B28:B29"/>
    <mergeCell ref="C28:C29"/>
    <mergeCell ref="D28:D29"/>
    <mergeCell ref="E28:E29"/>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R1" workbookViewId="0">
      <selection activeCell="Z5" sqref="Z5:Z25"/>
    </sheetView>
  </sheetViews>
  <sheetFormatPr baseColWidth="10" defaultColWidth="8.83203125" defaultRowHeight="14" x14ac:dyDescent="0"/>
  <cols>
    <col min="2" max="2" width="23.5" bestFit="1" customWidth="1"/>
    <col min="3" max="4" width="23" bestFit="1" customWidth="1"/>
    <col min="5" max="5" width="16.5" bestFit="1" customWidth="1"/>
    <col min="6" max="6" width="9.6640625" bestFit="1" customWidth="1"/>
    <col min="7" max="7" width="6.5" bestFit="1" customWidth="1"/>
    <col min="8" max="8" width="12.6640625" bestFit="1" customWidth="1"/>
    <col min="10" max="10" width="23.5" bestFit="1" customWidth="1"/>
    <col min="11" max="12" width="23" bestFit="1" customWidth="1"/>
    <col min="13" max="13" width="16.5" bestFit="1" customWidth="1"/>
    <col min="14" max="14" width="9.6640625" bestFit="1" customWidth="1"/>
    <col min="15" max="15" width="6.5" bestFit="1" customWidth="1"/>
    <col min="16" max="16" width="12.6640625" bestFit="1" customWidth="1"/>
    <col min="18" max="18" width="22" bestFit="1" customWidth="1"/>
    <col min="19" max="19" width="27.1640625" bestFit="1" customWidth="1"/>
    <col min="20" max="21" width="26.6640625" bestFit="1" customWidth="1"/>
    <col min="22" max="22" width="20.1640625" bestFit="1" customWidth="1"/>
    <col min="23" max="23" width="13.5" bestFit="1" customWidth="1"/>
    <col min="24" max="24" width="11.5" bestFit="1" customWidth="1"/>
    <col min="25" max="25" width="16.5" bestFit="1" customWidth="1"/>
    <col min="26" max="26" width="20.83203125" bestFit="1" customWidth="1"/>
  </cols>
  <sheetData>
    <row r="1" spans="1:27">
      <c r="A1" s="26" t="s">
        <v>94</v>
      </c>
      <c r="B1" s="16"/>
      <c r="C1" s="16"/>
      <c r="D1" s="16"/>
      <c r="E1" s="16"/>
      <c r="F1" s="16"/>
      <c r="G1" s="16"/>
      <c r="H1" s="16"/>
      <c r="I1" s="16"/>
      <c r="J1" s="16"/>
      <c r="K1" s="16"/>
      <c r="L1" s="16"/>
      <c r="M1" s="16"/>
      <c r="N1" s="16"/>
      <c r="O1" s="16"/>
      <c r="P1" s="16"/>
      <c r="Q1" s="16"/>
      <c r="R1" s="16"/>
      <c r="S1" s="16"/>
      <c r="T1" s="16"/>
      <c r="U1" s="16"/>
      <c r="V1" s="16"/>
      <c r="W1" s="16"/>
      <c r="X1" s="16"/>
      <c r="Y1" s="16"/>
      <c r="Z1" s="16"/>
      <c r="AA1" s="16"/>
    </row>
    <row r="2" spans="1:27">
      <c r="A2" s="16"/>
      <c r="B2" s="16"/>
      <c r="C2" s="16"/>
      <c r="D2" s="16"/>
      <c r="E2" s="16"/>
      <c r="F2" s="16"/>
      <c r="G2" s="16"/>
      <c r="H2" s="16"/>
      <c r="I2" s="16"/>
      <c r="J2" s="16"/>
      <c r="K2" s="16"/>
      <c r="L2" s="16"/>
      <c r="M2" s="16"/>
      <c r="N2" s="16"/>
      <c r="O2" s="16"/>
      <c r="P2" s="16"/>
      <c r="Q2" s="16"/>
      <c r="R2" s="16"/>
      <c r="S2" s="16"/>
      <c r="T2" s="16"/>
      <c r="U2" s="16"/>
      <c r="V2" s="16"/>
      <c r="W2" s="16"/>
      <c r="X2" s="16"/>
      <c r="Y2" s="16"/>
      <c r="Z2" s="16"/>
      <c r="AA2" s="16"/>
    </row>
    <row r="3" spans="1:27" ht="15" thickBot="1">
      <c r="A3" s="16" t="s">
        <v>95</v>
      </c>
      <c r="B3" s="16"/>
      <c r="C3" s="16"/>
      <c r="D3" s="16"/>
      <c r="E3" s="16"/>
      <c r="F3" s="16"/>
      <c r="G3" s="16"/>
      <c r="H3" s="16"/>
      <c r="I3" s="16" t="s">
        <v>96</v>
      </c>
      <c r="J3" s="16"/>
      <c r="K3" s="16"/>
      <c r="L3" s="16"/>
      <c r="M3" s="16"/>
      <c r="N3" s="16"/>
      <c r="O3" s="16"/>
      <c r="P3" s="16"/>
      <c r="Q3" s="16"/>
      <c r="R3" s="16"/>
      <c r="S3" s="16"/>
      <c r="T3" s="16"/>
      <c r="U3" s="22" t="s">
        <v>97</v>
      </c>
      <c r="V3" s="16"/>
      <c r="W3" s="16"/>
      <c r="X3" s="16"/>
      <c r="Y3" s="16"/>
      <c r="Z3" s="16"/>
      <c r="AA3" s="16"/>
    </row>
    <row r="4" spans="1:27">
      <c r="A4" s="86" t="s">
        <v>5</v>
      </c>
      <c r="B4" s="87" t="s">
        <v>98</v>
      </c>
      <c r="C4" s="87" t="s">
        <v>99</v>
      </c>
      <c r="D4" s="87" t="s">
        <v>100</v>
      </c>
      <c r="E4" s="87" t="s">
        <v>101</v>
      </c>
      <c r="F4" s="87" t="s">
        <v>102</v>
      </c>
      <c r="G4" s="87" t="s">
        <v>103</v>
      </c>
      <c r="H4" s="88" t="s">
        <v>104</v>
      </c>
      <c r="I4" s="86" t="s">
        <v>5</v>
      </c>
      <c r="J4" s="87" t="s">
        <v>98</v>
      </c>
      <c r="K4" s="87" t="s">
        <v>99</v>
      </c>
      <c r="L4" s="87" t="s">
        <v>100</v>
      </c>
      <c r="M4" s="87" t="s">
        <v>101</v>
      </c>
      <c r="N4" s="87" t="s">
        <v>102</v>
      </c>
      <c r="O4" s="87" t="s">
        <v>103</v>
      </c>
      <c r="P4" s="87" t="s">
        <v>104</v>
      </c>
      <c r="Q4" s="86" t="s">
        <v>5</v>
      </c>
      <c r="R4" s="87" t="s">
        <v>105</v>
      </c>
      <c r="S4" s="87" t="s">
        <v>106</v>
      </c>
      <c r="T4" s="87" t="s">
        <v>107</v>
      </c>
      <c r="U4" s="87" t="s">
        <v>108</v>
      </c>
      <c r="V4" s="87" t="s">
        <v>109</v>
      </c>
      <c r="W4" s="87" t="s">
        <v>110</v>
      </c>
      <c r="X4" s="87" t="s">
        <v>111</v>
      </c>
      <c r="Y4" s="87" t="s">
        <v>112</v>
      </c>
      <c r="Z4" s="89" t="s">
        <v>113</v>
      </c>
      <c r="AA4" s="90" t="s">
        <v>114</v>
      </c>
    </row>
    <row r="5" spans="1:27">
      <c r="A5" s="91">
        <v>1900</v>
      </c>
      <c r="B5" s="92">
        <v>0.34814145522565104</v>
      </c>
      <c r="C5" s="23">
        <v>0.21911366384264466</v>
      </c>
      <c r="D5" s="92">
        <v>0.18822925241083896</v>
      </c>
      <c r="E5" s="92">
        <v>0.11095213029341523</v>
      </c>
      <c r="F5" s="92">
        <v>2.9189544350724985E-3</v>
      </c>
      <c r="G5" s="92">
        <v>1.924218750400903E-3</v>
      </c>
      <c r="H5" s="93">
        <v>0.12872032504197686</v>
      </c>
      <c r="I5" s="91">
        <v>1900</v>
      </c>
      <c r="J5" s="94">
        <v>2.382238298782198E-2</v>
      </c>
      <c r="K5" s="27">
        <v>5.140158803961177E-2</v>
      </c>
      <c r="L5" s="94">
        <v>1.8979526878782241E-2</v>
      </c>
      <c r="M5" s="94">
        <v>6.4889584940334172E-2</v>
      </c>
      <c r="N5" s="94">
        <v>2.776966868732253E-2</v>
      </c>
      <c r="O5" s="94">
        <v>2.5704000000000009E-3</v>
      </c>
      <c r="P5" s="94">
        <v>3.9462982878469985E-2</v>
      </c>
      <c r="Q5" s="91">
        <v>1980</v>
      </c>
      <c r="R5" s="95">
        <v>87690946.660051346</v>
      </c>
      <c r="S5" s="96">
        <f t="shared" ref="S5:S25" si="0">R5*B85*J85</f>
        <v>3072323.6225948054</v>
      </c>
      <c r="T5" s="97">
        <f t="shared" ref="T5:T25" si="1">R5*C85*K85</f>
        <v>895444.57123655744</v>
      </c>
      <c r="U5" s="96">
        <f t="shared" ref="U5:U25" si="2">R5*D85*L85</f>
        <v>561642.29163260793</v>
      </c>
      <c r="V5" s="96">
        <f t="shared" ref="V5:V25" si="3">R5*E85*M85</f>
        <v>1792841.626855466</v>
      </c>
      <c r="W5" s="96">
        <f t="shared" ref="W5:W25" si="4">R5*F85*N85</f>
        <v>5145678.661536932</v>
      </c>
      <c r="X5" s="98">
        <f t="shared" ref="X5:X25" si="5">R5*G85*O85</f>
        <v>0</v>
      </c>
      <c r="Y5" s="96">
        <f t="shared" ref="Y5:Y25" si="6">R5*H85*P85</f>
        <v>30982.405780804944</v>
      </c>
      <c r="Z5" s="99">
        <f>SUM(S5:Y5)</f>
        <v>11498913.179637173</v>
      </c>
      <c r="AA5" s="100">
        <f>Z5/R5</f>
        <v>0.13112999252037541</v>
      </c>
    </row>
    <row r="6" spans="1:27">
      <c r="A6" s="91">
        <v>1901</v>
      </c>
      <c r="B6" s="92">
        <v>0.34583906311898455</v>
      </c>
      <c r="C6" s="23">
        <v>0.21759206361308378</v>
      </c>
      <c r="D6" s="92">
        <v>0.1887784567317809</v>
      </c>
      <c r="E6" s="92">
        <v>0.11319280550962818</v>
      </c>
      <c r="F6" s="92">
        <v>3.3359251927809639E-3</v>
      </c>
      <c r="G6" s="92">
        <v>1.9506949931193801E-3</v>
      </c>
      <c r="H6" s="93">
        <v>0.12931099084062223</v>
      </c>
      <c r="I6" s="91">
        <v>1901</v>
      </c>
      <c r="J6" s="94">
        <v>2.4155530990349609E-2</v>
      </c>
      <c r="K6" s="27">
        <v>5.2734095970251152E-2</v>
      </c>
      <c r="L6" s="94">
        <v>1.897079284561462E-2</v>
      </c>
      <c r="M6" s="94">
        <v>6.4966069406776461E-2</v>
      </c>
      <c r="N6" s="94">
        <v>2.8805737090929494E-2</v>
      </c>
      <c r="O6" s="94">
        <v>2.6381780000000006E-3</v>
      </c>
      <c r="P6" s="94">
        <v>3.8884087592295606E-2</v>
      </c>
      <c r="Q6" s="91">
        <v>1981</v>
      </c>
      <c r="R6" s="95">
        <v>85623837.155319959</v>
      </c>
      <c r="S6" s="96">
        <f t="shared" si="0"/>
        <v>3013978.7232351485</v>
      </c>
      <c r="T6" s="97">
        <f t="shared" si="1"/>
        <v>893022.9229610007</v>
      </c>
      <c r="U6" s="96">
        <f t="shared" si="2"/>
        <v>539316.50633294601</v>
      </c>
      <c r="V6" s="96">
        <f t="shared" si="3"/>
        <v>1777709.5813016919</v>
      </c>
      <c r="W6" s="96">
        <f t="shared" si="4"/>
        <v>4927999.7813413218</v>
      </c>
      <c r="X6" s="98">
        <f t="shared" si="5"/>
        <v>0</v>
      </c>
      <c r="Y6" s="96">
        <f t="shared" si="6"/>
        <v>30512.118780870031</v>
      </c>
      <c r="Z6" s="99">
        <f t="shared" ref="Z6:Z25" si="7">SUM(S6:Y6)</f>
        <v>11182539.633952979</v>
      </c>
      <c r="AA6" s="100">
        <f t="shared" ref="AA6:AA25" si="8">Z6/R6</f>
        <v>0.13060077667003023</v>
      </c>
    </row>
    <row r="7" spans="1:27">
      <c r="A7" s="91">
        <v>1902</v>
      </c>
      <c r="B7" s="92">
        <v>0.34293733420892231</v>
      </c>
      <c r="C7" s="23">
        <v>0.21569290805604607</v>
      </c>
      <c r="D7" s="92">
        <v>0.18962256450760182</v>
      </c>
      <c r="E7" s="92">
        <v>0.11518431992182028</v>
      </c>
      <c r="F7" s="92">
        <v>4.776253828022832E-3</v>
      </c>
      <c r="G7" s="92">
        <v>1.9730986665267101E-3</v>
      </c>
      <c r="H7" s="93">
        <v>0.12981352081105985</v>
      </c>
      <c r="I7" s="91">
        <v>1902</v>
      </c>
      <c r="J7" s="94">
        <v>2.4596917529794916E-2</v>
      </c>
      <c r="K7" s="27">
        <v>5.406170082318984E-2</v>
      </c>
      <c r="L7" s="94">
        <v>1.8968353961579816E-2</v>
      </c>
      <c r="M7" s="94">
        <v>6.5035687323977631E-2</v>
      </c>
      <c r="N7" s="94">
        <v>2.9844297398785549E-2</v>
      </c>
      <c r="O7" s="94">
        <v>2.706824E-3</v>
      </c>
      <c r="P7" s="94">
        <v>3.8279579497733009E-2</v>
      </c>
      <c r="Q7" s="91">
        <v>1982</v>
      </c>
      <c r="R7" s="95">
        <v>82247513.708990231</v>
      </c>
      <c r="S7" s="96">
        <f t="shared" si="0"/>
        <v>2837246.130547727</v>
      </c>
      <c r="T7" s="97">
        <f t="shared" si="1"/>
        <v>894045.55381374632</v>
      </c>
      <c r="U7" s="96">
        <f t="shared" si="2"/>
        <v>525617.6587679598</v>
      </c>
      <c r="V7" s="96">
        <f t="shared" si="3"/>
        <v>1710132.6899559691</v>
      </c>
      <c r="W7" s="96">
        <f t="shared" si="4"/>
        <v>4432579.4079588326</v>
      </c>
      <c r="X7" s="98">
        <f t="shared" si="5"/>
        <v>0</v>
      </c>
      <c r="Y7" s="96">
        <f t="shared" si="6"/>
        <v>28337.013304370292</v>
      </c>
      <c r="Z7" s="99">
        <f t="shared" si="7"/>
        <v>10427958.454348603</v>
      </c>
      <c r="AA7" s="100">
        <f t="shared" si="8"/>
        <v>0.12678752200637955</v>
      </c>
    </row>
    <row r="8" spans="1:27">
      <c r="A8" s="91">
        <v>1903</v>
      </c>
      <c r="B8" s="92">
        <v>0.34149931818532075</v>
      </c>
      <c r="C8" s="23">
        <v>0.21430425792147484</v>
      </c>
      <c r="D8" s="92">
        <v>0.18863000335777852</v>
      </c>
      <c r="E8" s="92">
        <v>0.11978235598039105</v>
      </c>
      <c r="F8" s="92">
        <v>6.257655987528604E-3</v>
      </c>
      <c r="G8" s="92">
        <v>2.0081915605863494E-3</v>
      </c>
      <c r="H8" s="93">
        <v>0.12751821700691965</v>
      </c>
      <c r="I8" s="91">
        <v>1903</v>
      </c>
      <c r="J8" s="94">
        <v>2.578255781019978E-2</v>
      </c>
      <c r="K8" s="27">
        <v>5.5385836658995567E-2</v>
      </c>
      <c r="L8" s="94">
        <v>1.8937913470387591E-2</v>
      </c>
      <c r="M8" s="94">
        <v>6.5472901017289767E-2</v>
      </c>
      <c r="N8" s="94">
        <v>3.0882630460975422E-2</v>
      </c>
      <c r="O8" s="94">
        <v>2.7763380000000006E-3</v>
      </c>
      <c r="P8" s="94">
        <v>3.826124302962701E-2</v>
      </c>
      <c r="Q8" s="91">
        <v>1983</v>
      </c>
      <c r="R8" s="95">
        <v>81789330.455531061</v>
      </c>
      <c r="S8" s="96">
        <f t="shared" si="0"/>
        <v>2825220.857808698</v>
      </c>
      <c r="T8" s="97">
        <f t="shared" si="1"/>
        <v>957839.81678062433</v>
      </c>
      <c r="U8" s="96">
        <f t="shared" si="2"/>
        <v>483030.76286652463</v>
      </c>
      <c r="V8" s="96">
        <f t="shared" si="3"/>
        <v>1777475.9802224915</v>
      </c>
      <c r="W8" s="96">
        <f t="shared" si="4"/>
        <v>4875870.8615993466</v>
      </c>
      <c r="X8" s="98">
        <f t="shared" si="5"/>
        <v>0</v>
      </c>
      <c r="Y8" s="96">
        <f t="shared" si="6"/>
        <v>28665.40675731263</v>
      </c>
      <c r="Z8" s="99">
        <f t="shared" si="7"/>
        <v>10948103.686034998</v>
      </c>
      <c r="AA8" s="100">
        <f t="shared" si="8"/>
        <v>0.1338573579837225</v>
      </c>
    </row>
    <row r="9" spans="1:27">
      <c r="A9" s="91">
        <v>1904</v>
      </c>
      <c r="B9" s="92">
        <v>0.33641629137280438</v>
      </c>
      <c r="C9" s="23">
        <v>0.21642924898897919</v>
      </c>
      <c r="D9" s="92">
        <v>0.18574195215730196</v>
      </c>
      <c r="E9" s="92">
        <v>0.1217335131276865</v>
      </c>
      <c r="F9" s="92">
        <v>7.5316674167974071E-3</v>
      </c>
      <c r="G9" s="92">
        <v>1.987078736157776E-3</v>
      </c>
      <c r="H9" s="93">
        <v>0.1301602482002725</v>
      </c>
      <c r="I9" s="91">
        <v>1904</v>
      </c>
      <c r="J9" s="94">
        <v>2.809576155434829E-2</v>
      </c>
      <c r="K9" s="27">
        <v>5.6746030424270545E-2</v>
      </c>
      <c r="L9" s="94">
        <v>1.8920578410439141E-2</v>
      </c>
      <c r="M9" s="94">
        <v>6.5479487058015207E-2</v>
      </c>
      <c r="N9" s="94">
        <v>3.1949939946967799E-2</v>
      </c>
      <c r="O9" s="94">
        <v>2.8467200000000001E-3</v>
      </c>
      <c r="P9" s="94">
        <v>3.8087326194084378E-2</v>
      </c>
      <c r="Q9" s="91">
        <v>1984</v>
      </c>
      <c r="R9" s="95">
        <v>85848058.943653032</v>
      </c>
      <c r="S9" s="96">
        <f t="shared" si="0"/>
        <v>3249955.0322368359</v>
      </c>
      <c r="T9" s="97">
        <f t="shared" si="1"/>
        <v>923363.07251939899</v>
      </c>
      <c r="U9" s="96">
        <f t="shared" si="2"/>
        <v>671621.37112213927</v>
      </c>
      <c r="V9" s="96">
        <f t="shared" si="3"/>
        <v>1728721.9823259683</v>
      </c>
      <c r="W9" s="96">
        <f t="shared" si="4"/>
        <v>5262655.7344413176</v>
      </c>
      <c r="X9" s="98">
        <f t="shared" si="5"/>
        <v>0</v>
      </c>
      <c r="Y9" s="96">
        <f t="shared" si="6"/>
        <v>26959.562807547172</v>
      </c>
      <c r="Z9" s="99">
        <f t="shared" si="7"/>
        <v>11863276.755453208</v>
      </c>
      <c r="AA9" s="100">
        <f t="shared" si="8"/>
        <v>0.13818922525947561</v>
      </c>
    </row>
    <row r="10" spans="1:27">
      <c r="A10" s="91">
        <v>1905</v>
      </c>
      <c r="B10" s="92">
        <v>0.33112080294372764</v>
      </c>
      <c r="C10" s="23">
        <v>0.21592579540149323</v>
      </c>
      <c r="D10" s="92">
        <v>0.18542183428710263</v>
      </c>
      <c r="E10" s="92">
        <v>0.12581669454905064</v>
      </c>
      <c r="F10" s="92">
        <v>8.8942641884864962E-3</v>
      </c>
      <c r="G10" s="92">
        <v>2.0020165344046522E-3</v>
      </c>
      <c r="H10" s="93">
        <v>0.13081859209573482</v>
      </c>
      <c r="I10" s="91">
        <v>1905</v>
      </c>
      <c r="J10" s="94">
        <v>3.0194495723361022E-2</v>
      </c>
      <c r="K10" s="27">
        <v>5.8085251456393636E-2</v>
      </c>
      <c r="L10" s="94">
        <v>1.8916869485168668E-2</v>
      </c>
      <c r="M10" s="94">
        <v>6.5538182373898954E-2</v>
      </c>
      <c r="N10" s="94">
        <v>3.3037359031001752E-2</v>
      </c>
      <c r="O10" s="94">
        <v>2.9179699999999998E-3</v>
      </c>
      <c r="P10" s="94">
        <v>3.7766226593351333E-2</v>
      </c>
      <c r="Q10" s="91">
        <v>1985</v>
      </c>
      <c r="R10" s="95">
        <v>85779891.829368189</v>
      </c>
      <c r="S10" s="96">
        <f t="shared" si="0"/>
        <v>3251776.6580252899</v>
      </c>
      <c r="T10" s="97">
        <f t="shared" si="1"/>
        <v>1044007.9778452624</v>
      </c>
      <c r="U10" s="96">
        <f t="shared" si="2"/>
        <v>546465.50416271377</v>
      </c>
      <c r="V10" s="96">
        <f t="shared" si="3"/>
        <v>1833628.8263361109</v>
      </c>
      <c r="W10" s="96">
        <f t="shared" si="4"/>
        <v>4996409.9448836464</v>
      </c>
      <c r="X10" s="98">
        <f t="shared" si="5"/>
        <v>0</v>
      </c>
      <c r="Y10" s="96">
        <f t="shared" si="6"/>
        <v>28204.937245697907</v>
      </c>
      <c r="Z10" s="99">
        <f t="shared" si="7"/>
        <v>11700493.848498723</v>
      </c>
      <c r="AA10" s="100">
        <f t="shared" si="8"/>
        <v>0.13640135932758149</v>
      </c>
    </row>
    <row r="11" spans="1:27">
      <c r="A11" s="91">
        <v>1906</v>
      </c>
      <c r="B11" s="92">
        <v>0.32596211374065148</v>
      </c>
      <c r="C11" s="23">
        <v>0.21550355416892469</v>
      </c>
      <c r="D11" s="92">
        <v>0.18547752155873168</v>
      </c>
      <c r="E11" s="92">
        <v>0.12958309024539022</v>
      </c>
      <c r="F11" s="92">
        <v>1.0212165420803068E-2</v>
      </c>
      <c r="G11" s="92">
        <v>2.016990798151421E-3</v>
      </c>
      <c r="H11" s="93">
        <v>0.13124456406734727</v>
      </c>
      <c r="I11" s="91">
        <v>1906</v>
      </c>
      <c r="J11" s="94">
        <v>3.1783051597377418E-2</v>
      </c>
      <c r="K11" s="27">
        <v>5.9424960010475321E-2</v>
      </c>
      <c r="L11" s="94">
        <v>1.8918374368843111E-2</v>
      </c>
      <c r="M11" s="94">
        <v>6.5532412054266714E-2</v>
      </c>
      <c r="N11" s="94">
        <v>3.4062401137070653E-2</v>
      </c>
      <c r="O11" s="94">
        <v>2.9900879999999997E-3</v>
      </c>
      <c r="P11" s="94">
        <v>3.7174233929930738E-2</v>
      </c>
      <c r="Q11" s="91">
        <v>1986</v>
      </c>
      <c r="R11" s="95">
        <v>86010056.042710453</v>
      </c>
      <c r="S11" s="96">
        <f t="shared" si="0"/>
        <v>3124254.3556016167</v>
      </c>
      <c r="T11" s="97">
        <f t="shared" si="1"/>
        <v>1062992.5570564684</v>
      </c>
      <c r="U11" s="96">
        <f t="shared" si="2"/>
        <v>519621.64814871561</v>
      </c>
      <c r="V11" s="96">
        <f t="shared" si="3"/>
        <v>1933744.5365283692</v>
      </c>
      <c r="W11" s="96">
        <f t="shared" si="4"/>
        <v>5192903.5084837871</v>
      </c>
      <c r="X11" s="98">
        <f t="shared" si="5"/>
        <v>0</v>
      </c>
      <c r="Y11" s="96">
        <f t="shared" si="6"/>
        <v>27917.228825552178</v>
      </c>
      <c r="Z11" s="99">
        <f t="shared" si="7"/>
        <v>11861433.834644509</v>
      </c>
      <c r="AA11" s="100">
        <f t="shared" si="8"/>
        <v>0.13790752361275543</v>
      </c>
    </row>
    <row r="12" spans="1:27">
      <c r="A12" s="91">
        <v>1907</v>
      </c>
      <c r="B12" s="92">
        <v>0.32070131271368174</v>
      </c>
      <c r="C12" s="23">
        <v>0.21504328770811551</v>
      </c>
      <c r="D12" s="92">
        <v>0.18551744224943473</v>
      </c>
      <c r="E12" s="92">
        <v>0.13359582345107054</v>
      </c>
      <c r="F12" s="92">
        <v>1.1633745236839263E-2</v>
      </c>
      <c r="G12" s="92">
        <v>2.0313786887018364E-3</v>
      </c>
      <c r="H12" s="93">
        <v>0.13147700995215647</v>
      </c>
      <c r="I12" s="91">
        <v>1907</v>
      </c>
      <c r="J12" s="94">
        <v>3.3819183719447289E-2</v>
      </c>
      <c r="K12" s="27">
        <v>6.0764228491397114E-2</v>
      </c>
      <c r="L12" s="94">
        <v>1.8919642702925715E-2</v>
      </c>
      <c r="M12" s="94">
        <v>6.5598821151837169E-2</v>
      </c>
      <c r="N12" s="94">
        <v>3.521433402873532E-2</v>
      </c>
      <c r="O12" s="94">
        <v>3.0630739999999994E-3</v>
      </c>
      <c r="P12" s="94">
        <v>3.6421822978406321E-2</v>
      </c>
      <c r="Q12" s="91">
        <v>1987</v>
      </c>
      <c r="R12" s="95">
        <v>88793040.998218432</v>
      </c>
      <c r="S12" s="96">
        <f t="shared" si="0"/>
        <v>3305772.2898605312</v>
      </c>
      <c r="T12" s="97">
        <f t="shared" si="1"/>
        <v>1161234.1503102139</v>
      </c>
      <c r="U12" s="96">
        <f t="shared" si="2"/>
        <v>502844.36630204023</v>
      </c>
      <c r="V12" s="96">
        <f t="shared" si="3"/>
        <v>2053839.3592408334</v>
      </c>
      <c r="W12" s="96">
        <f t="shared" si="4"/>
        <v>5939244.3067262294</v>
      </c>
      <c r="X12" s="98">
        <f t="shared" si="5"/>
        <v>0</v>
      </c>
      <c r="Y12" s="96">
        <f t="shared" si="6"/>
        <v>29050.400505615857</v>
      </c>
      <c r="Z12" s="99">
        <f t="shared" si="7"/>
        <v>12991984.872945463</v>
      </c>
      <c r="AA12" s="100">
        <f t="shared" si="8"/>
        <v>0.14631760244821593</v>
      </c>
    </row>
    <row r="13" spans="1:27">
      <c r="A13" s="91">
        <v>1908</v>
      </c>
      <c r="B13" s="92">
        <v>0.31539142912154672</v>
      </c>
      <c r="C13" s="23">
        <v>0.21431045232486548</v>
      </c>
      <c r="D13" s="92">
        <v>0.18606239924845186</v>
      </c>
      <c r="E13" s="92">
        <v>0.13732699307876228</v>
      </c>
      <c r="F13" s="92">
        <v>1.3089992756710467E-2</v>
      </c>
      <c r="G13" s="92">
        <v>2.0429568082391326E-3</v>
      </c>
      <c r="H13" s="93">
        <v>0.13177577666142404</v>
      </c>
      <c r="I13" s="91">
        <v>1908</v>
      </c>
      <c r="J13" s="94">
        <v>3.5768605163311158E-2</v>
      </c>
      <c r="K13" s="27">
        <v>6.2103726774473803E-2</v>
      </c>
      <c r="L13" s="94">
        <v>1.8930452182984555E-2</v>
      </c>
      <c r="M13" s="94">
        <v>6.5664375423386739E-2</v>
      </c>
      <c r="N13" s="94">
        <v>3.6647599244790795E-2</v>
      </c>
      <c r="O13" s="94">
        <v>3.1369279999999998E-3</v>
      </c>
      <c r="P13" s="94">
        <v>3.5908060351376517E-2</v>
      </c>
      <c r="Q13" s="91">
        <v>1988</v>
      </c>
      <c r="R13" s="95">
        <v>92794674.5309522</v>
      </c>
      <c r="S13" s="96">
        <f t="shared" si="0"/>
        <v>3392380.2965581631</v>
      </c>
      <c r="T13" s="97">
        <f t="shared" si="1"/>
        <v>1138548.439464729</v>
      </c>
      <c r="U13" s="96">
        <f t="shared" si="2"/>
        <v>668509.99038731563</v>
      </c>
      <c r="V13" s="96">
        <f t="shared" si="3"/>
        <v>2167333.7582235122</v>
      </c>
      <c r="W13" s="96">
        <f t="shared" si="4"/>
        <v>5898155.4988481579</v>
      </c>
      <c r="X13" s="98">
        <f t="shared" si="5"/>
        <v>0</v>
      </c>
      <c r="Y13" s="96">
        <f t="shared" si="6"/>
        <v>29055.824657319012</v>
      </c>
      <c r="Z13" s="99">
        <f t="shared" si="7"/>
        <v>13293983.808139198</v>
      </c>
      <c r="AA13" s="100">
        <f t="shared" si="8"/>
        <v>0.14326235719168251</v>
      </c>
    </row>
    <row r="14" spans="1:27">
      <c r="A14" s="91">
        <v>1909</v>
      </c>
      <c r="B14" s="92">
        <v>0.31054437792913075</v>
      </c>
      <c r="C14" s="23">
        <v>0.21365587656346907</v>
      </c>
      <c r="D14" s="92">
        <v>0.18583347039546025</v>
      </c>
      <c r="E14" s="92">
        <v>0.14111310000928531</v>
      </c>
      <c r="F14" s="92">
        <v>1.4604053327830355E-2</v>
      </c>
      <c r="G14" s="92">
        <v>2.0551286600991952E-3</v>
      </c>
      <c r="H14" s="93">
        <v>0.13219399311472499</v>
      </c>
      <c r="I14" s="91">
        <v>1909</v>
      </c>
      <c r="J14" s="94">
        <v>3.7027482938493089E-2</v>
      </c>
      <c r="K14" s="27">
        <v>6.344345914583055E-2</v>
      </c>
      <c r="L14" s="94">
        <v>1.8932134561504697E-2</v>
      </c>
      <c r="M14" s="94">
        <v>6.5735700938961306E-2</v>
      </c>
      <c r="N14" s="94">
        <v>3.6800708927815159E-2</v>
      </c>
      <c r="O14" s="94">
        <v>3.2116500000000004E-3</v>
      </c>
      <c r="P14" s="94">
        <v>3.5474735911274431E-2</v>
      </c>
      <c r="Q14" s="91">
        <v>1989</v>
      </c>
      <c r="R14" s="95">
        <v>95555755.596029654</v>
      </c>
      <c r="S14" s="96">
        <f t="shared" si="0"/>
        <v>3453110.5749024944</v>
      </c>
      <c r="T14" s="97">
        <f t="shared" si="1"/>
        <v>1154771.9343656057</v>
      </c>
      <c r="U14" s="96">
        <f t="shared" si="2"/>
        <v>675483.42039359384</v>
      </c>
      <c r="V14" s="96">
        <f t="shared" si="3"/>
        <v>2327787.3771988763</v>
      </c>
      <c r="W14" s="96">
        <f t="shared" si="4"/>
        <v>5848052.0732080825</v>
      </c>
      <c r="X14" s="98">
        <f t="shared" si="5"/>
        <v>0</v>
      </c>
      <c r="Y14" s="96">
        <f t="shared" si="6"/>
        <v>30213.498941203332</v>
      </c>
      <c r="Z14" s="99">
        <f t="shared" si="7"/>
        <v>13489418.879009856</v>
      </c>
      <c r="AA14" s="100">
        <f t="shared" si="8"/>
        <v>0.14116804157812909</v>
      </c>
    </row>
    <row r="15" spans="1:27">
      <c r="A15" s="91">
        <v>1910</v>
      </c>
      <c r="B15" s="92">
        <v>0.30582998221606272</v>
      </c>
      <c r="C15" s="23">
        <v>0.21328232174127987</v>
      </c>
      <c r="D15" s="92">
        <v>0.18591544577647159</v>
      </c>
      <c r="E15" s="92">
        <v>0.14423771863467405</v>
      </c>
      <c r="F15" s="92">
        <v>1.5991594917524807E-2</v>
      </c>
      <c r="G15" s="92">
        <v>2.0692813594861601E-3</v>
      </c>
      <c r="H15" s="93">
        <v>0.1326736553545009</v>
      </c>
      <c r="I15" s="91">
        <v>1910</v>
      </c>
      <c r="J15" s="94">
        <v>3.7736577940084393E-2</v>
      </c>
      <c r="K15" s="27">
        <v>6.4783860221395012E-2</v>
      </c>
      <c r="L15" s="94">
        <v>1.8936336572986993E-2</v>
      </c>
      <c r="M15" s="94">
        <v>6.5684034182794088E-2</v>
      </c>
      <c r="N15" s="94">
        <v>3.7381747427583427E-2</v>
      </c>
      <c r="O15" s="94">
        <v>3.2872400000000003E-3</v>
      </c>
      <c r="P15" s="94">
        <v>3.4935720607913792E-2</v>
      </c>
      <c r="Q15" s="91">
        <v>1990</v>
      </c>
      <c r="R15" s="95">
        <v>96002513.112148792</v>
      </c>
      <c r="S15" s="96">
        <f t="shared" si="0"/>
        <v>3454938.9795932118</v>
      </c>
      <c r="T15" s="97">
        <f t="shared" si="1"/>
        <v>1175483.0848697559</v>
      </c>
      <c r="U15" s="96">
        <f t="shared" si="2"/>
        <v>726412.10396119743</v>
      </c>
      <c r="V15" s="96">
        <f t="shared" si="3"/>
        <v>2351649.9149981653</v>
      </c>
      <c r="W15" s="96">
        <f t="shared" si="4"/>
        <v>6156440.6418043813</v>
      </c>
      <c r="X15" s="98">
        <f t="shared" si="5"/>
        <v>0</v>
      </c>
      <c r="Y15" s="96">
        <f t="shared" si="6"/>
        <v>29749.006954204862</v>
      </c>
      <c r="Z15" s="99">
        <f t="shared" si="7"/>
        <v>13894673.732180916</v>
      </c>
      <c r="AA15" s="100">
        <f t="shared" si="8"/>
        <v>0.14473239586915138</v>
      </c>
    </row>
    <row r="16" spans="1:27">
      <c r="A16" s="91">
        <v>1911</v>
      </c>
      <c r="B16" s="92">
        <v>0.30108224975337772</v>
      </c>
      <c r="C16" s="23">
        <v>0.21284221721697399</v>
      </c>
      <c r="D16" s="92">
        <v>0.18625496407939157</v>
      </c>
      <c r="E16" s="92">
        <v>0.14796938868819887</v>
      </c>
      <c r="F16" s="92">
        <v>1.7331370643577183E-2</v>
      </c>
      <c r="G16" s="92">
        <v>2.0841757606130549E-3</v>
      </c>
      <c r="H16" s="93">
        <v>0.13243563385786758</v>
      </c>
      <c r="I16" s="91">
        <v>1911</v>
      </c>
      <c r="J16" s="94">
        <v>4.0233883631881323E-2</v>
      </c>
      <c r="K16" s="27">
        <v>6.6125147278566776E-2</v>
      </c>
      <c r="L16" s="94">
        <v>1.8941802994859341E-2</v>
      </c>
      <c r="M16" s="94">
        <v>6.571864442058678E-2</v>
      </c>
      <c r="N16" s="94">
        <v>3.8576697956049705E-2</v>
      </c>
      <c r="O16" s="94">
        <v>3.363698E-3</v>
      </c>
      <c r="P16" s="94">
        <v>3.3726837516591994E-2</v>
      </c>
      <c r="Q16" s="91">
        <v>1991</v>
      </c>
      <c r="R16" s="95">
        <v>95942102.202479124</v>
      </c>
      <c r="S16" s="96">
        <f t="shared" si="0"/>
        <v>3386932.916517694</v>
      </c>
      <c r="T16" s="97">
        <f t="shared" si="1"/>
        <v>1214986.7563307264</v>
      </c>
      <c r="U16" s="96">
        <f t="shared" si="2"/>
        <v>741697.4075787575</v>
      </c>
      <c r="V16" s="96">
        <f t="shared" si="3"/>
        <v>2262550.6260130396</v>
      </c>
      <c r="W16" s="96">
        <f t="shared" si="4"/>
        <v>5707936.3236446399</v>
      </c>
      <c r="X16" s="98">
        <f t="shared" si="5"/>
        <v>0</v>
      </c>
      <c r="Y16" s="96">
        <f t="shared" si="6"/>
        <v>27786.590309289117</v>
      </c>
      <c r="Z16" s="99">
        <f t="shared" si="7"/>
        <v>13341890.620394144</v>
      </c>
      <c r="AA16" s="100">
        <f t="shared" si="8"/>
        <v>0.13906189581125722</v>
      </c>
    </row>
    <row r="17" spans="1:27">
      <c r="A17" s="91">
        <v>1912</v>
      </c>
      <c r="B17" s="92">
        <v>0.29675556573695905</v>
      </c>
      <c r="C17" s="23">
        <v>0.21249590321132555</v>
      </c>
      <c r="D17" s="92">
        <v>0.18601659335343029</v>
      </c>
      <c r="E17" s="92">
        <v>0.15191685183771372</v>
      </c>
      <c r="F17" s="92">
        <v>1.8754268952188444E-2</v>
      </c>
      <c r="G17" s="92">
        <v>2.0962870965624087E-3</v>
      </c>
      <c r="H17" s="93">
        <v>0.13196452981182058</v>
      </c>
      <c r="I17" s="91">
        <v>1912</v>
      </c>
      <c r="J17" s="94">
        <v>4.1960454588229057E-2</v>
      </c>
      <c r="K17" s="27">
        <v>6.7472395045398204E-2</v>
      </c>
      <c r="L17" s="94">
        <v>1.8937743823379555E-2</v>
      </c>
      <c r="M17" s="94">
        <v>6.5837363434222904E-2</v>
      </c>
      <c r="N17" s="94">
        <v>3.9828297848696653E-2</v>
      </c>
      <c r="O17" s="94">
        <v>3.4410240000000004E-3</v>
      </c>
      <c r="P17" s="94">
        <v>3.2905729786597525E-2</v>
      </c>
      <c r="Q17" s="91">
        <v>1992</v>
      </c>
      <c r="R17" s="95">
        <v>97322338.481010213</v>
      </c>
      <c r="S17" s="96">
        <f t="shared" si="0"/>
        <v>3434153.1750357277</v>
      </c>
      <c r="T17" s="97">
        <f t="shared" si="1"/>
        <v>1213988.9638345854</v>
      </c>
      <c r="U17" s="96">
        <f t="shared" si="2"/>
        <v>753739.97255041485</v>
      </c>
      <c r="V17" s="96">
        <f t="shared" si="3"/>
        <v>2333671.7300831205</v>
      </c>
      <c r="W17" s="96">
        <f t="shared" si="4"/>
        <v>6451309.9084150698</v>
      </c>
      <c r="X17" s="98">
        <f t="shared" si="5"/>
        <v>0</v>
      </c>
      <c r="Y17" s="96">
        <f t="shared" si="6"/>
        <v>27914.072947144232</v>
      </c>
      <c r="Z17" s="99">
        <f t="shared" si="7"/>
        <v>14214777.822866062</v>
      </c>
      <c r="AA17" s="100">
        <f t="shared" si="8"/>
        <v>0.14605873681960166</v>
      </c>
    </row>
    <row r="18" spans="1:27">
      <c r="A18" s="91">
        <v>1913</v>
      </c>
      <c r="B18" s="92">
        <v>0.29034020614715567</v>
      </c>
      <c r="C18" s="23">
        <v>0.20676927650407353</v>
      </c>
      <c r="D18" s="92">
        <v>0.19252743904140576</v>
      </c>
      <c r="E18" s="92">
        <v>0.16038389822941929</v>
      </c>
      <c r="F18" s="92">
        <v>2.1030778024713159E-2</v>
      </c>
      <c r="G18" s="92">
        <v>2.1788837447751608E-3</v>
      </c>
      <c r="H18" s="93">
        <v>0.12676951830845751</v>
      </c>
      <c r="I18" s="91">
        <v>1913</v>
      </c>
      <c r="J18" s="94">
        <v>4.2240779553039877E-2</v>
      </c>
      <c r="K18" s="27">
        <v>6.8758979439990348E-2</v>
      </c>
      <c r="L18" s="94">
        <v>1.8985657783321508E-2</v>
      </c>
      <c r="M18" s="94">
        <v>6.597097206223014E-2</v>
      </c>
      <c r="N18" s="94">
        <v>4.1703003957657726E-2</v>
      </c>
      <c r="O18" s="94">
        <v>3.519218000000001E-3</v>
      </c>
      <c r="P18" s="94">
        <v>3.1196526963989755E-2</v>
      </c>
      <c r="Q18" s="91">
        <v>1993</v>
      </c>
      <c r="R18" s="95">
        <v>99194813.69258377</v>
      </c>
      <c r="S18" s="96">
        <f t="shared" si="0"/>
        <v>3478817.3365173568</v>
      </c>
      <c r="T18" s="97">
        <f t="shared" si="1"/>
        <v>1213491.5775909792</v>
      </c>
      <c r="U18" s="96">
        <f t="shared" si="2"/>
        <v>781613.31885097327</v>
      </c>
      <c r="V18" s="96">
        <f t="shared" si="3"/>
        <v>2402976.5176019864</v>
      </c>
      <c r="W18" s="96">
        <f t="shared" si="4"/>
        <v>6417305.0430492153</v>
      </c>
      <c r="X18" s="98">
        <f t="shared" si="5"/>
        <v>0</v>
      </c>
      <c r="Y18" s="96">
        <f t="shared" si="6"/>
        <v>27122.736750725511</v>
      </c>
      <c r="Z18" s="99">
        <f t="shared" si="7"/>
        <v>14321326.530361237</v>
      </c>
      <c r="AA18" s="100">
        <f t="shared" si="8"/>
        <v>0.14437575914749626</v>
      </c>
    </row>
    <row r="19" spans="1:27">
      <c r="A19" s="91">
        <v>1914</v>
      </c>
      <c r="B19" s="92">
        <v>0.2830408874134267</v>
      </c>
      <c r="C19" s="23">
        <v>0.20619710685592602</v>
      </c>
      <c r="D19" s="92">
        <v>0.19902350729825083</v>
      </c>
      <c r="E19" s="92">
        <v>0.15268935846427054</v>
      </c>
      <c r="F19" s="92">
        <v>2.5440049653281487E-2</v>
      </c>
      <c r="G19" s="92">
        <v>2.1915356132044769E-3</v>
      </c>
      <c r="H19" s="93">
        <v>0.13141755470164002</v>
      </c>
      <c r="I19" s="91">
        <v>1914</v>
      </c>
      <c r="J19" s="94">
        <v>4.1931022977034542E-2</v>
      </c>
      <c r="K19" s="27">
        <v>7.0178291473362978E-2</v>
      </c>
      <c r="L19" s="94">
        <v>1.9123967284286086E-2</v>
      </c>
      <c r="M19" s="94">
        <v>6.6205194924966959E-2</v>
      </c>
      <c r="N19" s="94">
        <v>4.3324667012554004E-2</v>
      </c>
      <c r="O19" s="94">
        <v>3.5982800000000006E-3</v>
      </c>
      <c r="P19" s="94">
        <v>3.0625247615754782E-2</v>
      </c>
      <c r="Q19" s="91">
        <v>1994</v>
      </c>
      <c r="R19" s="95">
        <v>101124686.33145814</v>
      </c>
      <c r="S19" s="96">
        <f t="shared" si="0"/>
        <v>3868259.0106685222</v>
      </c>
      <c r="T19" s="97">
        <f t="shared" si="1"/>
        <v>1355980.0922453084</v>
      </c>
      <c r="U19" s="96">
        <f t="shared" si="2"/>
        <v>765683.64948457945</v>
      </c>
      <c r="V19" s="96">
        <f t="shared" si="3"/>
        <v>2549487.7453095051</v>
      </c>
      <c r="W19" s="96">
        <f t="shared" si="4"/>
        <v>7627761.9033878474</v>
      </c>
      <c r="X19" s="98">
        <f t="shared" si="5"/>
        <v>0</v>
      </c>
      <c r="Y19" s="96">
        <f t="shared" si="6"/>
        <v>28431.813840097846</v>
      </c>
      <c r="Z19" s="99">
        <f t="shared" si="7"/>
        <v>16195604.214935862</v>
      </c>
      <c r="AA19" s="100">
        <f t="shared" si="8"/>
        <v>0.16015480297116819</v>
      </c>
    </row>
    <row r="20" spans="1:27">
      <c r="A20" s="91">
        <v>1915</v>
      </c>
      <c r="B20" s="92">
        <v>0.28743306671065172</v>
      </c>
      <c r="C20" s="23">
        <v>0.20329804517700961</v>
      </c>
      <c r="D20" s="92">
        <v>0.20901515761582842</v>
      </c>
      <c r="E20" s="92">
        <v>0.13916995902108584</v>
      </c>
      <c r="F20" s="92">
        <v>2.5692091102318741E-2</v>
      </c>
      <c r="G20" s="92">
        <v>2.2982558413475367E-3</v>
      </c>
      <c r="H20" s="93">
        <v>0.13309342453175804</v>
      </c>
      <c r="I20" s="91">
        <v>1915</v>
      </c>
      <c r="J20" s="94">
        <v>4.2846442484274889E-2</v>
      </c>
      <c r="K20" s="27">
        <v>7.1554719759214694E-2</v>
      </c>
      <c r="L20" s="94">
        <v>1.9239055503753408E-2</v>
      </c>
      <c r="M20" s="94">
        <v>6.6590968520323035E-2</v>
      </c>
      <c r="N20" s="94">
        <v>4.469170886353676E-2</v>
      </c>
      <c r="O20" s="94">
        <v>3.6782100000000012E-3</v>
      </c>
      <c r="P20" s="94">
        <v>2.884242143836336E-2</v>
      </c>
      <c r="Q20" s="91">
        <v>1995</v>
      </c>
      <c r="R20" s="95">
        <v>103287023.4527365</v>
      </c>
      <c r="S20" s="96">
        <f t="shared" si="0"/>
        <v>3978346.7895311313</v>
      </c>
      <c r="T20" s="97">
        <f t="shared" si="1"/>
        <v>1443364.8660939867</v>
      </c>
      <c r="U20" s="96">
        <f t="shared" si="2"/>
        <v>770724.50907291437</v>
      </c>
      <c r="V20" s="96">
        <f t="shared" si="3"/>
        <v>2648515.5843721218</v>
      </c>
      <c r="W20" s="96">
        <f t="shared" si="4"/>
        <v>7310161.8515516864</v>
      </c>
      <c r="X20" s="98">
        <f t="shared" si="5"/>
        <v>0</v>
      </c>
      <c r="Y20" s="96">
        <f t="shared" si="6"/>
        <v>29244.058913065935</v>
      </c>
      <c r="Z20" s="99">
        <f t="shared" si="7"/>
        <v>16180357.659534907</v>
      </c>
      <c r="AA20" s="100">
        <f t="shared" si="8"/>
        <v>0.15665431260044915</v>
      </c>
    </row>
    <row r="21" spans="1:27">
      <c r="A21" s="91">
        <v>1916</v>
      </c>
      <c r="B21" s="92">
        <v>0.28859733095807</v>
      </c>
      <c r="C21" s="23">
        <v>0.19558401815463758</v>
      </c>
      <c r="D21" s="92">
        <v>0.21279293520347822</v>
      </c>
      <c r="E21" s="92">
        <v>0.13867319864312411</v>
      </c>
      <c r="F21" s="92">
        <v>2.7668420328378292E-2</v>
      </c>
      <c r="G21" s="92">
        <v>2.3531543805079195E-3</v>
      </c>
      <c r="H21" s="93">
        <v>0.13433094233180382</v>
      </c>
      <c r="I21" s="91">
        <v>1916</v>
      </c>
      <c r="J21" s="94">
        <v>4.3028197241075684E-2</v>
      </c>
      <c r="K21" s="27">
        <v>7.271940909296086E-2</v>
      </c>
      <c r="L21" s="94">
        <v>1.9288445675933592E-2</v>
      </c>
      <c r="M21" s="94">
        <v>6.6507490750792056E-2</v>
      </c>
      <c r="N21" s="94">
        <v>4.629179671547555E-2</v>
      </c>
      <c r="O21" s="94">
        <v>3.7590080000000012E-3</v>
      </c>
      <c r="P21" s="94">
        <v>2.9852483575566937E-2</v>
      </c>
      <c r="Q21" s="91">
        <v>1996</v>
      </c>
      <c r="R21" s="95">
        <v>106667817.83408903</v>
      </c>
      <c r="S21" s="96">
        <f t="shared" si="0"/>
        <v>4147807.725352197</v>
      </c>
      <c r="T21" s="97">
        <f t="shared" si="1"/>
        <v>1533448.0516188748</v>
      </c>
      <c r="U21" s="96">
        <f t="shared" si="2"/>
        <v>949101.55175949528</v>
      </c>
      <c r="V21" s="96">
        <f t="shared" si="3"/>
        <v>2726561.1629671664</v>
      </c>
      <c r="W21" s="96">
        <f t="shared" si="4"/>
        <v>7342562.8518569293</v>
      </c>
      <c r="X21" s="98">
        <f t="shared" si="5"/>
        <v>0</v>
      </c>
      <c r="Y21" s="96">
        <f t="shared" si="6"/>
        <v>28476.710058296307</v>
      </c>
      <c r="Z21" s="99">
        <f t="shared" si="7"/>
        <v>16727958.053612961</v>
      </c>
      <c r="AA21" s="100">
        <f t="shared" si="8"/>
        <v>0.15682291428921516</v>
      </c>
    </row>
    <row r="22" spans="1:27">
      <c r="A22" s="91">
        <v>1917</v>
      </c>
      <c r="B22" s="92">
        <v>0.29338209831755285</v>
      </c>
      <c r="C22" s="23">
        <v>0.19123634406696777</v>
      </c>
      <c r="D22" s="92">
        <v>0.22378067930308218</v>
      </c>
      <c r="E22" s="92">
        <v>0.11860379078371922</v>
      </c>
      <c r="F22" s="92">
        <v>3.3827174444726216E-2</v>
      </c>
      <c r="G22" s="92">
        <v>2.5311688138871906E-3</v>
      </c>
      <c r="H22" s="93">
        <v>0.13663874427006453</v>
      </c>
      <c r="I22" s="91">
        <v>1917</v>
      </c>
      <c r="J22" s="94">
        <v>4.2734543807682435E-2</v>
      </c>
      <c r="K22" s="27">
        <v>7.4296488179476608E-2</v>
      </c>
      <c r="L22" s="94">
        <v>1.9325819768457288E-2</v>
      </c>
      <c r="M22" s="94">
        <v>6.7053775815978794E-2</v>
      </c>
      <c r="N22" s="94">
        <v>4.797461380781573E-2</v>
      </c>
      <c r="O22" s="94">
        <v>3.840674000000001E-3</v>
      </c>
      <c r="P22" s="94">
        <v>3.0038066317968039E-2</v>
      </c>
      <c r="Q22" s="91">
        <v>1997</v>
      </c>
      <c r="R22" s="95">
        <v>107604504.14946476</v>
      </c>
      <c r="S22" s="96">
        <f t="shared" si="0"/>
        <v>4105260.8520043376</v>
      </c>
      <c r="T22" s="97">
        <f t="shared" si="1"/>
        <v>1595379.4055011985</v>
      </c>
      <c r="U22" s="96">
        <f t="shared" si="2"/>
        <v>977669.54031179717</v>
      </c>
      <c r="V22" s="96">
        <f t="shared" si="3"/>
        <v>2848392.1383909658</v>
      </c>
      <c r="W22" s="96">
        <f t="shared" si="4"/>
        <v>6793628.7989877472</v>
      </c>
      <c r="X22" s="98">
        <f t="shared" si="5"/>
        <v>0</v>
      </c>
      <c r="Y22" s="96">
        <f t="shared" si="6"/>
        <v>29349.440594886324</v>
      </c>
      <c r="Z22" s="99">
        <f t="shared" si="7"/>
        <v>16349680.175790932</v>
      </c>
      <c r="AA22" s="100">
        <f t="shared" si="8"/>
        <v>0.15194234019312897</v>
      </c>
    </row>
    <row r="23" spans="1:27">
      <c r="A23" s="91">
        <v>1918</v>
      </c>
      <c r="B23" s="92">
        <v>0.29324255744526978</v>
      </c>
      <c r="C23" s="23">
        <v>0.18937629160290634</v>
      </c>
      <c r="D23" s="92">
        <v>0.22552123136113017</v>
      </c>
      <c r="E23" s="92">
        <v>0.1079017731625984</v>
      </c>
      <c r="F23" s="92">
        <v>3.8846117537551364E-2</v>
      </c>
      <c r="G23" s="92">
        <v>2.4118945800199595E-3</v>
      </c>
      <c r="H23" s="93">
        <v>0.14270013431052414</v>
      </c>
      <c r="I23" s="91">
        <v>1918</v>
      </c>
      <c r="J23" s="94">
        <v>4.3497064701187138E-2</v>
      </c>
      <c r="K23" s="27">
        <v>7.5740687276395033E-2</v>
      </c>
      <c r="L23" s="94">
        <v>1.9476676072373141E-2</v>
      </c>
      <c r="M23" s="94">
        <v>6.7024279651374169E-2</v>
      </c>
      <c r="N23" s="94">
        <v>4.9127071846276155E-2</v>
      </c>
      <c r="O23" s="94">
        <v>3.9232080000000009E-3</v>
      </c>
      <c r="P23" s="94">
        <v>3.0191903674102124E-2</v>
      </c>
      <c r="Q23" s="91">
        <v>1998</v>
      </c>
      <c r="R23" s="95">
        <v>108325816.95532951</v>
      </c>
      <c r="S23" s="96">
        <f t="shared" si="0"/>
        <v>3953254.6387229864</v>
      </c>
      <c r="T23" s="97">
        <f t="shared" si="1"/>
        <v>1717020.3422836806</v>
      </c>
      <c r="U23" s="96">
        <f t="shared" si="2"/>
        <v>1022991.2437009955</v>
      </c>
      <c r="V23" s="96">
        <f t="shared" si="3"/>
        <v>2996431.9029379338</v>
      </c>
      <c r="W23" s="96">
        <f t="shared" si="4"/>
        <v>6984556.3066459456</v>
      </c>
      <c r="X23" s="98">
        <f t="shared" si="5"/>
        <v>0</v>
      </c>
      <c r="Y23" s="96">
        <f t="shared" si="6"/>
        <v>29831.925880355298</v>
      </c>
      <c r="Z23" s="99">
        <f t="shared" si="7"/>
        <v>16704086.360171897</v>
      </c>
      <c r="AA23" s="100">
        <f t="shared" si="8"/>
        <v>0.15420226525556865</v>
      </c>
    </row>
    <row r="24" spans="1:27">
      <c r="A24" s="91">
        <v>1919</v>
      </c>
      <c r="B24" s="92">
        <v>0.27426773436954394</v>
      </c>
      <c r="C24" s="23">
        <v>0.18902476895945389</v>
      </c>
      <c r="D24" s="92">
        <v>0.22010683842340459</v>
      </c>
      <c r="E24" s="92">
        <v>0.12731406518419261</v>
      </c>
      <c r="F24" s="92">
        <v>3.7386885491480865E-2</v>
      </c>
      <c r="G24" s="92">
        <v>2.370147380142669E-3</v>
      </c>
      <c r="H24" s="93">
        <v>0.14952956019178126</v>
      </c>
      <c r="I24" s="91">
        <v>1919</v>
      </c>
      <c r="J24" s="94">
        <v>4.2644417993841624E-2</v>
      </c>
      <c r="K24" s="27">
        <v>7.6827547712931335E-2</v>
      </c>
      <c r="L24" s="94">
        <v>1.9509044238373165E-2</v>
      </c>
      <c r="M24" s="94">
        <v>6.6615557683183169E-2</v>
      </c>
      <c r="N24" s="94">
        <v>5.0999954790791183E-2</v>
      </c>
      <c r="O24" s="94">
        <v>4.0066100000000025E-3</v>
      </c>
      <c r="P24" s="94">
        <v>2.9845000476121798E-2</v>
      </c>
      <c r="Q24" s="91">
        <v>1999</v>
      </c>
      <c r="R24" s="95">
        <v>110052933.22984874</v>
      </c>
      <c r="S24" s="96">
        <f t="shared" si="0"/>
        <v>3925001.6814067336</v>
      </c>
      <c r="T24" s="97">
        <f t="shared" si="1"/>
        <v>1774369.3197226657</v>
      </c>
      <c r="U24" s="96">
        <f t="shared" si="2"/>
        <v>1061418.1877744596</v>
      </c>
      <c r="V24" s="96">
        <f t="shared" si="3"/>
        <v>3049640.6897068252</v>
      </c>
      <c r="W24" s="96">
        <f t="shared" si="4"/>
        <v>6489799.1195644243</v>
      </c>
      <c r="X24" s="98">
        <f t="shared" si="5"/>
        <v>0</v>
      </c>
      <c r="Y24" s="96">
        <f t="shared" si="6"/>
        <v>29666.390908759029</v>
      </c>
      <c r="Z24" s="99">
        <f t="shared" si="7"/>
        <v>16329895.389083866</v>
      </c>
      <c r="AA24" s="100">
        <f t="shared" si="8"/>
        <v>0.14838219127679592</v>
      </c>
    </row>
    <row r="25" spans="1:27" ht="15" thickBot="1">
      <c r="A25" s="91">
        <v>1920</v>
      </c>
      <c r="B25" s="92">
        <v>0.2724666670100454</v>
      </c>
      <c r="C25" s="23">
        <v>0.17950713744517952</v>
      </c>
      <c r="D25" s="92">
        <v>0.22608284269217419</v>
      </c>
      <c r="E25" s="92">
        <v>0.14335366655913737</v>
      </c>
      <c r="F25" s="92">
        <v>2.8941058949475056E-2</v>
      </c>
      <c r="G25" s="92">
        <v>2.4896791300829408E-3</v>
      </c>
      <c r="H25" s="93">
        <v>0.14715894821390543</v>
      </c>
      <c r="I25" s="91">
        <v>1920</v>
      </c>
      <c r="J25" s="94">
        <v>4.326298452936389E-2</v>
      </c>
      <c r="K25" s="27">
        <v>7.8015168953543351E-2</v>
      </c>
      <c r="L25" s="94">
        <v>1.955377811670583E-2</v>
      </c>
      <c r="M25" s="94">
        <v>6.7213656491694931E-2</v>
      </c>
      <c r="N25" s="94">
        <v>5.1487847849378404E-2</v>
      </c>
      <c r="O25" s="94">
        <v>4.0908800000000016E-3</v>
      </c>
      <c r="P25" s="101">
        <v>2.9121103067532697E-2</v>
      </c>
      <c r="Q25" s="102">
        <v>2000</v>
      </c>
      <c r="R25" s="103">
        <v>112385827.36091138</v>
      </c>
      <c r="S25" s="104">
        <f t="shared" si="0"/>
        <v>4096154.4856071742</v>
      </c>
      <c r="T25" s="105">
        <f t="shared" si="1"/>
        <v>1887255.4934837688</v>
      </c>
      <c r="U25" s="104">
        <f t="shared" si="2"/>
        <v>1154978.5012397685</v>
      </c>
      <c r="V25" s="104">
        <f t="shared" si="3"/>
        <v>3302254.0823377585</v>
      </c>
      <c r="W25" s="104">
        <f t="shared" si="4"/>
        <v>6758522.5260479096</v>
      </c>
      <c r="X25" s="106">
        <f t="shared" si="5"/>
        <v>0</v>
      </c>
      <c r="Y25" s="104">
        <f t="shared" si="6"/>
        <v>30214.830383478897</v>
      </c>
      <c r="Z25" s="107">
        <f t="shared" si="7"/>
        <v>17229379.91909986</v>
      </c>
      <c r="AA25" s="100">
        <f t="shared" si="8"/>
        <v>0.15330562868723752</v>
      </c>
    </row>
    <row r="26" spans="1:27">
      <c r="A26" s="91">
        <v>1921</v>
      </c>
      <c r="B26" s="92">
        <v>0.22948003442977807</v>
      </c>
      <c r="C26" s="23">
        <v>0.18094861198767273</v>
      </c>
      <c r="D26" s="92">
        <v>0.26732873059534096</v>
      </c>
      <c r="E26" s="92">
        <v>0.13414011527177613</v>
      </c>
      <c r="F26" s="92">
        <v>2.8639454901130099E-2</v>
      </c>
      <c r="G26" s="92">
        <v>2.6953878216741168E-3</v>
      </c>
      <c r="H26" s="93">
        <v>0.15676766499262787</v>
      </c>
      <c r="I26" s="91">
        <v>1921</v>
      </c>
      <c r="J26" s="94">
        <v>4.380414950221255E-2</v>
      </c>
      <c r="K26" s="27">
        <v>8.002857323570782E-2</v>
      </c>
      <c r="L26" s="94">
        <v>2.012981289774576E-2</v>
      </c>
      <c r="M26" s="94">
        <v>6.7969118221620467E-2</v>
      </c>
      <c r="N26" s="94">
        <v>4.856592795750278E-2</v>
      </c>
      <c r="O26" s="94">
        <v>4.1760180000000018E-3</v>
      </c>
      <c r="P26" s="101">
        <v>2.9471707398550435E-2</v>
      </c>
      <c r="Q26" s="94"/>
      <c r="R26" s="108"/>
      <c r="S26" s="16"/>
      <c r="T26" s="16"/>
      <c r="U26" s="16"/>
      <c r="V26" s="16"/>
      <c r="W26" s="16"/>
      <c r="X26" s="16"/>
      <c r="Y26" s="16"/>
      <c r="Z26" s="16"/>
      <c r="AA26" s="16"/>
    </row>
    <row r="27" spans="1:27">
      <c r="A27" s="91">
        <v>1922</v>
      </c>
      <c r="B27" s="92">
        <v>0.24300058645303216</v>
      </c>
      <c r="C27" s="23">
        <v>0.17505510226308976</v>
      </c>
      <c r="D27" s="92">
        <v>0.2262053784409381</v>
      </c>
      <c r="E27" s="92">
        <v>0.16462666173133172</v>
      </c>
      <c r="F27" s="92">
        <v>2.7071910464281503E-2</v>
      </c>
      <c r="G27" s="92">
        <v>2.6870560597632644E-3</v>
      </c>
      <c r="H27" s="93">
        <v>0.16135330458756336</v>
      </c>
      <c r="I27" s="91">
        <v>1922</v>
      </c>
      <c r="J27" s="94">
        <v>4.4944180154161871E-2</v>
      </c>
      <c r="K27" s="27">
        <v>8.0612414579580946E-2</v>
      </c>
      <c r="L27" s="94">
        <v>1.9870003529290064E-2</v>
      </c>
      <c r="M27" s="94">
        <v>6.6786423537994036E-2</v>
      </c>
      <c r="N27" s="94">
        <v>6.2045046242321975E-2</v>
      </c>
      <c r="O27" s="94">
        <v>4.2620240000000031E-3</v>
      </c>
      <c r="P27" s="101">
        <v>2.8830358751142454E-2</v>
      </c>
      <c r="Q27" s="94"/>
      <c r="R27" s="108"/>
      <c r="S27" s="16"/>
      <c r="T27" s="16"/>
      <c r="U27" s="16"/>
      <c r="V27" s="16"/>
      <c r="W27" s="16"/>
      <c r="X27" s="16"/>
      <c r="Y27" s="16"/>
      <c r="Z27" s="16"/>
      <c r="AA27" s="16"/>
    </row>
    <row r="28" spans="1:27">
      <c r="A28" s="91">
        <v>1923</v>
      </c>
      <c r="B28" s="92">
        <v>0.25988479222478789</v>
      </c>
      <c r="C28" s="23">
        <v>0.16423038274874399</v>
      </c>
      <c r="D28" s="92">
        <v>0.22547512612200216</v>
      </c>
      <c r="E28" s="92">
        <v>0.1651795303179453</v>
      </c>
      <c r="F28" s="92">
        <v>2.8786838176502332E-2</v>
      </c>
      <c r="G28" s="92">
        <v>2.8989902926036273E-3</v>
      </c>
      <c r="H28" s="93">
        <v>0.15354434011741483</v>
      </c>
      <c r="I28" s="91">
        <v>1923</v>
      </c>
      <c r="J28" s="94">
        <v>4.659720781689021E-2</v>
      </c>
      <c r="K28" s="27">
        <v>8.1567761752906559E-2</v>
      </c>
      <c r="L28" s="94">
        <v>1.9817815860371405E-2</v>
      </c>
      <c r="M28" s="94">
        <v>6.6881537318934967E-2</v>
      </c>
      <c r="N28" s="94">
        <v>6.7141962341730241E-2</v>
      </c>
      <c r="O28" s="94">
        <v>4.3488980000000029E-3</v>
      </c>
      <c r="P28" s="101">
        <v>2.3651940782176223E-2</v>
      </c>
      <c r="Q28" s="94"/>
      <c r="R28" s="108"/>
      <c r="S28" s="16"/>
      <c r="T28" s="16"/>
      <c r="U28" s="16"/>
      <c r="V28" s="16"/>
      <c r="W28" s="16"/>
      <c r="X28" s="16"/>
      <c r="Y28" s="16"/>
      <c r="Z28" s="16"/>
      <c r="AA28" s="16"/>
    </row>
    <row r="29" spans="1:27">
      <c r="A29" s="91">
        <v>1924</v>
      </c>
      <c r="B29" s="92">
        <v>0.25102173836482017</v>
      </c>
      <c r="C29" s="23">
        <v>0.15585220622886023</v>
      </c>
      <c r="D29" s="92">
        <v>0.23586628823330011</v>
      </c>
      <c r="E29" s="92">
        <v>0.17158320922762088</v>
      </c>
      <c r="F29" s="92">
        <v>3.0949658581990343E-2</v>
      </c>
      <c r="G29" s="92">
        <v>3.1596943848977124E-3</v>
      </c>
      <c r="H29" s="93">
        <v>0.15156720497851056</v>
      </c>
      <c r="I29" s="91">
        <v>1924</v>
      </c>
      <c r="J29" s="94">
        <v>4.7283524016267918E-2</v>
      </c>
      <c r="K29" s="27">
        <v>8.2766784672169816E-2</v>
      </c>
      <c r="L29" s="94">
        <v>1.9870640953090529E-2</v>
      </c>
      <c r="M29" s="94">
        <v>6.7430015926843195E-2</v>
      </c>
      <c r="N29" s="94">
        <v>6.8761782192143101E-2</v>
      </c>
      <c r="O29" s="94">
        <v>4.4366400000000021E-3</v>
      </c>
      <c r="P29" s="101">
        <v>2.2521489219344052E-2</v>
      </c>
      <c r="Q29" s="94"/>
      <c r="R29" s="108"/>
      <c r="S29" s="16"/>
      <c r="T29" s="16"/>
      <c r="U29" s="16"/>
      <c r="V29" s="16"/>
      <c r="W29" s="16"/>
      <c r="X29" s="16"/>
      <c r="Y29" s="16"/>
      <c r="Z29" s="16"/>
      <c r="AA29" s="16"/>
    </row>
    <row r="30" spans="1:27">
      <c r="A30" s="91">
        <v>1925</v>
      </c>
      <c r="B30" s="92">
        <v>0.23908266751960078</v>
      </c>
      <c r="C30" s="23">
        <v>0.15611984615905455</v>
      </c>
      <c r="D30" s="92">
        <v>0.238688226041882</v>
      </c>
      <c r="E30" s="92">
        <v>0.16925392101829292</v>
      </c>
      <c r="F30" s="92">
        <v>3.294718506962778E-2</v>
      </c>
      <c r="G30" s="92">
        <v>3.1634798509404248E-3</v>
      </c>
      <c r="H30" s="93">
        <v>0.16074467434060158</v>
      </c>
      <c r="I30" s="91">
        <v>1925</v>
      </c>
      <c r="J30" s="94">
        <v>5.1220174494297867E-2</v>
      </c>
      <c r="K30" s="27">
        <v>8.4244758760202376E-2</v>
      </c>
      <c r="L30" s="94">
        <v>1.9960157592931439E-2</v>
      </c>
      <c r="M30" s="94">
        <v>6.7559556045415345E-2</v>
      </c>
      <c r="N30" s="94">
        <v>7.5704299667719008E-2</v>
      </c>
      <c r="O30" s="94">
        <v>4.5252500000000024E-3</v>
      </c>
      <c r="P30" s="101">
        <v>2.1473235497302574E-2</v>
      </c>
      <c r="Q30" s="94"/>
      <c r="R30" s="108"/>
      <c r="S30" s="16"/>
      <c r="T30" s="16"/>
      <c r="U30" s="16"/>
      <c r="V30" s="16"/>
      <c r="W30" s="16"/>
      <c r="X30" s="16"/>
      <c r="Y30" s="16"/>
      <c r="Z30" s="16"/>
      <c r="AA30" s="16"/>
    </row>
    <row r="31" spans="1:27">
      <c r="A31" s="91">
        <v>1926</v>
      </c>
      <c r="B31" s="92">
        <v>0.20651341685071678</v>
      </c>
      <c r="C31" s="23">
        <v>0.1563592433393643</v>
      </c>
      <c r="D31" s="92">
        <v>0.28495992689811284</v>
      </c>
      <c r="E31" s="92">
        <v>0.14640247759429648</v>
      </c>
      <c r="F31" s="92">
        <v>3.5547343139471062E-2</v>
      </c>
      <c r="G31" s="92">
        <v>3.4034294482116379E-3</v>
      </c>
      <c r="H31" s="93">
        <v>0.16681416272982666</v>
      </c>
      <c r="I31" s="91">
        <v>1926</v>
      </c>
      <c r="J31" s="94">
        <v>5.4825723751467062E-2</v>
      </c>
      <c r="K31" s="27">
        <v>8.6498747602812093E-2</v>
      </c>
      <c r="L31" s="94">
        <v>2.037715343840896E-2</v>
      </c>
      <c r="M31" s="94">
        <v>6.995672005580672E-2</v>
      </c>
      <c r="N31" s="94">
        <v>6.6045876408144466E-2</v>
      </c>
      <c r="O31" s="94">
        <v>4.6147280000000028E-3</v>
      </c>
      <c r="P31" s="101">
        <v>2.0455385031879207E-2</v>
      </c>
      <c r="Q31" s="94"/>
      <c r="R31" s="108"/>
      <c r="S31" s="16"/>
      <c r="T31" s="16"/>
      <c r="U31" s="16"/>
      <c r="V31" s="16"/>
      <c r="W31" s="16"/>
      <c r="X31" s="16"/>
      <c r="Y31" s="16"/>
      <c r="Z31" s="16"/>
      <c r="AA31" s="16"/>
    </row>
    <row r="32" spans="1:27">
      <c r="A32" s="91">
        <v>1927</v>
      </c>
      <c r="B32" s="92">
        <v>0.23145373091375773</v>
      </c>
      <c r="C32" s="23">
        <v>0.13937783341500062</v>
      </c>
      <c r="D32" s="92">
        <v>0.25085732392407945</v>
      </c>
      <c r="E32" s="92">
        <v>0.17804493682939468</v>
      </c>
      <c r="F32" s="92">
        <v>3.8449243730683223E-2</v>
      </c>
      <c r="G32" s="92">
        <v>3.1332015465894312E-3</v>
      </c>
      <c r="H32" s="93">
        <v>0.15868372964049476</v>
      </c>
      <c r="I32" s="91">
        <v>1927</v>
      </c>
      <c r="J32" s="94">
        <v>5.83448614775504E-2</v>
      </c>
      <c r="K32" s="27">
        <v>8.6299990842048327E-2</v>
      </c>
      <c r="L32" s="94">
        <v>2.0092431720881897E-2</v>
      </c>
      <c r="M32" s="94">
        <v>6.8584832985160951E-2</v>
      </c>
      <c r="N32" s="94">
        <v>8.6693749993335512E-2</v>
      </c>
      <c r="O32" s="94">
        <v>4.7050740000000035E-3</v>
      </c>
      <c r="P32" s="101">
        <v>1.9326431489563169E-2</v>
      </c>
      <c r="Q32" s="94"/>
      <c r="R32" s="108"/>
      <c r="S32" s="16"/>
      <c r="T32" s="16"/>
      <c r="U32" s="16"/>
      <c r="V32" s="16"/>
      <c r="W32" s="16"/>
      <c r="X32" s="16"/>
      <c r="Y32" s="16"/>
      <c r="Z32" s="16"/>
      <c r="AA32" s="16"/>
    </row>
    <row r="33" spans="1:27">
      <c r="A33" s="91">
        <v>1928</v>
      </c>
      <c r="B33" s="92">
        <v>0.22677361889245218</v>
      </c>
      <c r="C33" s="23">
        <v>0.1367296716050653</v>
      </c>
      <c r="D33" s="92">
        <v>0.24760699291639382</v>
      </c>
      <c r="E33" s="92">
        <v>0.17832066363734853</v>
      </c>
      <c r="F33" s="92">
        <v>4.065422156251719E-2</v>
      </c>
      <c r="G33" s="92">
        <v>3.2160270381912928E-3</v>
      </c>
      <c r="H33" s="93">
        <v>0.16669880434803172</v>
      </c>
      <c r="I33" s="91">
        <v>1928</v>
      </c>
      <c r="J33" s="94">
        <v>5.9602361938160389E-2</v>
      </c>
      <c r="K33" s="27">
        <v>8.768780976977808E-2</v>
      </c>
      <c r="L33" s="94">
        <v>2.012248379024385E-2</v>
      </c>
      <c r="M33" s="94">
        <v>6.8869288196515638E-2</v>
      </c>
      <c r="N33" s="94">
        <v>9.6105722615118905E-2</v>
      </c>
      <c r="O33" s="94">
        <v>4.7962880000000036E-3</v>
      </c>
      <c r="P33" s="101">
        <v>1.8353616455526436E-2</v>
      </c>
      <c r="Q33" s="94"/>
      <c r="R33" s="108"/>
      <c r="S33" s="16"/>
      <c r="T33" s="16"/>
      <c r="U33" s="16"/>
      <c r="V33" s="16"/>
      <c r="W33" s="16"/>
      <c r="X33" s="16"/>
      <c r="Y33" s="16"/>
      <c r="Z33" s="16"/>
      <c r="AA33" s="16"/>
    </row>
    <row r="34" spans="1:27">
      <c r="A34" s="91">
        <v>1929</v>
      </c>
      <c r="B34" s="92">
        <v>0.23146770693237936</v>
      </c>
      <c r="C34" s="23">
        <v>0.12547456367605436</v>
      </c>
      <c r="D34" s="92">
        <v>0.2550735131109837</v>
      </c>
      <c r="E34" s="92">
        <v>0.17855439486718339</v>
      </c>
      <c r="F34" s="92">
        <v>4.4525036876248682E-2</v>
      </c>
      <c r="G34" s="92">
        <v>3.2342829126803425E-3</v>
      </c>
      <c r="H34" s="93">
        <v>0.16167050162447025</v>
      </c>
      <c r="I34" s="91">
        <v>1929</v>
      </c>
      <c r="J34" s="94">
        <v>6.3062085713348051E-2</v>
      </c>
      <c r="K34" s="27">
        <v>8.8326785215400702E-2</v>
      </c>
      <c r="L34" s="94">
        <v>2.0204188648754146E-2</v>
      </c>
      <c r="M34" s="94">
        <v>6.9169395983095516E-2</v>
      </c>
      <c r="N34" s="94">
        <v>9.7236061228221204E-2</v>
      </c>
      <c r="O34" s="94">
        <v>4.8883700000000039E-3</v>
      </c>
      <c r="P34" s="101">
        <v>1.7434695645977105E-2</v>
      </c>
      <c r="Q34" s="94"/>
      <c r="R34" s="108"/>
      <c r="S34" s="16"/>
      <c r="T34" s="16"/>
      <c r="U34" s="16"/>
      <c r="V34" s="16"/>
      <c r="W34" s="16"/>
      <c r="X34" s="16"/>
      <c r="Y34" s="16"/>
      <c r="Z34" s="16"/>
      <c r="AA34" s="16"/>
    </row>
    <row r="35" spans="1:27">
      <c r="A35" s="91">
        <v>1930</v>
      </c>
      <c r="B35" s="92">
        <v>0.21993842294155394</v>
      </c>
      <c r="C35" s="23">
        <v>0.12569260916296229</v>
      </c>
      <c r="D35" s="92">
        <v>0.25765350056439079</v>
      </c>
      <c r="E35" s="92">
        <v>0.17787980659777894</v>
      </c>
      <c r="F35" s="92">
        <v>4.9845827239738849E-2</v>
      </c>
      <c r="G35" s="92">
        <v>3.3793393219528119E-3</v>
      </c>
      <c r="H35" s="93">
        <v>0.16561049417162227</v>
      </c>
      <c r="I35" s="91">
        <v>1930</v>
      </c>
      <c r="J35" s="94">
        <v>6.1523562202947704E-2</v>
      </c>
      <c r="K35" s="27">
        <v>9.0038863649741327E-2</v>
      </c>
      <c r="L35" s="94">
        <v>2.0286805157619558E-2</v>
      </c>
      <c r="M35" s="94">
        <v>6.972629111129057E-2</v>
      </c>
      <c r="N35" s="94">
        <v>0.10118756433239948</v>
      </c>
      <c r="O35" s="94">
        <v>4.9813200000000035E-3</v>
      </c>
      <c r="P35" s="101">
        <v>1.6573055345333782E-2</v>
      </c>
      <c r="Q35" s="94"/>
      <c r="R35" s="108"/>
      <c r="S35" s="16"/>
      <c r="T35" s="16"/>
      <c r="U35" s="16"/>
      <c r="V35" s="16"/>
      <c r="W35" s="16"/>
      <c r="X35" s="16"/>
      <c r="Y35" s="16"/>
      <c r="Z35" s="16"/>
      <c r="AA35" s="16"/>
    </row>
    <row r="36" spans="1:27">
      <c r="A36" s="91">
        <v>1931</v>
      </c>
      <c r="B36" s="92">
        <v>0.20334726296473815</v>
      </c>
      <c r="C36" s="23">
        <v>0.12950799270536062</v>
      </c>
      <c r="D36" s="92">
        <v>0.26537103959776803</v>
      </c>
      <c r="E36" s="92">
        <v>0.17186437060744419</v>
      </c>
      <c r="F36" s="92">
        <v>5.1444173088947692E-2</v>
      </c>
      <c r="G36" s="92">
        <v>3.5509459802694704E-3</v>
      </c>
      <c r="H36" s="93">
        <v>0.17491421505547183</v>
      </c>
      <c r="I36" s="91">
        <v>1931</v>
      </c>
      <c r="J36" s="94">
        <v>6.3451710485905158E-2</v>
      </c>
      <c r="K36" s="27">
        <v>9.1967136968683555E-2</v>
      </c>
      <c r="L36" s="94">
        <v>2.0405932587773883E-2</v>
      </c>
      <c r="M36" s="94">
        <v>7.0048607069931892E-2</v>
      </c>
      <c r="N36" s="94">
        <v>0.1090453697992629</v>
      </c>
      <c r="O36" s="94">
        <v>5.0751380000000033E-3</v>
      </c>
      <c r="P36" s="101">
        <v>1.5878055698078878E-2</v>
      </c>
      <c r="Q36" s="94"/>
      <c r="R36" s="16"/>
      <c r="S36" s="16"/>
      <c r="T36" s="16"/>
      <c r="U36" s="16"/>
      <c r="V36" s="16"/>
      <c r="W36" s="16"/>
      <c r="X36" s="16"/>
      <c r="Y36" s="16"/>
      <c r="Z36" s="16"/>
      <c r="AA36" s="16"/>
    </row>
    <row r="37" spans="1:27">
      <c r="A37" s="91">
        <v>1932</v>
      </c>
      <c r="B37" s="92">
        <v>0.20358895042205941</v>
      </c>
      <c r="C37" s="23">
        <v>0.13003686844538165</v>
      </c>
      <c r="D37" s="92">
        <v>0.2635180483395842</v>
      </c>
      <c r="E37" s="92">
        <v>0.16899057353362101</v>
      </c>
      <c r="F37" s="92">
        <v>5.3361340102418088E-2</v>
      </c>
      <c r="G37" s="92">
        <v>3.59597467095499E-3</v>
      </c>
      <c r="H37" s="93">
        <v>0.17690824448598075</v>
      </c>
      <c r="I37" s="91">
        <v>1932</v>
      </c>
      <c r="J37" s="94">
        <v>6.5749638427187673E-2</v>
      </c>
      <c r="K37" s="27">
        <v>9.342578391816618E-2</v>
      </c>
      <c r="L37" s="94">
        <v>2.0452770579208648E-2</v>
      </c>
      <c r="M37" s="94">
        <v>7.0578937653343971E-2</v>
      </c>
      <c r="N37" s="94">
        <v>0.11817804362065207</v>
      </c>
      <c r="O37" s="94">
        <v>5.1698240000000052E-3</v>
      </c>
      <c r="P37" s="101">
        <v>1.5522528330438339E-2</v>
      </c>
      <c r="Q37" s="94"/>
      <c r="R37" s="16"/>
      <c r="S37" s="16"/>
      <c r="T37" s="16"/>
      <c r="U37" s="16"/>
      <c r="V37" s="16"/>
      <c r="W37" s="16"/>
      <c r="X37" s="16"/>
      <c r="Y37" s="16"/>
      <c r="Z37" s="16"/>
      <c r="AA37" s="16"/>
    </row>
    <row r="38" spans="1:27">
      <c r="A38" s="91">
        <v>1933</v>
      </c>
      <c r="B38" s="92">
        <v>0.20432118474522867</v>
      </c>
      <c r="C38" s="23">
        <v>0.12795835295406177</v>
      </c>
      <c r="D38" s="92">
        <v>0.26498384296372385</v>
      </c>
      <c r="E38" s="92">
        <v>0.16769186271416228</v>
      </c>
      <c r="F38" s="92">
        <v>5.6572830643509889E-2</v>
      </c>
      <c r="G38" s="92">
        <v>3.5539908079904787E-3</v>
      </c>
      <c r="H38" s="93">
        <v>0.17491793517132329</v>
      </c>
      <c r="I38" s="91">
        <v>1933</v>
      </c>
      <c r="J38" s="94">
        <v>7.1034189389364483E-2</v>
      </c>
      <c r="K38" s="27">
        <v>9.4770754433588622E-2</v>
      </c>
      <c r="L38" s="94">
        <v>2.0494178709572538E-2</v>
      </c>
      <c r="M38" s="94">
        <v>7.1166503325187494E-2</v>
      </c>
      <c r="N38" s="94">
        <v>0.12859460791110969</v>
      </c>
      <c r="O38" s="94">
        <v>5.2653780000000054E-3</v>
      </c>
      <c r="P38" s="101">
        <v>1.5224851946812622E-2</v>
      </c>
      <c r="Q38" s="94"/>
      <c r="R38" s="16"/>
      <c r="S38" s="16"/>
      <c r="T38" s="16"/>
      <c r="U38" s="16"/>
      <c r="V38" s="16"/>
      <c r="W38" s="16"/>
      <c r="X38" s="16"/>
      <c r="Y38" s="16"/>
      <c r="Z38" s="16"/>
      <c r="AA38" s="16"/>
    </row>
    <row r="39" spans="1:27">
      <c r="A39" s="91">
        <v>1934</v>
      </c>
      <c r="B39" s="92">
        <v>0.21632473087223408</v>
      </c>
      <c r="C39" s="23">
        <v>0.12069798561918507</v>
      </c>
      <c r="D39" s="92">
        <v>0.26786407071865193</v>
      </c>
      <c r="E39" s="92">
        <v>0.16845963787086574</v>
      </c>
      <c r="F39" s="92">
        <v>5.9362776649611163E-2</v>
      </c>
      <c r="G39" s="92">
        <v>3.6583895426492955E-3</v>
      </c>
      <c r="H39" s="93">
        <v>0.16363240872680279</v>
      </c>
      <c r="I39" s="91">
        <v>1934</v>
      </c>
      <c r="J39" s="94">
        <v>7.8330048667674235E-2</v>
      </c>
      <c r="K39" s="27">
        <v>9.5455855129587222E-2</v>
      </c>
      <c r="L39" s="94">
        <v>2.0491647134390768E-2</v>
      </c>
      <c r="M39" s="94">
        <v>7.1586758799594807E-2</v>
      </c>
      <c r="N39" s="94">
        <v>0.12913364500825233</v>
      </c>
      <c r="O39" s="94">
        <v>5.3618000000000042E-3</v>
      </c>
      <c r="P39" s="101">
        <v>1.4905968965635957E-2</v>
      </c>
      <c r="Q39" s="94"/>
      <c r="R39" s="16"/>
      <c r="S39" s="16"/>
      <c r="T39" s="16"/>
      <c r="U39" s="16"/>
      <c r="V39" s="16"/>
      <c r="W39" s="16"/>
      <c r="X39" s="16"/>
      <c r="Y39" s="16"/>
      <c r="Z39" s="16"/>
      <c r="AA39" s="16"/>
    </row>
    <row r="40" spans="1:27">
      <c r="A40" s="91">
        <v>1935</v>
      </c>
      <c r="B40" s="92">
        <v>0.21700548237382744</v>
      </c>
      <c r="C40" s="23">
        <v>0.11898457373889884</v>
      </c>
      <c r="D40" s="92">
        <v>0.26967899557164382</v>
      </c>
      <c r="E40" s="92">
        <v>0.16586915474683067</v>
      </c>
      <c r="F40" s="92">
        <v>6.3646211182269388E-2</v>
      </c>
      <c r="G40" s="92">
        <v>3.8265252824591653E-3</v>
      </c>
      <c r="H40" s="93">
        <v>0.16098905710407074</v>
      </c>
      <c r="I40" s="91">
        <v>1935</v>
      </c>
      <c r="J40" s="94">
        <v>8.5306279676547164E-2</v>
      </c>
      <c r="K40" s="27">
        <v>9.6549582638753462E-2</v>
      </c>
      <c r="L40" s="94">
        <v>2.0533412586981714E-2</v>
      </c>
      <c r="M40" s="94">
        <v>7.1958145865067102E-2</v>
      </c>
      <c r="N40" s="94">
        <v>0.13404219189350325</v>
      </c>
      <c r="O40" s="94">
        <v>5.459090000000005E-3</v>
      </c>
      <c r="P40" s="101">
        <v>1.4630351962053176E-2</v>
      </c>
      <c r="Q40" s="94"/>
      <c r="R40" s="16"/>
      <c r="S40" s="16"/>
      <c r="T40" s="16"/>
      <c r="U40" s="16"/>
      <c r="V40" s="16"/>
      <c r="W40" s="16"/>
      <c r="X40" s="16"/>
      <c r="Y40" s="16"/>
      <c r="Z40" s="16"/>
      <c r="AA40" s="16"/>
    </row>
    <row r="41" spans="1:27">
      <c r="A41" s="91">
        <v>1936</v>
      </c>
      <c r="B41" s="92">
        <v>0.22432389548880219</v>
      </c>
      <c r="C41" s="23">
        <v>0.11487549606430195</v>
      </c>
      <c r="D41" s="92">
        <v>0.2709855693659014</v>
      </c>
      <c r="E41" s="92">
        <v>0.16492692523462335</v>
      </c>
      <c r="F41" s="92">
        <v>6.7246168586186969E-2</v>
      </c>
      <c r="G41" s="92">
        <v>4.005721027419553E-3</v>
      </c>
      <c r="H41" s="93">
        <v>0.15363622423276466</v>
      </c>
      <c r="I41" s="91">
        <v>1936</v>
      </c>
      <c r="J41" s="94">
        <v>8.7132126123176945E-2</v>
      </c>
      <c r="K41" s="27">
        <v>9.7285339601441298E-2</v>
      </c>
      <c r="L41" s="94">
        <v>2.050269081597313E-2</v>
      </c>
      <c r="M41" s="94">
        <v>7.258510615773095E-2</v>
      </c>
      <c r="N41" s="94">
        <v>0.13544678819414871</v>
      </c>
      <c r="O41" s="94">
        <v>5.5572480000000051E-3</v>
      </c>
      <c r="P41" s="101">
        <v>1.4402018504807599E-2</v>
      </c>
      <c r="Q41" s="94"/>
      <c r="R41" s="16"/>
      <c r="S41" s="16"/>
      <c r="T41" s="16"/>
      <c r="U41" s="16"/>
      <c r="V41" s="16"/>
      <c r="W41" s="16"/>
      <c r="X41" s="16"/>
      <c r="Y41" s="16"/>
      <c r="Z41" s="16"/>
      <c r="AA41" s="16"/>
    </row>
    <row r="42" spans="1:27">
      <c r="A42" s="91">
        <v>1937</v>
      </c>
      <c r="B42" s="92">
        <v>0.22886382081775319</v>
      </c>
      <c r="C42" s="23">
        <v>0.11135200195014924</v>
      </c>
      <c r="D42" s="92">
        <v>0.27154697027559827</v>
      </c>
      <c r="E42" s="92">
        <v>0.16422620230800711</v>
      </c>
      <c r="F42" s="92">
        <v>7.1406440844433317E-2</v>
      </c>
      <c r="G42" s="92">
        <v>4.0987206737828717E-3</v>
      </c>
      <c r="H42" s="93">
        <v>0.14850584313027598</v>
      </c>
      <c r="I42" s="91">
        <v>1937</v>
      </c>
      <c r="J42" s="94">
        <v>9.1761526274349789E-2</v>
      </c>
      <c r="K42" s="27">
        <v>9.8172842807840777E-2</v>
      </c>
      <c r="L42" s="94">
        <v>2.0516557815010914E-2</v>
      </c>
      <c r="M42" s="94">
        <v>7.292928117472125E-2</v>
      </c>
      <c r="N42" s="94">
        <v>0.1369716026744813</v>
      </c>
      <c r="O42" s="94">
        <v>5.6562740000000054E-3</v>
      </c>
      <c r="P42" s="101">
        <v>1.4176429623894768E-2</v>
      </c>
      <c r="Q42" s="94"/>
      <c r="R42" s="16"/>
      <c r="S42" s="16"/>
      <c r="T42" s="16"/>
      <c r="U42" s="16"/>
      <c r="V42" s="16"/>
      <c r="W42" s="16"/>
      <c r="X42" s="16"/>
      <c r="Y42" s="16"/>
      <c r="Z42" s="16"/>
      <c r="AA42" s="16"/>
    </row>
    <row r="43" spans="1:27">
      <c r="A43" s="91">
        <v>1938</v>
      </c>
      <c r="B43" s="92">
        <v>0.21459487460348253</v>
      </c>
      <c r="C43" s="23">
        <v>0.11729964522955572</v>
      </c>
      <c r="D43" s="92">
        <v>0.26759060319381039</v>
      </c>
      <c r="E43" s="92">
        <v>0.17095575431424881</v>
      </c>
      <c r="F43" s="92">
        <v>6.772886693455743E-2</v>
      </c>
      <c r="G43" s="92">
        <v>4.418488561499719E-3</v>
      </c>
      <c r="H43" s="93">
        <v>0.15741176716284547</v>
      </c>
      <c r="I43" s="91">
        <v>1938</v>
      </c>
      <c r="J43" s="94">
        <v>9.2083209734817761E-2</v>
      </c>
      <c r="K43" s="27">
        <v>9.9897109869876155E-2</v>
      </c>
      <c r="L43" s="94">
        <v>2.0542398592610363E-2</v>
      </c>
      <c r="M43" s="94">
        <v>7.4895532676794621E-2</v>
      </c>
      <c r="N43" s="94">
        <v>0.14493400195874259</v>
      </c>
      <c r="O43" s="94">
        <v>5.7561680000000068E-3</v>
      </c>
      <c r="P43" s="101">
        <v>1.4013499489534639E-2</v>
      </c>
      <c r="Q43" s="94"/>
      <c r="R43" s="16"/>
      <c r="S43" s="16"/>
      <c r="T43" s="16"/>
      <c r="U43" s="16"/>
      <c r="V43" s="16"/>
      <c r="W43" s="16"/>
      <c r="X43" s="16"/>
      <c r="Y43" s="16"/>
      <c r="Z43" s="16"/>
      <c r="AA43" s="16"/>
    </row>
    <row r="44" spans="1:27">
      <c r="A44" s="91">
        <v>1939</v>
      </c>
      <c r="B44" s="92">
        <v>0.21956465125157509</v>
      </c>
      <c r="C44" s="23">
        <v>0.11692188706435948</v>
      </c>
      <c r="D44" s="92">
        <v>0.26950773542400097</v>
      </c>
      <c r="E44" s="92">
        <v>0.16089734192955399</v>
      </c>
      <c r="F44" s="92">
        <v>7.0074004938621176E-2</v>
      </c>
      <c r="G44" s="92">
        <v>2.9062687298100735E-3</v>
      </c>
      <c r="H44" s="93">
        <v>0.16012811066207921</v>
      </c>
      <c r="I44" s="91">
        <v>1939</v>
      </c>
      <c r="J44" s="94">
        <v>9.136453737341764E-2</v>
      </c>
      <c r="K44" s="27">
        <v>0.1006108688431281</v>
      </c>
      <c r="L44" s="94">
        <v>2.0546241090923449E-2</v>
      </c>
      <c r="M44" s="94">
        <v>7.3799208644245162E-2</v>
      </c>
      <c r="N44" s="94">
        <v>0.14808906579285827</v>
      </c>
      <c r="O44" s="94">
        <v>5.8569300000000067E-3</v>
      </c>
      <c r="P44" s="101">
        <v>1.3396623856187367E-2</v>
      </c>
      <c r="Q44" s="94"/>
      <c r="R44" s="16"/>
      <c r="S44" s="16"/>
      <c r="T44" s="16"/>
      <c r="U44" s="16"/>
      <c r="V44" s="16"/>
      <c r="W44" s="16"/>
      <c r="X44" s="16"/>
      <c r="Y44" s="16"/>
      <c r="Z44" s="16"/>
      <c r="AA44" s="16"/>
    </row>
    <row r="45" spans="1:27">
      <c r="A45" s="91">
        <v>1940</v>
      </c>
      <c r="B45" s="92">
        <v>0.22710245754400046</v>
      </c>
      <c r="C45" s="23">
        <v>0.11169774039242135</v>
      </c>
      <c r="D45" s="92">
        <v>0.27458077718352425</v>
      </c>
      <c r="E45" s="92">
        <v>0.14745854758228025</v>
      </c>
      <c r="F45" s="92">
        <v>7.8040872967203426E-2</v>
      </c>
      <c r="G45" s="92">
        <v>2.8268277566160458E-4</v>
      </c>
      <c r="H45" s="93">
        <v>0.16083692155490867</v>
      </c>
      <c r="I45" s="91">
        <v>1940</v>
      </c>
      <c r="J45" s="94">
        <v>9.0710378022174923E-2</v>
      </c>
      <c r="K45" s="27">
        <v>0.10076983711799165</v>
      </c>
      <c r="L45" s="94">
        <v>2.0625339652300265E-2</v>
      </c>
      <c r="M45" s="94">
        <v>7.4945332236664219E-2</v>
      </c>
      <c r="N45" s="94">
        <v>0.13631951984844587</v>
      </c>
      <c r="O45" s="94">
        <v>5.958560000000006E-3</v>
      </c>
      <c r="P45" s="101">
        <v>1.2341727160345251E-2</v>
      </c>
      <c r="Q45" s="94"/>
      <c r="R45" s="16"/>
      <c r="S45" s="16"/>
      <c r="T45" s="16"/>
      <c r="U45" s="16"/>
      <c r="V45" s="16"/>
      <c r="W45" s="16"/>
      <c r="X45" s="16"/>
      <c r="Y45" s="16"/>
      <c r="Z45" s="16"/>
      <c r="AA45" s="16"/>
    </row>
    <row r="46" spans="1:27">
      <c r="A46" s="91">
        <v>1941</v>
      </c>
      <c r="B46" s="92">
        <v>0.2194819772443968</v>
      </c>
      <c r="C46" s="23">
        <v>0.11183048591887641</v>
      </c>
      <c r="D46" s="92">
        <v>0.27539381486178882</v>
      </c>
      <c r="E46" s="92">
        <v>0.14022126818014849</v>
      </c>
      <c r="F46" s="92">
        <v>8.7488849329602686E-2</v>
      </c>
      <c r="G46" s="92">
        <v>4.1348418143758852E-4</v>
      </c>
      <c r="H46" s="93">
        <v>0.16517012028374922</v>
      </c>
      <c r="I46" s="91">
        <v>1941</v>
      </c>
      <c r="J46" s="94">
        <v>9.3365271565445052E-2</v>
      </c>
      <c r="K46" s="27">
        <v>0.10195262869798234</v>
      </c>
      <c r="L46" s="94">
        <v>2.0675758859743907E-2</v>
      </c>
      <c r="M46" s="94">
        <v>7.6517663576830014E-2</v>
      </c>
      <c r="N46" s="94">
        <v>0.14100097519979199</v>
      </c>
      <c r="O46" s="94">
        <v>6.0610580000000072E-3</v>
      </c>
      <c r="P46" s="101">
        <v>1.1961983706691956E-2</v>
      </c>
      <c r="Q46" s="94"/>
      <c r="R46" s="16"/>
      <c r="S46" s="16"/>
      <c r="T46" s="16"/>
      <c r="U46" s="16"/>
      <c r="V46" s="16"/>
      <c r="W46" s="16"/>
      <c r="X46" s="16"/>
      <c r="Y46" s="16"/>
      <c r="Z46" s="16"/>
      <c r="AA46" s="16"/>
    </row>
    <row r="47" spans="1:27">
      <c r="A47" s="91">
        <v>1942</v>
      </c>
      <c r="B47" s="92">
        <v>0.21606015719240759</v>
      </c>
      <c r="C47" s="23">
        <v>0.1085677281808627</v>
      </c>
      <c r="D47" s="92">
        <v>0.27525657037149914</v>
      </c>
      <c r="E47" s="92">
        <v>0.13610180253442014</v>
      </c>
      <c r="F47" s="92">
        <v>9.4804775767094146E-2</v>
      </c>
      <c r="G47" s="92">
        <v>4.4171329635352277E-4</v>
      </c>
      <c r="H47" s="93">
        <v>0.16876725265736273</v>
      </c>
      <c r="I47" s="91">
        <v>1942</v>
      </c>
      <c r="J47" s="94">
        <v>9.2147369352219691E-2</v>
      </c>
      <c r="K47" s="27">
        <v>0.10288591126200176</v>
      </c>
      <c r="L47" s="94">
        <v>2.0633205159271098E-2</v>
      </c>
      <c r="M47" s="94">
        <v>7.6891117999452585E-2</v>
      </c>
      <c r="N47" s="94">
        <v>0.14471544789435878</v>
      </c>
      <c r="O47" s="94">
        <v>6.1644240000000069E-3</v>
      </c>
      <c r="P47" s="101">
        <v>1.1216039350969102E-2</v>
      </c>
      <c r="Q47" s="94"/>
      <c r="R47" s="16"/>
      <c r="S47" s="16"/>
      <c r="T47" s="16"/>
      <c r="U47" s="16"/>
      <c r="V47" s="16"/>
      <c r="W47" s="16"/>
      <c r="X47" s="16"/>
      <c r="Y47" s="16"/>
      <c r="Z47" s="16"/>
      <c r="AA47" s="16"/>
    </row>
    <row r="48" spans="1:27">
      <c r="A48" s="91">
        <v>1943</v>
      </c>
      <c r="B48" s="92">
        <v>0.20864199572873468</v>
      </c>
      <c r="C48" s="23">
        <v>0.10610312251327826</v>
      </c>
      <c r="D48" s="92">
        <v>0.27392532719675067</v>
      </c>
      <c r="E48" s="92">
        <v>0.14050764736751492</v>
      </c>
      <c r="F48" s="92">
        <v>9.712838526572759E-2</v>
      </c>
      <c r="G48" s="92">
        <v>3.4607538144756727E-4</v>
      </c>
      <c r="H48" s="93">
        <v>0.17334744654654638</v>
      </c>
      <c r="I48" s="91">
        <v>1943</v>
      </c>
      <c r="J48" s="94">
        <v>9.3748411169893117E-2</v>
      </c>
      <c r="K48" s="27">
        <v>0.10395862856954272</v>
      </c>
      <c r="L48" s="94">
        <v>2.0722234169327985E-2</v>
      </c>
      <c r="M48" s="94">
        <v>7.7308392051738908E-2</v>
      </c>
      <c r="N48" s="94">
        <v>0.14906755656165285</v>
      </c>
      <c r="O48" s="94">
        <v>6.2686580000000077E-3</v>
      </c>
      <c r="P48" s="101">
        <v>1.0708201101392402E-2</v>
      </c>
      <c r="Q48" s="94"/>
      <c r="R48" s="16"/>
      <c r="S48" s="16"/>
      <c r="T48" s="16"/>
      <c r="U48" s="16"/>
      <c r="V48" s="16"/>
      <c r="W48" s="16"/>
      <c r="X48" s="16"/>
      <c r="Y48" s="16"/>
      <c r="Z48" s="16"/>
      <c r="AA48" s="16"/>
    </row>
    <row r="49" spans="1:27">
      <c r="A49" s="91">
        <v>1944</v>
      </c>
      <c r="B49" s="92">
        <v>0.19913176419170661</v>
      </c>
      <c r="C49" s="23">
        <v>0.100760839607904</v>
      </c>
      <c r="D49" s="92">
        <v>0.26089476301928316</v>
      </c>
      <c r="E49" s="92">
        <v>0.16477664758687294</v>
      </c>
      <c r="F49" s="92">
        <v>0.10249298133472338</v>
      </c>
      <c r="G49" s="92">
        <v>4.9396561177996367E-4</v>
      </c>
      <c r="H49" s="93">
        <v>0.17144903864772992</v>
      </c>
      <c r="I49" s="91">
        <v>1944</v>
      </c>
      <c r="J49" s="94">
        <v>9.7319723727161217E-2</v>
      </c>
      <c r="K49" s="27">
        <v>0.10530876609197284</v>
      </c>
      <c r="L49" s="94">
        <v>2.0637322538184007E-2</v>
      </c>
      <c r="M49" s="94">
        <v>7.7732786099339063E-2</v>
      </c>
      <c r="N49" s="94">
        <v>0.14648511168736728</v>
      </c>
      <c r="O49" s="94">
        <v>6.3737600000000087E-3</v>
      </c>
      <c r="P49" s="101">
        <v>1.0484892515985304E-2</v>
      </c>
      <c r="Q49" s="94"/>
      <c r="R49" s="16"/>
      <c r="S49" s="16"/>
      <c r="T49" s="16"/>
      <c r="U49" s="16"/>
      <c r="V49" s="16"/>
      <c r="W49" s="16"/>
      <c r="X49" s="16"/>
      <c r="Y49" s="16"/>
      <c r="Z49" s="16"/>
      <c r="AA49" s="16"/>
    </row>
    <row r="50" spans="1:27">
      <c r="A50" s="91">
        <v>1945</v>
      </c>
      <c r="B50" s="92">
        <v>0.20187922158729799</v>
      </c>
      <c r="C50" s="23">
        <v>0.10039937457756017</v>
      </c>
      <c r="D50" s="92">
        <v>0.25902616203442408</v>
      </c>
      <c r="E50" s="92">
        <v>0.15272636365770798</v>
      </c>
      <c r="F50" s="92">
        <v>0.10545021067028579</v>
      </c>
      <c r="G50" s="92">
        <v>1.4548463217704667E-3</v>
      </c>
      <c r="H50" s="93">
        <v>0.17906382115095346</v>
      </c>
      <c r="I50" s="91">
        <v>1945</v>
      </c>
      <c r="J50" s="94">
        <v>9.9926560260000213E-2</v>
      </c>
      <c r="K50" s="27">
        <v>0.1084619443113642</v>
      </c>
      <c r="L50" s="94">
        <v>2.0292744593818489E-2</v>
      </c>
      <c r="M50" s="94">
        <v>7.8719539110179801E-2</v>
      </c>
      <c r="N50" s="94">
        <v>0.15118209402498814</v>
      </c>
      <c r="O50" s="94">
        <v>6.4797300000000082E-3</v>
      </c>
      <c r="P50" s="101">
        <v>1.0350368858664036E-2</v>
      </c>
      <c r="Q50" s="94"/>
      <c r="R50" s="16"/>
      <c r="S50" s="16"/>
      <c r="T50" s="16"/>
      <c r="U50" s="16"/>
      <c r="V50" s="16"/>
      <c r="W50" s="16"/>
      <c r="X50" s="16"/>
      <c r="Y50" s="16"/>
      <c r="Z50" s="16"/>
      <c r="AA50" s="16"/>
    </row>
    <row r="51" spans="1:27">
      <c r="A51" s="91">
        <v>1946</v>
      </c>
      <c r="B51" s="92">
        <v>0.20573199198165501</v>
      </c>
      <c r="C51" s="23">
        <v>0.1059769581939249</v>
      </c>
      <c r="D51" s="92">
        <v>0.25481597927617755</v>
      </c>
      <c r="E51" s="92">
        <v>0.14707804941652103</v>
      </c>
      <c r="F51" s="92">
        <v>0.1164507718499854</v>
      </c>
      <c r="G51" s="92">
        <v>2.0265157674245653E-3</v>
      </c>
      <c r="H51" s="93">
        <v>0.16791973351431164</v>
      </c>
      <c r="I51" s="91">
        <v>1946</v>
      </c>
      <c r="J51" s="94">
        <v>0.10297390859493447</v>
      </c>
      <c r="K51" s="27">
        <v>0.11113134046225931</v>
      </c>
      <c r="L51" s="94">
        <v>1.9978397506340676E-2</v>
      </c>
      <c r="M51" s="94">
        <v>7.8823015235116534E-2</v>
      </c>
      <c r="N51" s="94">
        <v>0.1501556678716085</v>
      </c>
      <c r="O51" s="94">
        <v>6.5865680000000088E-3</v>
      </c>
      <c r="P51" s="101">
        <v>1.0482851102870587E-2</v>
      </c>
      <c r="Q51" s="94"/>
      <c r="R51" s="16"/>
      <c r="S51" s="16"/>
      <c r="T51" s="16"/>
      <c r="U51" s="16"/>
      <c r="V51" s="16"/>
      <c r="W51" s="16"/>
      <c r="X51" s="16"/>
      <c r="Y51" s="16"/>
      <c r="Z51" s="16"/>
      <c r="AA51" s="16"/>
    </row>
    <row r="52" spans="1:27">
      <c r="A52" s="91">
        <v>1947</v>
      </c>
      <c r="B52" s="92">
        <v>0.20235807823189467</v>
      </c>
      <c r="C52" s="23">
        <v>9.759517834877135E-2</v>
      </c>
      <c r="D52" s="92">
        <v>0.27219596254838369</v>
      </c>
      <c r="E52" s="92">
        <v>0.14732319060408505</v>
      </c>
      <c r="F52" s="92">
        <v>0.11919518569470265</v>
      </c>
      <c r="G52" s="92">
        <v>1.3516828779421887E-3</v>
      </c>
      <c r="H52" s="93">
        <v>0.1599807216942204</v>
      </c>
      <c r="I52" s="91">
        <v>1947</v>
      </c>
      <c r="J52" s="94">
        <v>0.1072879595307584</v>
      </c>
      <c r="K52" s="27">
        <v>0.11146231269308891</v>
      </c>
      <c r="L52" s="94">
        <v>2.0209859448311586E-2</v>
      </c>
      <c r="M52" s="94">
        <v>8.0332107004732853E-2</v>
      </c>
      <c r="N52" s="94">
        <v>0.13999995845196123</v>
      </c>
      <c r="O52" s="94">
        <v>6.6942740000000087E-3</v>
      </c>
      <c r="P52" s="101">
        <v>1.0090566546826617E-2</v>
      </c>
      <c r="Q52" s="94"/>
      <c r="R52" s="16"/>
      <c r="S52" s="16"/>
      <c r="T52" s="16"/>
      <c r="U52" s="16"/>
      <c r="V52" s="16"/>
      <c r="W52" s="16"/>
      <c r="X52" s="16"/>
      <c r="Y52" s="16"/>
      <c r="Z52" s="16"/>
      <c r="AA52" s="16"/>
    </row>
    <row r="53" spans="1:27">
      <c r="A53" s="91">
        <v>1948</v>
      </c>
      <c r="B53" s="92">
        <v>0.21410198217444731</v>
      </c>
      <c r="C53" s="23">
        <v>0.10227040143259696</v>
      </c>
      <c r="D53" s="92">
        <v>0.26217699586570054</v>
      </c>
      <c r="E53" s="92">
        <v>0.1405334709786499</v>
      </c>
      <c r="F53" s="92">
        <v>0.12441064822089951</v>
      </c>
      <c r="G53" s="92">
        <v>1.9036940831077716E-3</v>
      </c>
      <c r="H53" s="93">
        <v>0.15460280724459796</v>
      </c>
      <c r="I53" s="91">
        <v>1948</v>
      </c>
      <c r="J53" s="94">
        <v>0.11297335000217751</v>
      </c>
      <c r="K53" s="27">
        <v>0.11185675178073648</v>
      </c>
      <c r="L53" s="94">
        <v>2.0276036912250488E-2</v>
      </c>
      <c r="M53" s="94">
        <v>8.0691340335787759E-2</v>
      </c>
      <c r="N53" s="94">
        <v>0.14864685999590868</v>
      </c>
      <c r="O53" s="94">
        <v>6.8028480000000089E-3</v>
      </c>
      <c r="P53" s="101">
        <v>9.4720809635607025E-3</v>
      </c>
      <c r="Q53" s="94"/>
      <c r="R53" s="16"/>
      <c r="S53" s="16"/>
      <c r="T53" s="16"/>
      <c r="U53" s="16"/>
      <c r="V53" s="16"/>
      <c r="W53" s="16"/>
      <c r="X53" s="16"/>
      <c r="Y53" s="16"/>
      <c r="Z53" s="16"/>
      <c r="AA53" s="16"/>
    </row>
    <row r="54" spans="1:27">
      <c r="A54" s="91">
        <v>1949</v>
      </c>
      <c r="B54" s="92">
        <v>0.20908234693932773</v>
      </c>
      <c r="C54" s="23">
        <v>9.5948365479440953E-2</v>
      </c>
      <c r="D54" s="92">
        <v>0.2601429879674293</v>
      </c>
      <c r="E54" s="92">
        <v>0.14407243847880258</v>
      </c>
      <c r="F54" s="92">
        <v>0.12840032660008072</v>
      </c>
      <c r="G54" s="92">
        <v>2.4543171644498193E-3</v>
      </c>
      <c r="H54" s="93">
        <v>0.15989921737046889</v>
      </c>
      <c r="I54" s="91">
        <v>1949</v>
      </c>
      <c r="J54" s="94">
        <v>0.1146642030875176</v>
      </c>
      <c r="K54" s="27">
        <v>0.11104737130510575</v>
      </c>
      <c r="L54" s="94">
        <v>2.0394104097484357E-2</v>
      </c>
      <c r="M54" s="94">
        <v>8.2247697884670568E-2</v>
      </c>
      <c r="N54" s="94">
        <v>0.14976374725899405</v>
      </c>
      <c r="O54" s="94">
        <v>6.9122900000000102E-3</v>
      </c>
      <c r="P54" s="101">
        <v>8.4650402797999628E-3</v>
      </c>
      <c r="Q54" s="94"/>
      <c r="R54" s="16"/>
      <c r="S54" s="16"/>
      <c r="T54" s="16"/>
      <c r="U54" s="16"/>
      <c r="V54" s="16"/>
      <c r="W54" s="16"/>
      <c r="X54" s="16"/>
      <c r="Y54" s="16"/>
      <c r="Z54" s="16"/>
      <c r="AA54" s="16"/>
    </row>
    <row r="55" spans="1:27">
      <c r="A55" s="91">
        <v>1950</v>
      </c>
      <c r="B55" s="92">
        <v>0.20823701242112985</v>
      </c>
      <c r="C55" s="23">
        <v>9.8546716925727654E-2</v>
      </c>
      <c r="D55" s="92">
        <v>0.25630867684655384</v>
      </c>
      <c r="E55" s="92">
        <v>0.13877308031275279</v>
      </c>
      <c r="F55" s="92">
        <v>0.13395753184229697</v>
      </c>
      <c r="G55" s="92">
        <v>2.5610451603345985E-3</v>
      </c>
      <c r="H55" s="93">
        <v>0.16161593649120415</v>
      </c>
      <c r="I55" s="91">
        <v>1950</v>
      </c>
      <c r="J55" s="94">
        <v>0.11694974524989478</v>
      </c>
      <c r="K55" s="27">
        <v>0.11195991718414491</v>
      </c>
      <c r="L55" s="94">
        <v>2.0561258935881919E-2</v>
      </c>
      <c r="M55" s="94">
        <v>8.379229249463202E-2</v>
      </c>
      <c r="N55" s="94">
        <v>0.15610084904613619</v>
      </c>
      <c r="O55" s="94">
        <v>7.0225999999999978E-3</v>
      </c>
      <c r="P55" s="101">
        <v>7.6295814827008739E-3</v>
      </c>
      <c r="Q55" s="94"/>
      <c r="R55" s="16"/>
      <c r="S55" s="16"/>
      <c r="T55" s="16"/>
      <c r="U55" s="16"/>
      <c r="V55" s="16"/>
      <c r="W55" s="16"/>
      <c r="X55" s="16"/>
      <c r="Y55" s="16"/>
      <c r="Z55" s="16"/>
      <c r="AA55" s="16"/>
    </row>
    <row r="56" spans="1:27">
      <c r="A56" s="91">
        <v>1951</v>
      </c>
      <c r="B56" s="92">
        <v>0.21132579493215767</v>
      </c>
      <c r="C56" s="23">
        <v>9.8224443848524759E-2</v>
      </c>
      <c r="D56" s="92">
        <v>0.25489107256768972</v>
      </c>
      <c r="E56" s="92">
        <v>0.13734364264956181</v>
      </c>
      <c r="F56" s="92">
        <v>0.13725238037931822</v>
      </c>
      <c r="G56" s="92">
        <v>2.4268246754492392E-3</v>
      </c>
      <c r="H56" s="93">
        <v>0.15853584094729856</v>
      </c>
      <c r="I56" s="91">
        <v>1951</v>
      </c>
      <c r="J56" s="94">
        <v>0.11933033901612343</v>
      </c>
      <c r="K56" s="27">
        <v>0.11205652434253703</v>
      </c>
      <c r="L56" s="94">
        <v>2.0588496208640436E-2</v>
      </c>
      <c r="M56" s="94">
        <v>8.5788631723905343E-2</v>
      </c>
      <c r="N56" s="94">
        <v>0.15182495488344996</v>
      </c>
      <c r="O56" s="94">
        <v>7.1137813636363637E-3</v>
      </c>
      <c r="P56" s="101">
        <v>6.9547370085821731E-3</v>
      </c>
      <c r="Q56" s="94"/>
      <c r="R56" s="16"/>
      <c r="S56" s="16"/>
      <c r="T56" s="16"/>
      <c r="U56" s="16"/>
      <c r="V56" s="16"/>
      <c r="W56" s="16"/>
      <c r="X56" s="16"/>
      <c r="Y56" s="16"/>
      <c r="Z56" s="16"/>
      <c r="AA56" s="16"/>
    </row>
    <row r="57" spans="1:27">
      <c r="A57" s="91">
        <v>1952</v>
      </c>
      <c r="B57" s="92">
        <v>0.21638292858195615</v>
      </c>
      <c r="C57" s="23">
        <v>9.5294978358396135E-2</v>
      </c>
      <c r="D57" s="92">
        <v>0.2532513310995021</v>
      </c>
      <c r="E57" s="92">
        <v>0.1343303243097192</v>
      </c>
      <c r="F57" s="92">
        <v>0.13863054744344519</v>
      </c>
      <c r="G57" s="92">
        <v>2.3984244937809186E-3</v>
      </c>
      <c r="H57" s="93">
        <v>0.15971146571320019</v>
      </c>
      <c r="I57" s="91">
        <v>1952</v>
      </c>
      <c r="J57" s="94">
        <v>0.12230458857010273</v>
      </c>
      <c r="K57" s="27">
        <v>0.11171478380368018</v>
      </c>
      <c r="L57" s="94">
        <v>2.0654743443803039E-2</v>
      </c>
      <c r="M57" s="94">
        <v>8.6542641288804192E-2</v>
      </c>
      <c r="N57" s="94">
        <v>0.15473609659279097</v>
      </c>
      <c r="O57" s="94">
        <v>7.2055418181818168E-3</v>
      </c>
      <c r="P57" s="101">
        <v>6.4096537415442032E-3</v>
      </c>
      <c r="Q57" s="94"/>
      <c r="R57" s="16"/>
      <c r="S57" s="16"/>
      <c r="T57" s="16"/>
      <c r="U57" s="16"/>
      <c r="V57" s="16"/>
      <c r="W57" s="16"/>
      <c r="X57" s="16"/>
      <c r="Y57" s="16"/>
      <c r="Z57" s="16"/>
      <c r="AA57" s="16"/>
    </row>
    <row r="58" spans="1:27">
      <c r="A58" s="91">
        <v>1953</v>
      </c>
      <c r="B58" s="92">
        <v>0.21850396490039684</v>
      </c>
      <c r="C58" s="23">
        <v>9.5814822428576654E-2</v>
      </c>
      <c r="D58" s="92">
        <v>0.24861752797014086</v>
      </c>
      <c r="E58" s="92">
        <v>0.13088113405983245</v>
      </c>
      <c r="F58" s="92">
        <v>0.1434776028439029</v>
      </c>
      <c r="G58" s="92">
        <v>2.2053569775118223E-3</v>
      </c>
      <c r="H58" s="93">
        <v>0.16049959081963852</v>
      </c>
      <c r="I58" s="91">
        <v>1953</v>
      </c>
      <c r="J58" s="94">
        <v>0.12358167496342752</v>
      </c>
      <c r="K58" s="27">
        <v>0.11345647410380846</v>
      </c>
      <c r="L58" s="94">
        <v>2.0686360472339741E-2</v>
      </c>
      <c r="M58" s="94">
        <v>8.6601932962506928E-2</v>
      </c>
      <c r="N58" s="94">
        <v>0.15992949715739885</v>
      </c>
      <c r="O58" s="94">
        <v>7.2978813636363632E-3</v>
      </c>
      <c r="P58" s="101">
        <v>6.0434893417044893E-3</v>
      </c>
      <c r="Q58" s="94"/>
      <c r="R58" s="16"/>
      <c r="S58" s="16"/>
      <c r="T58" s="16"/>
      <c r="U58" s="16"/>
      <c r="V58" s="16"/>
      <c r="W58" s="16"/>
      <c r="X58" s="16"/>
      <c r="Y58" s="16"/>
      <c r="Z58" s="16"/>
      <c r="AA58" s="16"/>
    </row>
    <row r="59" spans="1:27">
      <c r="A59" s="91">
        <v>1954</v>
      </c>
      <c r="B59" s="92">
        <v>0.21891873260387898</v>
      </c>
      <c r="C59" s="23">
        <v>9.6331309486165487E-2</v>
      </c>
      <c r="D59" s="92">
        <v>0.24588801220176665</v>
      </c>
      <c r="E59" s="92">
        <v>0.12683628273308081</v>
      </c>
      <c r="F59" s="92">
        <v>0.15274018523542937</v>
      </c>
      <c r="G59" s="92">
        <v>1.9683519081427204E-3</v>
      </c>
      <c r="H59" s="93">
        <v>0.15731712583153604</v>
      </c>
      <c r="I59" s="91">
        <v>1954</v>
      </c>
      <c r="J59" s="94">
        <v>0.12722439641519995</v>
      </c>
      <c r="K59" s="27">
        <v>0.11433870503894249</v>
      </c>
      <c r="L59" s="94">
        <v>2.0800766681939344E-2</v>
      </c>
      <c r="M59" s="94">
        <v>8.8293704973784679E-2</v>
      </c>
      <c r="N59" s="94">
        <v>0.1614656868992867</v>
      </c>
      <c r="O59" s="94">
        <v>7.3907999999999986E-3</v>
      </c>
      <c r="P59" s="101">
        <v>5.5064596857178323E-3</v>
      </c>
      <c r="Q59" s="94"/>
      <c r="R59" s="16"/>
      <c r="S59" s="16"/>
      <c r="T59" s="16"/>
      <c r="U59" s="16"/>
      <c r="V59" s="16"/>
      <c r="W59" s="16"/>
      <c r="X59" s="16"/>
      <c r="Y59" s="16"/>
      <c r="Z59" s="16"/>
      <c r="AA59" s="16"/>
    </row>
    <row r="60" spans="1:27">
      <c r="A60" s="91">
        <v>1955</v>
      </c>
      <c r="B60" s="92">
        <v>0.21942935067097349</v>
      </c>
      <c r="C60" s="23">
        <v>9.42390693850991E-2</v>
      </c>
      <c r="D60" s="92">
        <v>0.24553966888680587</v>
      </c>
      <c r="E60" s="92">
        <v>0.12478142227686467</v>
      </c>
      <c r="F60" s="92">
        <v>0.16097306269967815</v>
      </c>
      <c r="G60" s="92">
        <v>1.8265827028545259E-3</v>
      </c>
      <c r="H60" s="93">
        <v>0.1532108433777242</v>
      </c>
      <c r="I60" s="91">
        <v>1955</v>
      </c>
      <c r="J60" s="94">
        <v>0.1309515367432611</v>
      </c>
      <c r="K60" s="27">
        <v>0.11447763775242373</v>
      </c>
      <c r="L60" s="94">
        <v>2.0810489164383706E-2</v>
      </c>
      <c r="M60" s="94">
        <v>9.0818963201262135E-2</v>
      </c>
      <c r="N60" s="94">
        <v>0.16623951583888386</v>
      </c>
      <c r="O60" s="94">
        <v>7.4842977272727255E-3</v>
      </c>
      <c r="P60" s="101">
        <v>5.3033345620857233E-3</v>
      </c>
      <c r="Q60" s="94"/>
      <c r="R60" s="16"/>
      <c r="S60" s="16"/>
      <c r="T60" s="16"/>
      <c r="U60" s="16"/>
      <c r="V60" s="16"/>
      <c r="W60" s="16"/>
      <c r="X60" s="16"/>
      <c r="Y60" s="16"/>
      <c r="Z60" s="16"/>
      <c r="AA60" s="16"/>
    </row>
    <row r="61" spans="1:27">
      <c r="A61" s="91">
        <v>1956</v>
      </c>
      <c r="B61" s="92">
        <v>0.22155627274559161</v>
      </c>
      <c r="C61" s="23">
        <v>9.0008062384215701E-2</v>
      </c>
      <c r="D61" s="92">
        <v>0.24359175160458324</v>
      </c>
      <c r="E61" s="92">
        <v>0.12127475824494427</v>
      </c>
      <c r="F61" s="92">
        <v>0.17080157528686571</v>
      </c>
      <c r="G61" s="92">
        <v>1.5784497420396164E-3</v>
      </c>
      <c r="H61" s="93">
        <v>0.15118912999175976</v>
      </c>
      <c r="I61" s="91">
        <v>1956</v>
      </c>
      <c r="J61" s="94">
        <v>0.13184569838891677</v>
      </c>
      <c r="K61" s="27">
        <v>0.11468230638828394</v>
      </c>
      <c r="L61" s="94">
        <v>2.0861137206615553E-2</v>
      </c>
      <c r="M61" s="94">
        <v>9.2189404669220792E-2</v>
      </c>
      <c r="N61" s="94">
        <v>0.17127235345104691</v>
      </c>
      <c r="O61" s="94">
        <v>7.5783745454545449E-3</v>
      </c>
      <c r="P61" s="101">
        <v>4.9416736226978149E-3</v>
      </c>
      <c r="Q61" s="94"/>
      <c r="R61" s="16"/>
      <c r="S61" s="16"/>
      <c r="T61" s="16"/>
      <c r="U61" s="16"/>
      <c r="V61" s="16"/>
      <c r="W61" s="16"/>
      <c r="X61" s="16"/>
      <c r="Y61" s="16"/>
      <c r="Z61" s="16"/>
      <c r="AA61" s="16"/>
    </row>
    <row r="62" spans="1:27">
      <c r="A62" s="91">
        <v>1957</v>
      </c>
      <c r="B62" s="92">
        <v>0.22776727296144669</v>
      </c>
      <c r="C62" s="23">
        <v>8.6799481697155845E-2</v>
      </c>
      <c r="D62" s="92">
        <v>0.24134181761311951</v>
      </c>
      <c r="E62" s="92">
        <v>0.11398517869562225</v>
      </c>
      <c r="F62" s="92">
        <v>0.17563073533508725</v>
      </c>
      <c r="G62" s="92">
        <v>1.4177100308053264E-3</v>
      </c>
      <c r="H62" s="93">
        <v>0.15305780366676325</v>
      </c>
      <c r="I62" s="91">
        <v>1957</v>
      </c>
      <c r="J62" s="94">
        <v>0.13418238961427642</v>
      </c>
      <c r="K62" s="27">
        <v>0.1148177653296482</v>
      </c>
      <c r="L62" s="94">
        <v>2.0878081869529788E-2</v>
      </c>
      <c r="M62" s="94">
        <v>9.2492665035090266E-2</v>
      </c>
      <c r="N62" s="94">
        <v>0.16777000769049299</v>
      </c>
      <c r="O62" s="94">
        <v>7.6730304545454533E-3</v>
      </c>
      <c r="P62" s="101">
        <v>4.7004555983730725E-3</v>
      </c>
      <c r="Q62" s="94"/>
      <c r="R62" s="16"/>
      <c r="S62" s="16"/>
      <c r="T62" s="16"/>
      <c r="U62" s="16"/>
      <c r="V62" s="16"/>
      <c r="W62" s="16"/>
      <c r="X62" s="16"/>
      <c r="Y62" s="16"/>
      <c r="Z62" s="16"/>
      <c r="AA62" s="16"/>
    </row>
    <row r="63" spans="1:27">
      <c r="A63" s="91">
        <v>1958</v>
      </c>
      <c r="B63" s="92">
        <v>0.21482324846751802</v>
      </c>
      <c r="C63" s="23">
        <v>7.7425759160578908E-2</v>
      </c>
      <c r="D63" s="92">
        <v>0.26097766590587818</v>
      </c>
      <c r="E63" s="92">
        <v>0.11572429676590791</v>
      </c>
      <c r="F63" s="92">
        <v>0.18045243186484791</v>
      </c>
      <c r="G63" s="92">
        <v>1.1492080268471151E-3</v>
      </c>
      <c r="H63" s="93">
        <v>0.1494473898084219</v>
      </c>
      <c r="I63" s="91">
        <v>1958</v>
      </c>
      <c r="J63" s="94">
        <v>0.14173353445540968</v>
      </c>
      <c r="K63" s="27">
        <v>0.11437913256679945</v>
      </c>
      <c r="L63" s="94">
        <v>2.1231215450646445E-2</v>
      </c>
      <c r="M63" s="94">
        <v>9.4041697208474592E-2</v>
      </c>
      <c r="N63" s="94">
        <v>0.16373222893881303</v>
      </c>
      <c r="O63" s="94">
        <v>7.7682654545454533E-3</v>
      </c>
      <c r="P63" s="101">
        <v>4.4863650888271531E-3</v>
      </c>
      <c r="Q63" s="94"/>
      <c r="R63" s="16"/>
      <c r="S63" s="16"/>
      <c r="T63" s="16"/>
      <c r="U63" s="16"/>
      <c r="V63" s="16"/>
      <c r="W63" s="16"/>
      <c r="X63" s="16"/>
      <c r="Y63" s="16"/>
      <c r="Z63" s="16"/>
      <c r="AA63" s="16"/>
    </row>
    <row r="64" spans="1:27">
      <c r="A64" s="91">
        <v>1959</v>
      </c>
      <c r="B64" s="92">
        <v>0.21184087056241113</v>
      </c>
      <c r="C64" s="23">
        <v>7.7181099384914201E-2</v>
      </c>
      <c r="D64" s="92">
        <v>0.26491877743203623</v>
      </c>
      <c r="E64" s="92">
        <v>0.11449174325180632</v>
      </c>
      <c r="F64" s="92">
        <v>0.18477693152308278</v>
      </c>
      <c r="G64" s="92">
        <v>1.0189810680464857E-3</v>
      </c>
      <c r="H64" s="93">
        <v>0.14577159677770279</v>
      </c>
      <c r="I64" s="91">
        <v>1959</v>
      </c>
      <c r="J64" s="94">
        <v>0.1471612045343208</v>
      </c>
      <c r="K64" s="27">
        <v>0.11441138300448656</v>
      </c>
      <c r="L64" s="94">
        <v>2.1075606238845787E-2</v>
      </c>
      <c r="M64" s="94">
        <v>9.5781644849935912E-2</v>
      </c>
      <c r="N64" s="94">
        <v>0.1610651734682659</v>
      </c>
      <c r="O64" s="94">
        <v>7.8640795454545439E-3</v>
      </c>
      <c r="P64" s="101">
        <v>4.3679251785922373E-3</v>
      </c>
      <c r="Q64" s="94"/>
      <c r="R64" s="16"/>
      <c r="S64" s="16"/>
      <c r="T64" s="16"/>
      <c r="U64" s="16"/>
      <c r="V64" s="16"/>
      <c r="W64" s="16"/>
      <c r="X64" s="16"/>
      <c r="Y64" s="16"/>
      <c r="Z64" s="16"/>
      <c r="AA64" s="16"/>
    </row>
    <row r="65" spans="1:27">
      <c r="A65" s="91">
        <v>1960</v>
      </c>
      <c r="B65" s="92">
        <v>0.21008513727419953</v>
      </c>
      <c r="C65" s="23">
        <v>7.4471875282026076E-2</v>
      </c>
      <c r="D65" s="92">
        <v>0.26058484003505006</v>
      </c>
      <c r="E65" s="92">
        <v>0.10840766983700863</v>
      </c>
      <c r="F65" s="92">
        <v>0.20606543486482384</v>
      </c>
      <c r="G65" s="92">
        <v>7.3070875554488929E-4</v>
      </c>
      <c r="H65" s="93">
        <v>0.13965433395134702</v>
      </c>
      <c r="I65" s="91">
        <v>1960</v>
      </c>
      <c r="J65" s="94">
        <v>0.15295690201614676</v>
      </c>
      <c r="K65" s="27">
        <v>0.11461581592563971</v>
      </c>
      <c r="L65" s="94">
        <v>2.1099811548910996E-2</v>
      </c>
      <c r="M65" s="94">
        <v>9.8242115778917768E-2</v>
      </c>
      <c r="N65" s="94">
        <v>0.17129914697328438</v>
      </c>
      <c r="O65" s="94">
        <v>7.9604727272727261E-3</v>
      </c>
      <c r="P65" s="101">
        <v>4.2164348066167047E-3</v>
      </c>
      <c r="Q65" s="94"/>
      <c r="R65" s="16"/>
      <c r="S65" s="16"/>
      <c r="T65" s="16"/>
      <c r="U65" s="16"/>
      <c r="V65" s="16"/>
      <c r="W65" s="16"/>
      <c r="X65" s="16"/>
      <c r="Y65" s="16"/>
      <c r="Z65" s="16"/>
      <c r="AA65" s="16"/>
    </row>
    <row r="66" spans="1:27">
      <c r="A66" s="91">
        <v>1961</v>
      </c>
      <c r="B66" s="92">
        <v>0.20124924409452838</v>
      </c>
      <c r="C66" s="23">
        <v>7.0320734507505436E-2</v>
      </c>
      <c r="D66" s="92">
        <v>0.25934711720799897</v>
      </c>
      <c r="E66" s="92">
        <v>0.10873591403609194</v>
      </c>
      <c r="F66" s="92">
        <v>0.221280819631542</v>
      </c>
      <c r="G66" s="92">
        <v>6.0896461421231331E-4</v>
      </c>
      <c r="H66" s="93">
        <v>0.13845720590812102</v>
      </c>
      <c r="I66" s="91">
        <v>1961</v>
      </c>
      <c r="J66" s="94">
        <v>0.16519642383385122</v>
      </c>
      <c r="K66" s="27">
        <v>0.11446791396253087</v>
      </c>
      <c r="L66" s="94">
        <v>2.1099203375909183E-2</v>
      </c>
      <c r="M66" s="94">
        <v>0.10003763290690527</v>
      </c>
      <c r="N66" s="94">
        <v>0.17753087904096559</v>
      </c>
      <c r="O66" s="94">
        <v>8.0574449999999982E-3</v>
      </c>
      <c r="P66" s="101">
        <v>4.1058692420840844E-3</v>
      </c>
      <c r="Q66" s="94"/>
      <c r="R66" s="16"/>
      <c r="S66" s="16"/>
      <c r="T66" s="16"/>
      <c r="U66" s="16"/>
      <c r="V66" s="16"/>
      <c r="W66" s="16"/>
      <c r="X66" s="16"/>
      <c r="Y66" s="16"/>
      <c r="Z66" s="16"/>
      <c r="AA66" s="16"/>
    </row>
    <row r="67" spans="1:27">
      <c r="A67" s="91">
        <v>1962</v>
      </c>
      <c r="B67" s="92">
        <v>0.18806054118924115</v>
      </c>
      <c r="C67" s="23">
        <v>6.4886039600225459E-2</v>
      </c>
      <c r="D67" s="92">
        <v>0.27124527754116518</v>
      </c>
      <c r="E67" s="92">
        <v>0.10673186045827558</v>
      </c>
      <c r="F67" s="92">
        <v>0.23503461065837</v>
      </c>
      <c r="G67" s="92">
        <v>4.5730173402512043E-4</v>
      </c>
      <c r="H67" s="93">
        <v>0.13358436881869745</v>
      </c>
      <c r="I67" s="91">
        <v>1962</v>
      </c>
      <c r="J67" s="94">
        <v>0.17659564572878339</v>
      </c>
      <c r="K67" s="27">
        <v>0.11448355783634623</v>
      </c>
      <c r="L67" s="94">
        <v>2.1275807548689997E-2</v>
      </c>
      <c r="M67" s="94">
        <v>0.10251972042143762</v>
      </c>
      <c r="N67" s="94">
        <v>0.17214507099730628</v>
      </c>
      <c r="O67" s="94">
        <v>8.1549963636363618E-3</v>
      </c>
      <c r="P67" s="101">
        <v>4.0181165983589002E-3</v>
      </c>
      <c r="Q67" s="94"/>
      <c r="R67" s="16"/>
      <c r="S67" s="16"/>
      <c r="T67" s="16"/>
      <c r="U67" s="16"/>
      <c r="V67" s="16"/>
      <c r="W67" s="16"/>
      <c r="X67" s="16"/>
      <c r="Y67" s="16"/>
      <c r="Z67" s="16"/>
      <c r="AA67" s="16"/>
    </row>
    <row r="68" spans="1:27">
      <c r="A68" s="91">
        <v>1963</v>
      </c>
      <c r="B68" s="92">
        <v>0.17971040576017797</v>
      </c>
      <c r="C68" s="23">
        <v>6.0267128081049968E-2</v>
      </c>
      <c r="D68" s="92">
        <v>0.2699854464454135</v>
      </c>
      <c r="E68" s="92">
        <v>0.10795970830235334</v>
      </c>
      <c r="F68" s="92">
        <v>0.25160989781910259</v>
      </c>
      <c r="G68" s="92">
        <v>3.3996888353290987E-4</v>
      </c>
      <c r="H68" s="93">
        <v>0.13012744470836971</v>
      </c>
      <c r="I68" s="91">
        <v>1963</v>
      </c>
      <c r="J68" s="94">
        <v>0.18367297886305806</v>
      </c>
      <c r="K68" s="27">
        <v>0.11486486838883557</v>
      </c>
      <c r="L68" s="94">
        <v>2.1259002777286238E-2</v>
      </c>
      <c r="M68" s="94">
        <v>0.10617616253979482</v>
      </c>
      <c r="N68" s="94">
        <v>0.17654132352549406</v>
      </c>
      <c r="O68" s="94">
        <v>8.2531268181818152E-3</v>
      </c>
      <c r="P68" s="101">
        <v>3.9775112424876588E-3</v>
      </c>
      <c r="Q68" s="94"/>
      <c r="R68" s="16"/>
      <c r="S68" s="16"/>
      <c r="T68" s="16"/>
      <c r="U68" s="16"/>
      <c r="V68" s="16"/>
      <c r="W68" s="16"/>
      <c r="X68" s="16"/>
      <c r="Y68" s="16"/>
      <c r="Z68" s="16"/>
      <c r="AA68" s="16"/>
    </row>
    <row r="69" spans="1:27">
      <c r="A69" s="91">
        <v>1964</v>
      </c>
      <c r="B69" s="92">
        <v>0.18398335206054126</v>
      </c>
      <c r="C69" s="23">
        <v>5.6892127537235312E-2</v>
      </c>
      <c r="D69" s="92">
        <v>0.2659734367169847</v>
      </c>
      <c r="E69" s="92">
        <v>0.11054786522520048</v>
      </c>
      <c r="F69" s="92">
        <v>0.25463025892970598</v>
      </c>
      <c r="G69" s="92">
        <v>2.4791799027436181E-4</v>
      </c>
      <c r="H69" s="93">
        <v>0.12772504154005798</v>
      </c>
      <c r="I69" s="91">
        <v>1964</v>
      </c>
      <c r="J69" s="94">
        <v>0.19502435429778586</v>
      </c>
      <c r="K69" s="27">
        <v>0.11476302792628096</v>
      </c>
      <c r="L69" s="94">
        <v>2.1244772113051709E-2</v>
      </c>
      <c r="M69" s="94">
        <v>0.10727847208122715</v>
      </c>
      <c r="N69" s="94">
        <v>0.17366641236667085</v>
      </c>
      <c r="O69" s="94">
        <v>8.351836363636362E-3</v>
      </c>
      <c r="P69" s="101">
        <v>3.9161297706946816E-3</v>
      </c>
      <c r="Q69" s="94"/>
      <c r="R69" s="16"/>
      <c r="S69" s="16"/>
      <c r="T69" s="16"/>
      <c r="U69" s="16"/>
      <c r="V69" s="16"/>
      <c r="W69" s="16"/>
      <c r="X69" s="16"/>
      <c r="Y69" s="16"/>
      <c r="Z69" s="16"/>
      <c r="AA69" s="16"/>
    </row>
    <row r="70" spans="1:27">
      <c r="A70" s="91">
        <v>1965</v>
      </c>
      <c r="B70" s="92">
        <v>0.17876888762238399</v>
      </c>
      <c r="C70" s="23">
        <v>5.269082229695126E-2</v>
      </c>
      <c r="D70" s="92">
        <v>0.26958695956725093</v>
      </c>
      <c r="E70" s="92">
        <v>0.11317375361993419</v>
      </c>
      <c r="F70" s="92">
        <v>0.2596127399463356</v>
      </c>
      <c r="G70" s="92">
        <v>1.6295783156294481E-4</v>
      </c>
      <c r="H70" s="93">
        <v>0.12600387911558109</v>
      </c>
      <c r="I70" s="91">
        <v>1965</v>
      </c>
      <c r="J70" s="94">
        <v>0.20223509534907377</v>
      </c>
      <c r="K70" s="27">
        <v>0.1175681920273751</v>
      </c>
      <c r="L70" s="94">
        <v>2.1459029546551663E-2</v>
      </c>
      <c r="M70" s="94">
        <v>0.10883900192468045</v>
      </c>
      <c r="N70" s="94">
        <v>0.17154012938454938</v>
      </c>
      <c r="O70" s="94">
        <v>8.4511249999999986E-3</v>
      </c>
      <c r="P70" s="101">
        <v>3.8138256555874548E-3</v>
      </c>
      <c r="Q70" s="94"/>
      <c r="R70" s="16"/>
      <c r="S70" s="16"/>
      <c r="T70" s="16"/>
      <c r="U70" s="16"/>
      <c r="V70" s="16"/>
      <c r="W70" s="16"/>
      <c r="X70" s="16"/>
      <c r="Y70" s="16"/>
      <c r="Z70" s="16"/>
      <c r="AA70" s="16"/>
    </row>
    <row r="71" spans="1:27">
      <c r="A71" s="91">
        <v>1966</v>
      </c>
      <c r="B71" s="92">
        <v>0.17128087180002738</v>
      </c>
      <c r="C71" s="23">
        <v>4.783179039099044E-2</v>
      </c>
      <c r="D71" s="92">
        <v>0.27287100728056002</v>
      </c>
      <c r="E71" s="92">
        <v>0.11637357603784015</v>
      </c>
      <c r="F71" s="92">
        <v>0.26624542857841743</v>
      </c>
      <c r="G71" s="92">
        <v>1.2034322532234933E-4</v>
      </c>
      <c r="H71" s="93">
        <v>0.1252769826868422</v>
      </c>
      <c r="I71" s="91">
        <v>1966</v>
      </c>
      <c r="J71" s="94">
        <v>0.20848177863239933</v>
      </c>
      <c r="K71" s="27">
        <v>0.11959415286209465</v>
      </c>
      <c r="L71" s="94">
        <v>2.1736212300378678E-2</v>
      </c>
      <c r="M71" s="94">
        <v>0.11060656383350823</v>
      </c>
      <c r="N71" s="94">
        <v>0.16907806080572702</v>
      </c>
      <c r="O71" s="94">
        <v>8.5509927272727267E-3</v>
      </c>
      <c r="P71" s="101">
        <v>3.7151163877013776E-3</v>
      </c>
      <c r="Q71" s="94"/>
      <c r="R71" s="16"/>
      <c r="S71" s="16"/>
      <c r="T71" s="16"/>
      <c r="U71" s="16"/>
      <c r="V71" s="16"/>
      <c r="W71" s="16"/>
      <c r="X71" s="16"/>
      <c r="Y71" s="16"/>
      <c r="Z71" s="16"/>
      <c r="AA71" s="16"/>
    </row>
    <row r="72" spans="1:27">
      <c r="A72" s="91">
        <v>1967</v>
      </c>
      <c r="B72" s="92">
        <v>0.16586366442489822</v>
      </c>
      <c r="C72" s="23">
        <v>4.3026065512768726E-2</v>
      </c>
      <c r="D72" s="92">
        <v>0.27326353505056428</v>
      </c>
      <c r="E72" s="92">
        <v>0.12202401989103091</v>
      </c>
      <c r="F72" s="92">
        <v>0.27226945434389777</v>
      </c>
      <c r="G72" s="92">
        <v>7.1683196955391718E-5</v>
      </c>
      <c r="H72" s="93">
        <v>0.12348157757988477</v>
      </c>
      <c r="I72" s="91">
        <v>1967</v>
      </c>
      <c r="J72" s="94">
        <v>0.21507843870867452</v>
      </c>
      <c r="K72" s="27">
        <v>0.12199561186850626</v>
      </c>
      <c r="L72" s="94">
        <v>2.2098401234634694E-2</v>
      </c>
      <c r="M72" s="94">
        <v>0.11224013754895602</v>
      </c>
      <c r="N72" s="94">
        <v>0.16895815563952624</v>
      </c>
      <c r="O72" s="94">
        <v>8.6514395454545447E-3</v>
      </c>
      <c r="P72" s="101">
        <v>3.6540044942540229E-3</v>
      </c>
      <c r="Q72" s="94"/>
      <c r="R72" s="16"/>
      <c r="S72" s="16"/>
      <c r="T72" s="16"/>
      <c r="U72" s="16"/>
      <c r="V72" s="16"/>
      <c r="W72" s="16"/>
      <c r="X72" s="16"/>
      <c r="Y72" s="16"/>
      <c r="Z72" s="16"/>
      <c r="AA72" s="16"/>
    </row>
    <row r="73" spans="1:27">
      <c r="A73" s="91">
        <v>1968</v>
      </c>
      <c r="B73" s="92">
        <v>0.16298553041079114</v>
      </c>
      <c r="C73" s="23">
        <v>3.9745294019506487E-2</v>
      </c>
      <c r="D73" s="92">
        <v>0.25910735280872427</v>
      </c>
      <c r="E73" s="92">
        <v>0.12884994714310638</v>
      </c>
      <c r="F73" s="92">
        <v>0.28743495117291734</v>
      </c>
      <c r="G73" s="92">
        <v>3.8109652828676003E-5</v>
      </c>
      <c r="H73" s="93">
        <v>0.12183881479212583</v>
      </c>
      <c r="I73" s="91">
        <v>1968</v>
      </c>
      <c r="J73" s="94">
        <v>0.22364139004194752</v>
      </c>
      <c r="K73" s="27">
        <v>0.12667944155028688</v>
      </c>
      <c r="L73" s="94">
        <v>2.273790628561877E-2</v>
      </c>
      <c r="M73" s="94">
        <v>0.11331235676949965</v>
      </c>
      <c r="N73" s="94">
        <v>0.1765019620419202</v>
      </c>
      <c r="O73" s="94">
        <v>8.7524654545454508E-3</v>
      </c>
      <c r="P73" s="101">
        <v>3.5975643132890936E-3</v>
      </c>
      <c r="Q73" s="94"/>
      <c r="R73" s="16"/>
      <c r="S73" s="16"/>
      <c r="T73" s="16"/>
      <c r="U73" s="16"/>
      <c r="V73" s="16"/>
      <c r="W73" s="16"/>
      <c r="X73" s="16"/>
      <c r="Y73" s="16"/>
      <c r="Z73" s="16"/>
      <c r="AA73" s="16"/>
    </row>
    <row r="74" spans="1:27">
      <c r="A74" s="91">
        <v>1969</v>
      </c>
      <c r="B74" s="92">
        <v>0.16109457562051283</v>
      </c>
      <c r="C74" s="23">
        <v>3.9250237264156135E-2</v>
      </c>
      <c r="D74" s="92">
        <v>0.25519870744457279</v>
      </c>
      <c r="E74" s="92">
        <v>0.13415954164226812</v>
      </c>
      <c r="F74" s="92">
        <v>0.29034386651351018</v>
      </c>
      <c r="G74" s="92">
        <v>1.8381124249576193E-5</v>
      </c>
      <c r="H74" s="93">
        <v>0.11993469039073043</v>
      </c>
      <c r="I74" s="91">
        <v>1969</v>
      </c>
      <c r="J74" s="94">
        <v>0.22172671772883146</v>
      </c>
      <c r="K74" s="27">
        <v>0.13192817152664124</v>
      </c>
      <c r="L74" s="94">
        <v>2.3519305171916745E-2</v>
      </c>
      <c r="M74" s="94">
        <v>0.11404020622358378</v>
      </c>
      <c r="N74" s="94">
        <v>0.17703719416951552</v>
      </c>
      <c r="O74" s="94">
        <v>8.854070454545452E-3</v>
      </c>
      <c r="P74" s="101">
        <v>3.5347186126547321E-3</v>
      </c>
      <c r="Q74" s="94"/>
      <c r="R74" s="16"/>
      <c r="S74" s="16"/>
      <c r="T74" s="16"/>
      <c r="U74" s="16"/>
      <c r="V74" s="16"/>
      <c r="W74" s="16"/>
      <c r="X74" s="16"/>
      <c r="Y74" s="16"/>
      <c r="Z74" s="16"/>
      <c r="AA74" s="16"/>
    </row>
    <row r="75" spans="1:27">
      <c r="A75" s="91">
        <v>1970</v>
      </c>
      <c r="B75" s="92">
        <v>0.15813910683051713</v>
      </c>
      <c r="C75" s="23">
        <v>3.7844273304861363E-2</v>
      </c>
      <c r="D75" s="92">
        <v>0.26533268651739111</v>
      </c>
      <c r="E75" s="92">
        <v>0.1400210861404429</v>
      </c>
      <c r="F75" s="92">
        <v>0.28183888704053123</v>
      </c>
      <c r="G75" s="92">
        <v>1.6066976607054715E-5</v>
      </c>
      <c r="H75" s="93">
        <v>0.11680789318964931</v>
      </c>
      <c r="I75" s="91">
        <v>1970</v>
      </c>
      <c r="J75" s="94">
        <v>0.23515880125670757</v>
      </c>
      <c r="K75" s="27">
        <v>0.13337088113360765</v>
      </c>
      <c r="L75" s="94">
        <v>2.4208482404652364E-2</v>
      </c>
      <c r="M75" s="94">
        <v>0.11477900502416449</v>
      </c>
      <c r="N75" s="94">
        <v>0.17266617511123677</v>
      </c>
      <c r="O75" s="94">
        <v>8.9562545454545429E-3</v>
      </c>
      <c r="P75" s="101">
        <v>3.4263106087906699E-3</v>
      </c>
      <c r="Q75" s="94"/>
      <c r="R75" s="16"/>
      <c r="S75" s="16"/>
      <c r="T75" s="16"/>
      <c r="U75" s="16"/>
      <c r="V75" s="16"/>
      <c r="W75" s="16"/>
      <c r="X75" s="16"/>
      <c r="Y75" s="16"/>
      <c r="Z75" s="16"/>
      <c r="AA75" s="16"/>
    </row>
    <row r="76" spans="1:27">
      <c r="A76" s="91">
        <v>1971</v>
      </c>
      <c r="B76" s="92">
        <v>0.15765313837005651</v>
      </c>
      <c r="C76" s="23">
        <v>3.9153160579086174E-2</v>
      </c>
      <c r="D76" s="92">
        <v>0.26639049772147305</v>
      </c>
      <c r="E76" s="92">
        <v>0.14405552261441396</v>
      </c>
      <c r="F76" s="92">
        <v>0.27929509537857578</v>
      </c>
      <c r="G76" s="92">
        <v>1.0979503225772123E-5</v>
      </c>
      <c r="H76" s="93">
        <v>0.11344160583316858</v>
      </c>
      <c r="I76" s="91">
        <v>1971</v>
      </c>
      <c r="J76" s="94">
        <v>0.24313710605874753</v>
      </c>
      <c r="K76" s="27">
        <v>0.13782719424766923</v>
      </c>
      <c r="L76" s="94">
        <v>2.4906810563796278E-2</v>
      </c>
      <c r="M76" s="94">
        <v>0.11583864551650093</v>
      </c>
      <c r="N76" s="94">
        <v>0.16587509137456544</v>
      </c>
      <c r="O76" s="94">
        <v>1.1356546425089226E-2</v>
      </c>
      <c r="P76" s="101">
        <v>3.3371060623085865E-3</v>
      </c>
      <c r="Q76" s="94"/>
      <c r="R76" s="16"/>
      <c r="S76" s="16"/>
      <c r="T76" s="16"/>
      <c r="U76" s="16"/>
      <c r="V76" s="16"/>
      <c r="W76" s="16"/>
      <c r="X76" s="16"/>
      <c r="Y76" s="16"/>
      <c r="Z76" s="16"/>
      <c r="AA76" s="16"/>
    </row>
    <row r="77" spans="1:27">
      <c r="A77" s="91">
        <v>1972</v>
      </c>
      <c r="B77" s="92">
        <v>0.14845123362868509</v>
      </c>
      <c r="C77" s="23">
        <v>3.885724646118055E-2</v>
      </c>
      <c r="D77" s="92">
        <v>0.27058929166740681</v>
      </c>
      <c r="E77" s="92">
        <v>0.1568090061598498</v>
      </c>
      <c r="F77" s="92">
        <v>0.27252092000644229</v>
      </c>
      <c r="G77" s="92">
        <v>1.0977599324740513E-6</v>
      </c>
      <c r="H77" s="93">
        <v>0.11277120431650307</v>
      </c>
      <c r="I77" s="91">
        <v>1972</v>
      </c>
      <c r="J77" s="94">
        <v>0.25483281865153368</v>
      </c>
      <c r="K77" s="27">
        <v>0.14351632629446015</v>
      </c>
      <c r="L77" s="94">
        <v>2.5903583587420211E-2</v>
      </c>
      <c r="M77" s="94">
        <v>0.11613093491108849</v>
      </c>
      <c r="N77" s="94">
        <v>0.16862722150844442</v>
      </c>
      <c r="O77" s="94">
        <v>2.7366666666666668E-2</v>
      </c>
      <c r="P77" s="101">
        <v>3.2654439852427843E-3</v>
      </c>
      <c r="Q77" s="94"/>
      <c r="R77" s="16"/>
      <c r="S77" s="16"/>
      <c r="T77" s="16"/>
      <c r="U77" s="16"/>
      <c r="V77" s="16"/>
      <c r="W77" s="16"/>
      <c r="X77" s="16"/>
      <c r="Y77" s="16"/>
      <c r="Z77" s="16"/>
      <c r="AA77" s="16"/>
    </row>
    <row r="78" spans="1:27">
      <c r="A78" s="91">
        <v>1973</v>
      </c>
      <c r="B78" s="92">
        <v>0.15152700422037113</v>
      </c>
      <c r="C78" s="23">
        <v>4.4098590983224002E-2</v>
      </c>
      <c r="D78" s="92">
        <v>0.2617222664088113</v>
      </c>
      <c r="E78" s="92">
        <v>0.15697724089406676</v>
      </c>
      <c r="F78" s="92">
        <v>0.27420907978326942</v>
      </c>
      <c r="G78" s="92">
        <v>1.4360229337338911E-6</v>
      </c>
      <c r="H78" s="93">
        <v>0.11146438168732381</v>
      </c>
      <c r="I78" s="91">
        <v>1973</v>
      </c>
      <c r="J78" s="94">
        <v>0.24782034855551052</v>
      </c>
      <c r="K78" s="27">
        <v>0.14797019094814295</v>
      </c>
      <c r="L78" s="94">
        <v>2.6527649349469162E-2</v>
      </c>
      <c r="M78" s="94">
        <v>0.11640763714474224</v>
      </c>
      <c r="N78" s="94">
        <v>0.17095170158170581</v>
      </c>
      <c r="O78" s="94">
        <v>2.7444047619047621E-2</v>
      </c>
      <c r="P78" s="101">
        <v>3.2117705996699175E-3</v>
      </c>
      <c r="Q78" s="94"/>
      <c r="R78" s="16"/>
      <c r="S78" s="16"/>
      <c r="T78" s="16"/>
      <c r="U78" s="16"/>
      <c r="V78" s="16"/>
      <c r="W78" s="16"/>
      <c r="X78" s="16"/>
      <c r="Y78" s="16"/>
      <c r="Z78" s="16"/>
      <c r="AA78" s="16"/>
    </row>
    <row r="79" spans="1:27">
      <c r="A79" s="91">
        <v>1974</v>
      </c>
      <c r="B79" s="92">
        <v>0.14501224664420442</v>
      </c>
      <c r="C79" s="23">
        <v>4.8615562624300709E-2</v>
      </c>
      <c r="D79" s="92">
        <v>0.2631072614317006</v>
      </c>
      <c r="E79" s="92">
        <v>0.15365803322275193</v>
      </c>
      <c r="F79" s="92">
        <v>0.27222289552813295</v>
      </c>
      <c r="G79" s="92">
        <v>1.324051774393416E-6</v>
      </c>
      <c r="H79" s="93">
        <v>0.11738267649713512</v>
      </c>
      <c r="I79" s="91">
        <v>1974</v>
      </c>
      <c r="J79" s="94">
        <v>0.25515970719046577</v>
      </c>
      <c r="K79" s="27">
        <v>0.15178792835027483</v>
      </c>
      <c r="L79" s="94">
        <v>2.7073980874230557E-2</v>
      </c>
      <c r="M79" s="94">
        <v>0.11528016473758265</v>
      </c>
      <c r="N79" s="94">
        <v>0.17591325065952287</v>
      </c>
      <c r="O79" s="94">
        <v>2.7521428571428575E-2</v>
      </c>
      <c r="P79" s="101">
        <v>3.1071519797049967E-3</v>
      </c>
      <c r="Q79" s="94"/>
      <c r="R79" s="16"/>
      <c r="S79" s="16"/>
      <c r="T79" s="16"/>
      <c r="U79" s="16"/>
      <c r="V79" s="16"/>
      <c r="W79" s="16"/>
      <c r="X79" s="16"/>
      <c r="Y79" s="16"/>
      <c r="Z79" s="16"/>
      <c r="AA79" s="16"/>
    </row>
    <row r="80" spans="1:27">
      <c r="A80" s="91">
        <v>1975</v>
      </c>
      <c r="B80" s="92">
        <v>0.14468676017647675</v>
      </c>
      <c r="C80" s="23">
        <v>4.9057712727474334E-2</v>
      </c>
      <c r="D80" s="92">
        <v>0.25104889606842334</v>
      </c>
      <c r="E80" s="92">
        <v>0.15641944822266715</v>
      </c>
      <c r="F80" s="92">
        <v>0.27622984534787354</v>
      </c>
      <c r="G80" s="92">
        <v>0</v>
      </c>
      <c r="H80" s="93">
        <v>0.1225573374570849</v>
      </c>
      <c r="I80" s="91">
        <v>1975</v>
      </c>
      <c r="J80" s="94">
        <v>0.25547881035794279</v>
      </c>
      <c r="K80" s="27">
        <v>0.15500000000000003</v>
      </c>
      <c r="L80" s="94">
        <v>2.739982777991274E-2</v>
      </c>
      <c r="M80" s="94">
        <v>0.11626319560623613</v>
      </c>
      <c r="N80" s="94">
        <v>0.17376134426791784</v>
      </c>
      <c r="O80" s="94">
        <v>0</v>
      </c>
      <c r="P80" s="101">
        <v>3.0110890416146481E-3</v>
      </c>
      <c r="Q80" s="94"/>
      <c r="R80" s="16"/>
      <c r="S80" s="16"/>
      <c r="T80" s="16"/>
      <c r="U80" s="16"/>
      <c r="V80" s="16"/>
      <c r="W80" s="16"/>
      <c r="X80" s="16"/>
      <c r="Y80" s="16"/>
      <c r="Z80" s="16"/>
      <c r="AA80" s="16"/>
    </row>
    <row r="81" spans="1:27">
      <c r="A81" s="91">
        <v>1976</v>
      </c>
      <c r="B81" s="92">
        <v>0.14286334772799694</v>
      </c>
      <c r="C81" s="23">
        <v>5.3032784063665434E-2</v>
      </c>
      <c r="D81" s="92">
        <v>0.24061876026775419</v>
      </c>
      <c r="E81" s="92">
        <v>0.15952177618879751</v>
      </c>
      <c r="F81" s="92">
        <v>0.28222738666025649</v>
      </c>
      <c r="G81" s="92">
        <v>0</v>
      </c>
      <c r="H81" s="93">
        <v>0.12173594509152932</v>
      </c>
      <c r="I81" s="91">
        <v>1976</v>
      </c>
      <c r="J81" s="94">
        <v>0.26728384534406968</v>
      </c>
      <c r="K81" s="27">
        <v>0.158</v>
      </c>
      <c r="L81" s="94">
        <v>2.7731591243347866E-2</v>
      </c>
      <c r="M81" s="94">
        <v>0.11640727030409449</v>
      </c>
      <c r="N81" s="94">
        <v>0.18594285259152768</v>
      </c>
      <c r="O81" s="94">
        <v>0</v>
      </c>
      <c r="P81" s="101">
        <v>2.9589833159510588E-3</v>
      </c>
      <c r="Q81" s="94"/>
      <c r="R81" s="16"/>
      <c r="S81" s="16"/>
      <c r="T81" s="16"/>
      <c r="U81" s="16"/>
      <c r="V81" s="16"/>
      <c r="W81" s="16"/>
      <c r="X81" s="16"/>
      <c r="Y81" s="16"/>
      <c r="Z81" s="16"/>
      <c r="AA81" s="16"/>
    </row>
    <row r="82" spans="1:27">
      <c r="A82" s="91">
        <v>1977</v>
      </c>
      <c r="B82" s="92">
        <v>0.13466509968296081</v>
      </c>
      <c r="C82" s="23">
        <v>5.4088006620254377E-2</v>
      </c>
      <c r="D82" s="92">
        <v>0.24172679979667658</v>
      </c>
      <c r="E82" s="92">
        <v>0.16345008684550924</v>
      </c>
      <c r="F82" s="92">
        <v>0.28528523963103114</v>
      </c>
      <c r="G82" s="92">
        <v>0</v>
      </c>
      <c r="H82" s="93">
        <v>0.12078476742356802</v>
      </c>
      <c r="I82" s="91">
        <v>1977</v>
      </c>
      <c r="J82" s="94">
        <v>0.28196442510068803</v>
      </c>
      <c r="K82" s="27">
        <v>0.16100000000000003</v>
      </c>
      <c r="L82" s="94">
        <v>2.7997425867725904E-2</v>
      </c>
      <c r="M82" s="94">
        <v>0.11683374381023653</v>
      </c>
      <c r="N82" s="94">
        <v>0.19474537743812523</v>
      </c>
      <c r="O82" s="94">
        <v>0</v>
      </c>
      <c r="P82" s="101">
        <v>2.9044474992347947E-3</v>
      </c>
      <c r="Q82" s="94"/>
      <c r="R82" s="16"/>
      <c r="S82" s="16"/>
      <c r="T82" s="16"/>
      <c r="U82" s="16"/>
      <c r="V82" s="16"/>
      <c r="W82" s="16"/>
      <c r="X82" s="16"/>
      <c r="Y82" s="16"/>
      <c r="Z82" s="16"/>
      <c r="AA82" s="16"/>
    </row>
    <row r="83" spans="1:27">
      <c r="A83" s="91">
        <v>1978</v>
      </c>
      <c r="B83" s="92">
        <v>0.13021237925032775</v>
      </c>
      <c r="C83" s="23">
        <v>5.4845949889488078E-2</v>
      </c>
      <c r="D83" s="92">
        <v>0.24742494406136739</v>
      </c>
      <c r="E83" s="92">
        <v>0.16640375582460543</v>
      </c>
      <c r="F83" s="92">
        <v>0.28029452488444168</v>
      </c>
      <c r="G83" s="92">
        <v>0</v>
      </c>
      <c r="H83" s="93">
        <v>0.1208184460897697</v>
      </c>
      <c r="I83" s="91">
        <v>1978</v>
      </c>
      <c r="J83" s="94">
        <v>0.28297874994613348</v>
      </c>
      <c r="K83" s="27">
        <v>0.16400000000000006</v>
      </c>
      <c r="L83" s="94">
        <v>2.8237880094969706E-2</v>
      </c>
      <c r="M83" s="94">
        <v>0.11741811582115907</v>
      </c>
      <c r="N83" s="94">
        <v>0.20063350116184536</v>
      </c>
      <c r="O83" s="94">
        <v>0</v>
      </c>
      <c r="P83" s="101">
        <v>2.8435884752928925E-3</v>
      </c>
      <c r="Q83" s="94"/>
      <c r="R83" s="16"/>
      <c r="S83" s="16"/>
      <c r="T83" s="16"/>
      <c r="U83" s="16"/>
      <c r="V83" s="16"/>
      <c r="W83" s="16"/>
      <c r="X83" s="16"/>
      <c r="Y83" s="16"/>
      <c r="Z83" s="16"/>
      <c r="AA83" s="16"/>
    </row>
    <row r="84" spans="1:27">
      <c r="A84" s="91">
        <v>1979</v>
      </c>
      <c r="B84" s="92">
        <v>0.12675278849538235</v>
      </c>
      <c r="C84" s="23">
        <v>5.6536936904748272E-2</v>
      </c>
      <c r="D84" s="92">
        <v>0.24668810087270679</v>
      </c>
      <c r="E84" s="92">
        <v>0.16457057720460691</v>
      </c>
      <c r="F84" s="92">
        <v>0.28573427282723118</v>
      </c>
      <c r="G84" s="92">
        <v>0</v>
      </c>
      <c r="H84" s="93">
        <v>0.11971732369532445</v>
      </c>
      <c r="I84" s="91">
        <v>1979</v>
      </c>
      <c r="J84" s="94">
        <v>0.29473711967742999</v>
      </c>
      <c r="K84" s="27">
        <v>0.16700000000000009</v>
      </c>
      <c r="L84" s="94">
        <v>2.8499363195983545E-2</v>
      </c>
      <c r="M84" s="94">
        <v>0.11791526987796441</v>
      </c>
      <c r="N84" s="94">
        <v>0.21163603755260424</v>
      </c>
      <c r="O84" s="94">
        <v>0</v>
      </c>
      <c r="P84" s="101">
        <v>2.7514573755105373E-3</v>
      </c>
      <c r="Q84" s="94"/>
      <c r="R84" s="16"/>
      <c r="S84" s="16"/>
      <c r="T84" s="16"/>
      <c r="U84" s="16"/>
      <c r="V84" s="16"/>
      <c r="W84" s="16"/>
      <c r="X84" s="16"/>
      <c r="Y84" s="16"/>
      <c r="Z84" s="16"/>
      <c r="AA84" s="16"/>
    </row>
    <row r="85" spans="1:27">
      <c r="A85" s="91">
        <v>1980</v>
      </c>
      <c r="B85" s="92">
        <v>0.1195716490084491</v>
      </c>
      <c r="C85" s="23">
        <v>6.0066873581528554E-2</v>
      </c>
      <c r="D85" s="92">
        <v>0.22340504721429516</v>
      </c>
      <c r="E85" s="92">
        <v>0.1733384601661658</v>
      </c>
      <c r="F85" s="92">
        <v>0.29196403301906981</v>
      </c>
      <c r="G85" s="92">
        <v>0</v>
      </c>
      <c r="H85" s="93">
        <v>0.13165393701049163</v>
      </c>
      <c r="I85" s="91">
        <v>1980</v>
      </c>
      <c r="J85" s="94">
        <v>0.29301103937142842</v>
      </c>
      <c r="K85" s="27">
        <v>0.16999999999999998</v>
      </c>
      <c r="L85" s="94">
        <v>2.8668968248645583E-2</v>
      </c>
      <c r="M85" s="94">
        <v>0.11794844904284281</v>
      </c>
      <c r="N85" s="94">
        <v>0.20098264121251438</v>
      </c>
      <c r="O85" s="94">
        <v>0</v>
      </c>
      <c r="P85" s="101">
        <v>2.6836540382994146E-3</v>
      </c>
      <c r="Q85" s="94"/>
      <c r="R85" s="16"/>
      <c r="S85" s="16"/>
      <c r="T85" s="16"/>
      <c r="U85" s="16"/>
      <c r="V85" s="16"/>
      <c r="W85" s="16"/>
      <c r="X85" s="16"/>
      <c r="Y85" s="16"/>
      <c r="Z85" s="16"/>
      <c r="AA85" s="16"/>
    </row>
    <row r="86" spans="1:27">
      <c r="A86" s="91">
        <v>1981</v>
      </c>
      <c r="B86" s="92">
        <v>0.11552087274769372</v>
      </c>
      <c r="C86" s="23">
        <v>6.028674239725635E-2</v>
      </c>
      <c r="D86" s="92">
        <v>0.21824548216883477</v>
      </c>
      <c r="E86" s="92">
        <v>0.17608058198161361</v>
      </c>
      <c r="F86" s="92">
        <v>0.29476160681567048</v>
      </c>
      <c r="G86" s="92">
        <v>0</v>
      </c>
      <c r="H86" s="93">
        <v>0.13510471388893094</v>
      </c>
      <c r="I86" s="91">
        <v>1981</v>
      </c>
      <c r="J86" s="94">
        <v>0.30470882635849877</v>
      </c>
      <c r="K86" s="27">
        <v>0.17300000000000007</v>
      </c>
      <c r="L86" s="94">
        <v>2.8860494214405192E-2</v>
      </c>
      <c r="M86" s="94">
        <v>0.11791109206144364</v>
      </c>
      <c r="N86" s="94">
        <v>0.19525631021704373</v>
      </c>
      <c r="O86" s="94">
        <v>0</v>
      </c>
      <c r="P86" s="101">
        <v>2.6375893334367648E-3</v>
      </c>
      <c r="Q86" s="94"/>
      <c r="R86" s="16"/>
      <c r="S86" s="16"/>
      <c r="T86" s="16"/>
      <c r="U86" s="16"/>
      <c r="V86" s="16"/>
      <c r="W86" s="16"/>
      <c r="X86" s="16"/>
      <c r="Y86" s="16"/>
      <c r="Z86" s="16"/>
      <c r="AA86" s="16"/>
    </row>
    <row r="87" spans="1:27">
      <c r="A87" s="91">
        <v>1982</v>
      </c>
      <c r="B87" s="92">
        <v>0.11740415392236273</v>
      </c>
      <c r="C87" s="23">
        <v>6.1762405378065419E-2</v>
      </c>
      <c r="D87" s="92">
        <v>0.22069106081503495</v>
      </c>
      <c r="E87" s="92">
        <v>0.17674234609773201</v>
      </c>
      <c r="F87" s="92">
        <v>0.2903036996703931</v>
      </c>
      <c r="G87" s="92">
        <v>0</v>
      </c>
      <c r="H87" s="93">
        <v>0.13309633411641189</v>
      </c>
      <c r="I87" s="91">
        <v>1982</v>
      </c>
      <c r="J87" s="94">
        <v>0.29382637075606077</v>
      </c>
      <c r="K87" s="27">
        <v>0.17600000000000007</v>
      </c>
      <c r="L87" s="94">
        <v>2.8957590803035661E-2</v>
      </c>
      <c r="M87" s="94">
        <v>0.11764308776483061</v>
      </c>
      <c r="N87" s="94">
        <v>0.18564411036720102</v>
      </c>
      <c r="O87" s="94">
        <v>0</v>
      </c>
      <c r="P87" s="101">
        <v>2.5886015201629265E-3</v>
      </c>
      <c r="Q87" s="94"/>
      <c r="R87" s="16"/>
      <c r="S87" s="16"/>
      <c r="T87" s="16"/>
      <c r="U87" s="16"/>
      <c r="V87" s="16"/>
      <c r="W87" s="16"/>
      <c r="X87" s="16"/>
      <c r="Y87" s="16"/>
      <c r="Z87" s="16"/>
      <c r="AA87" s="16"/>
    </row>
    <row r="88" spans="1:27">
      <c r="A88" s="91">
        <v>1983</v>
      </c>
      <c r="B88" s="92">
        <v>0.11178891996774726</v>
      </c>
      <c r="C88" s="23">
        <v>6.54249203305486E-2</v>
      </c>
      <c r="D88" s="92">
        <v>0.2033724534504345</v>
      </c>
      <c r="E88" s="92">
        <v>0.18423025476136143</v>
      </c>
      <c r="F88" s="92">
        <v>0.29805667718127116</v>
      </c>
      <c r="G88" s="92">
        <v>0</v>
      </c>
      <c r="H88" s="93">
        <v>0.13712677430863715</v>
      </c>
      <c r="I88" s="91">
        <v>1983</v>
      </c>
      <c r="J88" s="94">
        <v>0.30899894069306488</v>
      </c>
      <c r="K88" s="27">
        <v>0.1790000000000001</v>
      </c>
      <c r="L88" s="94">
        <v>2.9039291063848876E-2</v>
      </c>
      <c r="M88" s="94">
        <v>0.11796308858238612</v>
      </c>
      <c r="N88" s="94">
        <v>0.20001229184007194</v>
      </c>
      <c r="O88" s="94">
        <v>0</v>
      </c>
      <c r="P88" s="101">
        <v>2.5558725618452902E-3</v>
      </c>
      <c r="Q88" s="94"/>
      <c r="R88" s="16"/>
      <c r="S88" s="16"/>
      <c r="T88" s="16"/>
      <c r="U88" s="16"/>
      <c r="V88" s="16"/>
      <c r="W88" s="16"/>
      <c r="X88" s="16"/>
      <c r="Y88" s="16"/>
      <c r="Z88" s="16"/>
      <c r="AA88" s="16"/>
    </row>
    <row r="89" spans="1:27">
      <c r="A89" s="91">
        <v>1984</v>
      </c>
      <c r="B89" s="92">
        <v>0.12506745240700654</v>
      </c>
      <c r="C89" s="23">
        <v>5.9097707482370525E-2</v>
      </c>
      <c r="D89" s="92">
        <v>0.26960147772554</v>
      </c>
      <c r="E89" s="92">
        <v>0.16981098841565909</v>
      </c>
      <c r="F89" s="92">
        <v>0.25074286552737857</v>
      </c>
      <c r="G89" s="92">
        <v>0</v>
      </c>
      <c r="H89" s="93">
        <v>0.12567950844204526</v>
      </c>
      <c r="I89" s="91">
        <v>1984</v>
      </c>
      <c r="J89" s="94">
        <v>0.30269313293549838</v>
      </c>
      <c r="K89" s="27">
        <v>0.18200000000000011</v>
      </c>
      <c r="L89" s="94">
        <v>2.9018286129384722E-2</v>
      </c>
      <c r="M89" s="94">
        <v>0.11858476152929749</v>
      </c>
      <c r="N89" s="94">
        <v>0.24448144064321278</v>
      </c>
      <c r="O89" s="94">
        <v>0</v>
      </c>
      <c r="P89" s="101">
        <v>2.4987217186644675E-3</v>
      </c>
      <c r="Q89" s="94"/>
      <c r="R89" s="16"/>
      <c r="S89" s="16"/>
      <c r="T89" s="16"/>
      <c r="U89" s="16"/>
      <c r="V89" s="16"/>
      <c r="W89" s="16"/>
      <c r="X89" s="16"/>
      <c r="Y89" s="16"/>
      <c r="Z89" s="16"/>
      <c r="AA89" s="16"/>
    </row>
    <row r="90" spans="1:27">
      <c r="A90" s="91">
        <v>1985</v>
      </c>
      <c r="B90" s="92">
        <v>0.11971450481632713</v>
      </c>
      <c r="C90" s="23">
        <v>6.5787986512697766E-2</v>
      </c>
      <c r="D90" s="92">
        <v>0.21917267377620989</v>
      </c>
      <c r="E90" s="92">
        <v>0.17915031215583696</v>
      </c>
      <c r="F90" s="92">
        <v>0.28220133987572765</v>
      </c>
      <c r="G90" s="92">
        <v>0</v>
      </c>
      <c r="H90" s="93">
        <v>0.13397318286320056</v>
      </c>
      <c r="I90" s="91">
        <v>1985</v>
      </c>
      <c r="J90" s="94">
        <v>0.31665652504826924</v>
      </c>
      <c r="K90" s="27">
        <v>0.18500000000000003</v>
      </c>
      <c r="L90" s="94">
        <v>2.9066373648149971E-2</v>
      </c>
      <c r="M90" s="94">
        <v>0.11931865916825508</v>
      </c>
      <c r="N90" s="94">
        <v>0.20640180857509571</v>
      </c>
      <c r="O90" s="94">
        <v>0</v>
      </c>
      <c r="P90" s="101">
        <v>2.4542667761951937E-3</v>
      </c>
      <c r="Q90" s="94"/>
      <c r="R90" s="16"/>
      <c r="S90" s="16"/>
      <c r="T90" s="16"/>
      <c r="U90" s="16"/>
      <c r="V90" s="16"/>
      <c r="W90" s="16"/>
      <c r="X90" s="16"/>
      <c r="Y90" s="16"/>
      <c r="Z90" s="16"/>
      <c r="AA90" s="16"/>
    </row>
    <row r="91" spans="1:27">
      <c r="A91" s="91">
        <v>1986</v>
      </c>
      <c r="B91" s="92">
        <v>0.11558580201264682</v>
      </c>
      <c r="C91" s="23">
        <v>6.573900761343561E-2</v>
      </c>
      <c r="D91" s="92">
        <v>0.20791743950074501</v>
      </c>
      <c r="E91" s="92">
        <v>0.18670486877217213</v>
      </c>
      <c r="F91" s="92">
        <v>0.2886884587503511</v>
      </c>
      <c r="G91" s="92">
        <v>0</v>
      </c>
      <c r="H91" s="93">
        <v>0.13536442335064916</v>
      </c>
      <c r="I91" s="91">
        <v>1986</v>
      </c>
      <c r="J91" s="94">
        <v>0.3142625734322087</v>
      </c>
      <c r="K91" s="27">
        <v>0.18800000000000008</v>
      </c>
      <c r="L91" s="94">
        <v>2.905675337432697E-2</v>
      </c>
      <c r="M91" s="94">
        <v>0.12041878076555407</v>
      </c>
      <c r="N91" s="94">
        <v>0.2091373497970255</v>
      </c>
      <c r="O91" s="94">
        <v>0</v>
      </c>
      <c r="P91" s="101">
        <v>2.3978308207304238E-3</v>
      </c>
      <c r="Q91" s="94"/>
      <c r="R91" s="16"/>
      <c r="S91" s="16"/>
      <c r="T91" s="16"/>
      <c r="U91" s="16"/>
      <c r="V91" s="16"/>
      <c r="W91" s="16"/>
      <c r="X91" s="16"/>
      <c r="Y91" s="16"/>
      <c r="Z91" s="16"/>
      <c r="AA91" s="16"/>
    </row>
    <row r="92" spans="1:27">
      <c r="A92" s="91">
        <v>1987</v>
      </c>
      <c r="B92" s="92">
        <v>0.11486366810073748</v>
      </c>
      <c r="C92" s="23">
        <v>6.8471131080983225E-2</v>
      </c>
      <c r="D92" s="92">
        <v>0.19448164788614836</v>
      </c>
      <c r="E92" s="92">
        <v>0.19083366902192306</v>
      </c>
      <c r="F92" s="92">
        <v>0.29223630344129414</v>
      </c>
      <c r="G92" s="92">
        <v>0</v>
      </c>
      <c r="H92" s="93">
        <v>0.1391135804689137</v>
      </c>
      <c r="I92" s="91">
        <v>1987</v>
      </c>
      <c r="J92" s="94">
        <v>0.32412409996110181</v>
      </c>
      <c r="K92" s="27">
        <v>0.19100000000000011</v>
      </c>
      <c r="L92" s="94">
        <v>2.9118971613033871E-2</v>
      </c>
      <c r="M92" s="94">
        <v>0.12120835077591061</v>
      </c>
      <c r="N92" s="94">
        <v>0.22888540169304789</v>
      </c>
      <c r="O92" s="94">
        <v>0</v>
      </c>
      <c r="P92" s="101">
        <v>2.3518177599553399E-3</v>
      </c>
      <c r="Q92" s="94"/>
      <c r="R92" s="16"/>
      <c r="S92" s="16"/>
      <c r="T92" s="16"/>
      <c r="U92" s="16"/>
      <c r="V92" s="16"/>
      <c r="W92" s="16"/>
      <c r="X92" s="16"/>
      <c r="Y92" s="16"/>
      <c r="Z92" s="16"/>
      <c r="AA92" s="16"/>
    </row>
    <row r="93" spans="1:27">
      <c r="A93" s="91">
        <v>1988</v>
      </c>
      <c r="B93" s="92">
        <v>0.10952120428313925</v>
      </c>
      <c r="C93" s="23">
        <v>6.3245077572160358E-2</v>
      </c>
      <c r="D93" s="92">
        <v>0.20163455866963781</v>
      </c>
      <c r="E93" s="92">
        <v>0.19170807532253512</v>
      </c>
      <c r="F93" s="92">
        <v>0.29872386783196953</v>
      </c>
      <c r="G93" s="92">
        <v>0</v>
      </c>
      <c r="H93" s="93">
        <v>0.13516721632055798</v>
      </c>
      <c r="I93" s="91">
        <v>1988</v>
      </c>
      <c r="J93" s="94">
        <v>0.33379764523484634</v>
      </c>
      <c r="K93" s="27">
        <v>0.19400000000000012</v>
      </c>
      <c r="L93" s="94">
        <v>3.5728919282339996E-2</v>
      </c>
      <c r="M93" s="94">
        <v>0.1218322698691237</v>
      </c>
      <c r="N93" s="94">
        <v>0.21277629452015995</v>
      </c>
      <c r="O93" s="94">
        <v>0</v>
      </c>
      <c r="P93" s="101">
        <v>2.3165345574975914E-3</v>
      </c>
      <c r="Q93" s="94"/>
      <c r="R93" s="16"/>
      <c r="S93" s="16"/>
      <c r="T93" s="16"/>
      <c r="U93" s="16"/>
      <c r="V93" s="16"/>
      <c r="W93" s="16"/>
      <c r="X93" s="16"/>
      <c r="Y93" s="16"/>
      <c r="Z93" s="16"/>
      <c r="AA93" s="16"/>
    </row>
    <row r="94" spans="1:27">
      <c r="A94" s="91">
        <v>1989</v>
      </c>
      <c r="B94" s="92">
        <v>0.10657460765906962</v>
      </c>
      <c r="C94" s="23">
        <v>6.134414857899461E-2</v>
      </c>
      <c r="D94" s="92">
        <v>0.1932424840119448</v>
      </c>
      <c r="E94" s="92">
        <v>0.1985676089485163</v>
      </c>
      <c r="F94" s="92">
        <v>0.2998514055919167</v>
      </c>
      <c r="G94" s="92">
        <v>0</v>
      </c>
      <c r="H94" s="93">
        <v>0.14041974520955811</v>
      </c>
      <c r="I94" s="91">
        <v>1989</v>
      </c>
      <c r="J94" s="94">
        <v>0.33907821791177761</v>
      </c>
      <c r="K94" s="27">
        <v>0.19700000000000012</v>
      </c>
      <c r="L94" s="94">
        <v>3.6580971190553112E-2</v>
      </c>
      <c r="M94" s="94">
        <v>0.12268121022805556</v>
      </c>
      <c r="N94" s="94">
        <v>0.20410248440072448</v>
      </c>
      <c r="O94" s="94">
        <v>0</v>
      </c>
      <c r="P94" s="101">
        <v>2.2517283251330469E-3</v>
      </c>
      <c r="Q94" s="94"/>
      <c r="R94" s="16"/>
      <c r="S94" s="16"/>
      <c r="T94" s="16"/>
      <c r="U94" s="16"/>
      <c r="V94" s="16"/>
      <c r="W94" s="16"/>
      <c r="X94" s="16"/>
      <c r="Y94" s="16"/>
      <c r="Z94" s="16"/>
      <c r="AA94" s="16"/>
    </row>
    <row r="95" spans="1:27">
      <c r="A95" s="91">
        <v>1990</v>
      </c>
      <c r="B95" s="92">
        <v>0.10444351554895961</v>
      </c>
      <c r="C95" s="23">
        <v>6.1221474665802404E-2</v>
      </c>
      <c r="D95" s="92">
        <v>0.20332951318726994</v>
      </c>
      <c r="E95" s="92">
        <v>0.19964065643042436</v>
      </c>
      <c r="F95" s="92">
        <v>0.28996390298257008</v>
      </c>
      <c r="G95" s="92">
        <v>0</v>
      </c>
      <c r="H95" s="93">
        <v>0.14140093718497357</v>
      </c>
      <c r="I95" s="91">
        <v>1990</v>
      </c>
      <c r="J95" s="94">
        <v>0.3445690755608718</v>
      </c>
      <c r="K95" s="27">
        <v>0.19999999999999998</v>
      </c>
      <c r="L95" s="94">
        <v>3.7213459820799419E-2</v>
      </c>
      <c r="M95" s="94">
        <v>0.12269901564292056</v>
      </c>
      <c r="N95" s="94">
        <v>0.22115825660567831</v>
      </c>
      <c r="O95" s="94">
        <v>0</v>
      </c>
      <c r="P95" s="101">
        <v>2.1914803623473049E-3</v>
      </c>
      <c r="Q95" s="94"/>
      <c r="R95" s="16"/>
      <c r="S95" s="16"/>
      <c r="T95" s="16"/>
      <c r="U95" s="16"/>
      <c r="V95" s="16"/>
      <c r="W95" s="16"/>
      <c r="X95" s="16"/>
      <c r="Y95" s="16"/>
      <c r="Z95" s="16"/>
      <c r="AA95" s="16"/>
    </row>
    <row r="96" spans="1:27">
      <c r="A96" s="91">
        <v>1991</v>
      </c>
      <c r="B96" s="92">
        <v>0.10279918899253927</v>
      </c>
      <c r="C96" s="23">
        <v>6.2383002849942512E-2</v>
      </c>
      <c r="D96" s="92">
        <v>0.21215829884763801</v>
      </c>
      <c r="E96" s="92">
        <v>0.19357159473431698</v>
      </c>
      <c r="F96" s="92">
        <v>0.29401251773948495</v>
      </c>
      <c r="G96" s="92">
        <v>0</v>
      </c>
      <c r="H96" s="93">
        <v>0.13507539683607828</v>
      </c>
      <c r="I96" s="91">
        <v>1991</v>
      </c>
      <c r="J96" s="94">
        <v>0.34340583980412392</v>
      </c>
      <c r="K96" s="27">
        <v>0.20299999999999999</v>
      </c>
      <c r="L96" s="94">
        <v>3.6438249606559246E-2</v>
      </c>
      <c r="M96" s="94">
        <v>0.12182809336842759</v>
      </c>
      <c r="N96" s="94">
        <v>0.2023504005143365</v>
      </c>
      <c r="O96" s="94">
        <v>0</v>
      </c>
      <c r="P96" s="101">
        <v>2.1441233951014649E-3</v>
      </c>
      <c r="Q96" s="94"/>
      <c r="R96" s="16"/>
      <c r="S96" s="16"/>
      <c r="T96" s="16"/>
      <c r="U96" s="16"/>
      <c r="V96" s="16"/>
      <c r="W96" s="16"/>
      <c r="X96" s="16"/>
      <c r="Y96" s="16"/>
      <c r="Z96" s="16"/>
      <c r="AA96" s="16"/>
    </row>
    <row r="97" spans="1:27">
      <c r="A97" s="91">
        <v>1992</v>
      </c>
      <c r="B97" s="92">
        <v>0.10066261550305779</v>
      </c>
      <c r="C97" s="23">
        <v>6.0552904932781829E-2</v>
      </c>
      <c r="D97" s="92">
        <v>0.20668162906800863</v>
      </c>
      <c r="E97" s="92">
        <v>0.19392615292109994</v>
      </c>
      <c r="F97" s="92">
        <v>0.29930967910082901</v>
      </c>
      <c r="G97" s="92">
        <v>0</v>
      </c>
      <c r="H97" s="93">
        <v>0.13886701847422298</v>
      </c>
      <c r="I97" s="91">
        <v>1992</v>
      </c>
      <c r="J97" s="94">
        <v>0.35054107660415418</v>
      </c>
      <c r="K97" s="27">
        <v>0.20600000000000007</v>
      </c>
      <c r="L97" s="94">
        <v>3.7472022641691458E-2</v>
      </c>
      <c r="M97" s="94">
        <v>0.12364906806447908</v>
      </c>
      <c r="N97" s="94">
        <v>0.22146984823234503</v>
      </c>
      <c r="O97" s="94">
        <v>0</v>
      </c>
      <c r="P97" s="101">
        <v>2.0654351433036281E-3</v>
      </c>
      <c r="Q97" s="94"/>
      <c r="R97" s="16"/>
      <c r="S97" s="16"/>
      <c r="T97" s="16"/>
      <c r="U97" s="16"/>
      <c r="V97" s="16"/>
      <c r="W97" s="16"/>
      <c r="X97" s="16"/>
      <c r="Y97" s="16"/>
      <c r="Z97" s="16"/>
      <c r="AA97" s="16"/>
    </row>
    <row r="98" spans="1:27">
      <c r="A98" s="91">
        <v>1993</v>
      </c>
      <c r="B98" s="92">
        <v>9.7748949593135723E-2</v>
      </c>
      <c r="C98" s="23">
        <v>5.8533098465006934E-2</v>
      </c>
      <c r="D98" s="92">
        <v>0.20322670157855249</v>
      </c>
      <c r="E98" s="92">
        <v>0.19306929202345244</v>
      </c>
      <c r="F98" s="92">
        <v>0.31234452716918931</v>
      </c>
      <c r="G98" s="92">
        <v>0</v>
      </c>
      <c r="H98" s="93">
        <v>0.13507743117066312</v>
      </c>
      <c r="I98" s="91">
        <v>1993</v>
      </c>
      <c r="J98" s="94">
        <v>0.35878192892625177</v>
      </c>
      <c r="K98" s="27">
        <v>0.20900000000000002</v>
      </c>
      <c r="L98" s="94">
        <v>3.8772358229859478E-2</v>
      </c>
      <c r="M98" s="94">
        <v>0.12547215487589589</v>
      </c>
      <c r="N98" s="94">
        <v>0.2071237101634486</v>
      </c>
      <c r="O98" s="94">
        <v>0</v>
      </c>
      <c r="P98" s="101">
        <v>2.0242388224795526E-3</v>
      </c>
      <c r="Q98" s="94"/>
      <c r="R98" s="16"/>
      <c r="S98" s="16"/>
      <c r="T98" s="16"/>
      <c r="U98" s="16"/>
      <c r="V98" s="16"/>
      <c r="W98" s="16"/>
      <c r="X98" s="16"/>
      <c r="Y98" s="16"/>
      <c r="Z98" s="16"/>
      <c r="AA98" s="16"/>
    </row>
    <row r="99" spans="1:27">
      <c r="A99" s="91">
        <v>1994</v>
      </c>
      <c r="B99" s="92">
        <v>0.10261994323820069</v>
      </c>
      <c r="C99" s="23">
        <v>6.324996143499878E-2</v>
      </c>
      <c r="D99" s="92">
        <v>0.19433077060283677</v>
      </c>
      <c r="E99" s="92">
        <v>0.1986424114277521</v>
      </c>
      <c r="F99" s="92">
        <v>0.3007169667804131</v>
      </c>
      <c r="G99" s="92">
        <v>0</v>
      </c>
      <c r="H99" s="93">
        <v>0.14043994651579858</v>
      </c>
      <c r="I99" s="91">
        <v>1994</v>
      </c>
      <c r="J99" s="94">
        <v>0.37275766982938063</v>
      </c>
      <c r="K99" s="27">
        <v>0.21200000000000005</v>
      </c>
      <c r="L99" s="94">
        <v>3.8962840697761979E-2</v>
      </c>
      <c r="M99" s="94">
        <v>0.12691815861343553</v>
      </c>
      <c r="N99" s="94">
        <v>0.25083146149445423</v>
      </c>
      <c r="O99" s="94">
        <v>0</v>
      </c>
      <c r="P99" s="101">
        <v>2.0019661222038759E-3</v>
      </c>
      <c r="Q99" s="94"/>
      <c r="R99" s="16"/>
      <c r="S99" s="16"/>
      <c r="T99" s="16"/>
      <c r="U99" s="16"/>
      <c r="V99" s="16"/>
      <c r="W99" s="16"/>
      <c r="X99" s="16"/>
      <c r="Y99" s="16"/>
      <c r="Z99" s="16"/>
      <c r="AA99" s="16"/>
    </row>
    <row r="100" spans="1:27">
      <c r="A100" s="91">
        <v>1995</v>
      </c>
      <c r="B100" s="92">
        <v>0.10346894607074295</v>
      </c>
      <c r="C100" s="23">
        <v>6.4996789859557313E-2</v>
      </c>
      <c r="D100" s="92">
        <v>0.18767146108545682</v>
      </c>
      <c r="E100" s="92">
        <v>0.19857909497273449</v>
      </c>
      <c r="F100" s="92">
        <v>0.30170241255862995</v>
      </c>
      <c r="G100" s="92">
        <v>0</v>
      </c>
      <c r="H100" s="93">
        <v>0.14358129545287865</v>
      </c>
      <c r="I100" s="91">
        <v>1995</v>
      </c>
      <c r="J100" s="94">
        <v>0.37226040897919732</v>
      </c>
      <c r="K100" s="27">
        <v>0.215</v>
      </c>
      <c r="L100" s="94">
        <v>3.9760805372182399E-2</v>
      </c>
      <c r="M100" s="94">
        <v>0.12912883822179624</v>
      </c>
      <c r="N100" s="94">
        <v>0.23458619313420728</v>
      </c>
      <c r="O100" s="94">
        <v>0</v>
      </c>
      <c r="P100" s="101">
        <v>1.971941471749868E-3</v>
      </c>
      <c r="Q100" s="94"/>
      <c r="R100" s="16"/>
      <c r="S100" s="16"/>
      <c r="T100" s="16"/>
      <c r="U100" s="16"/>
      <c r="V100" s="16"/>
      <c r="W100" s="16"/>
      <c r="X100" s="16"/>
      <c r="Y100" s="16"/>
      <c r="Z100" s="16"/>
      <c r="AA100" s="16"/>
    </row>
    <row r="101" spans="1:27">
      <c r="A101" s="91">
        <v>1996</v>
      </c>
      <c r="B101" s="92">
        <v>0.1028861038902901</v>
      </c>
      <c r="C101" s="23">
        <v>6.5944588698152964E-2</v>
      </c>
      <c r="D101" s="92">
        <v>0.19702439408297068</v>
      </c>
      <c r="E101" s="92">
        <v>0.1962564834983225</v>
      </c>
      <c r="F101" s="92">
        <v>0.29904252070308845</v>
      </c>
      <c r="G101" s="92">
        <v>0</v>
      </c>
      <c r="H101" s="93">
        <v>0.13884590912717529</v>
      </c>
      <c r="I101" s="91">
        <v>1996</v>
      </c>
      <c r="J101" s="94">
        <v>0.37794489534910369</v>
      </c>
      <c r="K101" s="27">
        <v>0.21800000000000005</v>
      </c>
      <c r="L101" s="94">
        <v>4.5160555184622052E-2</v>
      </c>
      <c r="M101" s="94">
        <v>0.13024402855568989</v>
      </c>
      <c r="N101" s="94">
        <v>0.23018727800027577</v>
      </c>
      <c r="O101" s="94">
        <v>0</v>
      </c>
      <c r="P101" s="101">
        <v>1.9227521885431065E-3</v>
      </c>
      <c r="Q101" s="94"/>
      <c r="R101" s="16"/>
      <c r="S101" s="16"/>
      <c r="T101" s="16"/>
      <c r="U101" s="16"/>
      <c r="V101" s="16"/>
      <c r="W101" s="16"/>
      <c r="X101" s="16"/>
      <c r="Y101" s="16"/>
      <c r="Z101" s="16"/>
      <c r="AA101" s="16"/>
    </row>
    <row r="102" spans="1:27">
      <c r="A102" s="91">
        <v>1997</v>
      </c>
      <c r="B102" s="92">
        <v>0.10272063117673395</v>
      </c>
      <c r="C102" s="23">
        <v>6.7087445773480692E-2</v>
      </c>
      <c r="D102" s="92">
        <v>0.17823147030908115</v>
      </c>
      <c r="E102" s="92">
        <v>0.20140905663336478</v>
      </c>
      <c r="F102" s="92">
        <v>0.30582205319521727</v>
      </c>
      <c r="G102" s="92">
        <v>0</v>
      </c>
      <c r="H102" s="93">
        <v>0.14472934291212208</v>
      </c>
      <c r="I102" s="91">
        <v>1997</v>
      </c>
      <c r="J102" s="94">
        <v>0.37140917493551506</v>
      </c>
      <c r="K102" s="27">
        <v>0.22100000000000003</v>
      </c>
      <c r="L102" s="94">
        <v>5.0977348708552618E-2</v>
      </c>
      <c r="M102" s="94">
        <v>0.13142873643087272</v>
      </c>
      <c r="N102" s="94">
        <v>0.20644414165421576</v>
      </c>
      <c r="O102" s="94">
        <v>0</v>
      </c>
      <c r="P102" s="101">
        <v>1.8845722286697207E-3</v>
      </c>
      <c r="Q102" s="94"/>
      <c r="R102" s="16"/>
      <c r="S102" s="16"/>
      <c r="T102" s="16"/>
      <c r="U102" s="16"/>
      <c r="V102" s="16"/>
      <c r="W102" s="16"/>
      <c r="X102" s="16"/>
      <c r="Y102" s="16"/>
      <c r="Z102" s="16"/>
      <c r="AA102" s="16"/>
    </row>
    <row r="103" spans="1:27">
      <c r="A103" s="91">
        <v>1998</v>
      </c>
      <c r="B103" s="92">
        <v>0.10256035438983728</v>
      </c>
      <c r="C103" s="23">
        <v>7.0761242339450262E-2</v>
      </c>
      <c r="D103" s="92">
        <v>0.17949744884480376</v>
      </c>
      <c r="E103" s="92">
        <v>0.2054048659020323</v>
      </c>
      <c r="F103" s="92">
        <v>0.29356388456531524</v>
      </c>
      <c r="G103" s="92">
        <v>0</v>
      </c>
      <c r="H103" s="93">
        <v>0.14821220395856113</v>
      </c>
      <c r="I103" s="91">
        <v>1998</v>
      </c>
      <c r="J103" s="94">
        <v>0.35583060852713511</v>
      </c>
      <c r="K103" s="27">
        <v>0.22400000000000003</v>
      </c>
      <c r="L103" s="94">
        <v>5.2611618579702209E-2</v>
      </c>
      <c r="M103" s="94">
        <v>0.13466716323668701</v>
      </c>
      <c r="N103" s="94">
        <v>0.21963635309691321</v>
      </c>
      <c r="O103" s="94">
        <v>0</v>
      </c>
      <c r="P103" s="101">
        <v>1.858084039652331E-3</v>
      </c>
      <c r="Q103" s="94"/>
      <c r="R103" s="16"/>
      <c r="S103" s="16"/>
      <c r="T103" s="16"/>
      <c r="U103" s="16"/>
      <c r="V103" s="16"/>
      <c r="W103" s="16"/>
      <c r="X103" s="16"/>
      <c r="Y103" s="16"/>
      <c r="Z103" s="16"/>
      <c r="AA103" s="16"/>
    </row>
    <row r="104" spans="1:27">
      <c r="A104" s="91">
        <v>1999</v>
      </c>
      <c r="B104" s="92">
        <v>0.10145117391144312</v>
      </c>
      <c r="C104" s="23">
        <v>7.1025866401704718E-2</v>
      </c>
      <c r="D104" s="92">
        <v>0.17594466875670933</v>
      </c>
      <c r="E104" s="92">
        <v>0.20184540203655219</v>
      </c>
      <c r="F104" s="92">
        <v>0.30183853576376729</v>
      </c>
      <c r="G104" s="92">
        <v>0</v>
      </c>
      <c r="H104" s="93">
        <v>0.14789435312982344</v>
      </c>
      <c r="I104" s="91">
        <v>1999</v>
      </c>
      <c r="J104" s="94">
        <v>0.35154518034383281</v>
      </c>
      <c r="K104" s="27">
        <v>0.22700000000000004</v>
      </c>
      <c r="L104" s="94">
        <v>5.4816182973905773E-2</v>
      </c>
      <c r="M104" s="94">
        <v>0.13728661294974456</v>
      </c>
      <c r="N104" s="94">
        <v>0.1953686819326583</v>
      </c>
      <c r="O104" s="94">
        <v>0</v>
      </c>
      <c r="P104" s="101">
        <v>1.822684501016827E-3</v>
      </c>
      <c r="Q104" s="94"/>
      <c r="R104" s="16"/>
      <c r="S104" s="16"/>
      <c r="T104" s="16"/>
      <c r="U104" s="16"/>
      <c r="V104" s="16"/>
      <c r="W104" s="16"/>
      <c r="X104" s="16"/>
      <c r="Y104" s="16"/>
      <c r="Z104" s="16"/>
      <c r="AA104" s="16"/>
    </row>
    <row r="105" spans="1:27" ht="15" thickBot="1">
      <c r="A105" s="102">
        <v>2000</v>
      </c>
      <c r="B105" s="109">
        <v>0.10462572545918014</v>
      </c>
      <c r="C105" s="110">
        <v>7.301150741160671E-2</v>
      </c>
      <c r="D105" s="109">
        <v>0.18128841015487418</v>
      </c>
      <c r="E105" s="109">
        <v>0.21000359076784356</v>
      </c>
      <c r="F105" s="109">
        <v>0.27973097836772881</v>
      </c>
      <c r="G105" s="109">
        <v>0</v>
      </c>
      <c r="H105" s="111">
        <v>0.15133978783876656</v>
      </c>
      <c r="I105" s="102">
        <v>2000</v>
      </c>
      <c r="J105" s="112">
        <v>0.34835840879251123</v>
      </c>
      <c r="K105" s="113">
        <v>0.23</v>
      </c>
      <c r="L105" s="112">
        <v>5.6688153749568579E-2</v>
      </c>
      <c r="M105" s="112">
        <v>0.1399175584066748</v>
      </c>
      <c r="N105" s="112">
        <v>0.21498078987387409</v>
      </c>
      <c r="O105" s="112">
        <v>0</v>
      </c>
      <c r="P105" s="114">
        <v>1.7764602438903529E-3</v>
      </c>
      <c r="Q105" s="94"/>
      <c r="R105" s="16"/>
      <c r="S105" s="16"/>
      <c r="T105" s="16"/>
      <c r="U105" s="16"/>
      <c r="V105" s="16"/>
      <c r="W105" s="16"/>
      <c r="X105" s="16"/>
      <c r="Y105" s="16"/>
      <c r="Z105" s="16"/>
      <c r="AA105" s="16"/>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selection activeCell="A2" sqref="A2"/>
    </sheetView>
  </sheetViews>
  <sheetFormatPr baseColWidth="10" defaultColWidth="8.83203125" defaultRowHeight="14" x14ac:dyDescent="0"/>
  <cols>
    <col min="1" max="2" width="12.1640625" customWidth="1"/>
    <col min="3" max="3" width="19.33203125" customWidth="1"/>
    <col min="4" max="5" width="10.6640625" customWidth="1"/>
  </cols>
  <sheetData>
    <row r="1" spans="1:5">
      <c r="A1" s="26" t="s">
        <v>12</v>
      </c>
      <c r="B1" s="8"/>
      <c r="C1" s="8"/>
      <c r="D1" s="8"/>
      <c r="E1" s="8"/>
    </row>
    <row r="2" spans="1:5">
      <c r="A2" s="26" t="s">
        <v>126</v>
      </c>
      <c r="B2" s="8"/>
      <c r="C2" s="8"/>
      <c r="D2" s="8"/>
      <c r="E2" s="8"/>
    </row>
    <row r="3" spans="1:5">
      <c r="A3" s="8"/>
      <c r="B3" s="8"/>
      <c r="C3" s="8"/>
      <c r="D3" s="8"/>
      <c r="E3" s="8"/>
    </row>
    <row r="4" spans="1:5" ht="14.25" customHeight="1">
      <c r="A4" s="8"/>
      <c r="B4" s="145" t="s">
        <v>6</v>
      </c>
      <c r="C4" s="145" t="s">
        <v>7</v>
      </c>
      <c r="D4" s="145" t="s">
        <v>10</v>
      </c>
      <c r="E4" s="145"/>
    </row>
    <row r="5" spans="1:5" ht="15" customHeight="1">
      <c r="A5" s="8"/>
      <c r="B5" s="145"/>
      <c r="C5" s="145"/>
      <c r="D5" s="145"/>
      <c r="E5" s="145"/>
    </row>
    <row r="6" spans="1:5" ht="21" customHeight="1">
      <c r="A6" s="8"/>
      <c r="B6" s="146" t="s">
        <v>2</v>
      </c>
      <c r="C6" s="146" t="s">
        <v>124</v>
      </c>
      <c r="D6" s="146" t="s">
        <v>8</v>
      </c>
      <c r="E6" s="146" t="s">
        <v>9</v>
      </c>
    </row>
    <row r="7" spans="1:5" ht="27" customHeight="1">
      <c r="A7" s="2" t="s">
        <v>5</v>
      </c>
      <c r="B7" s="146"/>
      <c r="C7" s="146"/>
      <c r="D7" s="146"/>
      <c r="E7" s="146"/>
    </row>
    <row r="8" spans="1:5">
      <c r="A8" s="15">
        <v>1900</v>
      </c>
      <c r="B8" s="10">
        <v>144121</v>
      </c>
      <c r="C8" s="8"/>
      <c r="D8" s="8">
        <f>B8/$B$98</f>
        <v>9.3802394118320892E-2</v>
      </c>
      <c r="E8" s="8"/>
    </row>
    <row r="9" spans="1:5">
      <c r="A9" s="3">
        <v>1901</v>
      </c>
      <c r="B9" s="10">
        <v>148262</v>
      </c>
      <c r="C9" s="8"/>
      <c r="D9" s="8">
        <f t="shared" ref="D9:D72" si="0">B9/$B$98</f>
        <v>9.6497599633436432E-2</v>
      </c>
      <c r="E9" s="8"/>
    </row>
    <row r="10" spans="1:5">
      <c r="A10" s="3">
        <v>1902</v>
      </c>
      <c r="B10" s="10">
        <v>152589</v>
      </c>
      <c r="C10" s="8"/>
      <c r="D10" s="8">
        <f t="shared" si="0"/>
        <v>9.9313864850510788E-2</v>
      </c>
      <c r="E10" s="8"/>
    </row>
    <row r="11" spans="1:5">
      <c r="A11" s="3">
        <v>1903</v>
      </c>
      <c r="B11" s="10">
        <v>156707</v>
      </c>
      <c r="C11" s="8"/>
      <c r="D11" s="8">
        <f t="shared" si="0"/>
        <v>0.10199410061753465</v>
      </c>
      <c r="E11" s="8"/>
    </row>
    <row r="12" spans="1:5">
      <c r="A12" s="3">
        <v>1904</v>
      </c>
      <c r="B12" s="10">
        <v>160431</v>
      </c>
      <c r="C12" s="8"/>
      <c r="D12" s="8">
        <f t="shared" si="0"/>
        <v>0.10441789809116186</v>
      </c>
      <c r="E12" s="8"/>
    </row>
    <row r="13" spans="1:5">
      <c r="A13" s="3">
        <v>1905</v>
      </c>
      <c r="B13" s="10">
        <v>163917</v>
      </c>
      <c r="C13" s="8"/>
      <c r="D13" s="8">
        <f t="shared" si="0"/>
        <v>0.10668679121497079</v>
      </c>
      <c r="E13" s="8"/>
    </row>
    <row r="14" spans="1:5">
      <c r="A14" s="3">
        <v>1906</v>
      </c>
      <c r="B14" s="10">
        <v>167332</v>
      </c>
      <c r="C14" s="8"/>
      <c r="D14" s="8">
        <f t="shared" si="0"/>
        <v>0.10890947337727931</v>
      </c>
      <c r="E14" s="8"/>
    </row>
    <row r="15" spans="1:5">
      <c r="A15" s="3">
        <v>1907</v>
      </c>
      <c r="B15" s="10">
        <v>170432</v>
      </c>
      <c r="C15" s="8"/>
      <c r="D15" s="8">
        <f t="shared" si="0"/>
        <v>0.11092713507659305</v>
      </c>
      <c r="E15" s="8"/>
    </row>
    <row r="16" spans="1:5">
      <c r="A16" s="3">
        <v>1908</v>
      </c>
      <c r="B16" s="10">
        <v>172481</v>
      </c>
      <c r="C16" s="8"/>
      <c r="D16" s="8">
        <f t="shared" si="0"/>
        <v>0.11226074437397815</v>
      </c>
      <c r="E16" s="8"/>
    </row>
    <row r="17" spans="1:5">
      <c r="A17" s="3">
        <v>1909</v>
      </c>
      <c r="B17" s="10">
        <v>174463</v>
      </c>
      <c r="C17" s="8"/>
      <c r="D17" s="8">
        <f t="shared" si="0"/>
        <v>0.11355074614431358</v>
      </c>
      <c r="E17" s="8"/>
    </row>
    <row r="18" spans="1:5">
      <c r="A18" s="3">
        <v>1910</v>
      </c>
      <c r="B18" s="10">
        <v>176220</v>
      </c>
      <c r="C18" s="8"/>
      <c r="D18" s="8">
        <f t="shared" si="0"/>
        <v>0.11469430472679559</v>
      </c>
      <c r="E18" s="8"/>
    </row>
    <row r="19" spans="1:5">
      <c r="A19" s="3">
        <v>1911</v>
      </c>
      <c r="B19" s="10">
        <v>177795</v>
      </c>
      <c r="C19" s="8"/>
      <c r="D19" s="8">
        <f t="shared" si="0"/>
        <v>0.1157194070417695</v>
      </c>
      <c r="E19" s="8"/>
    </row>
    <row r="20" spans="1:5">
      <c r="A20" s="3">
        <v>1912</v>
      </c>
      <c r="B20" s="10">
        <v>179091</v>
      </c>
      <c r="C20" s="8"/>
      <c r="D20" s="8">
        <f t="shared" si="0"/>
        <v>0.11656291980380518</v>
      </c>
      <c r="E20" s="8"/>
    </row>
    <row r="21" spans="1:5">
      <c r="A21" s="3">
        <v>1913</v>
      </c>
      <c r="B21" s="10">
        <v>180284</v>
      </c>
      <c r="C21" s="8"/>
      <c r="D21" s="8">
        <f t="shared" si="0"/>
        <v>0.11733939412873462</v>
      </c>
      <c r="E21" s="8"/>
    </row>
    <row r="22" spans="1:5">
      <c r="A22" s="3">
        <v>1914</v>
      </c>
      <c r="B22" s="10">
        <v>181487</v>
      </c>
      <c r="C22" s="8"/>
      <c r="D22" s="8">
        <f t="shared" si="0"/>
        <v>0.11812237703979089</v>
      </c>
      <c r="E22" s="8"/>
    </row>
    <row r="23" spans="1:5">
      <c r="A23" s="3">
        <v>1915</v>
      </c>
      <c r="B23" s="10">
        <v>181693</v>
      </c>
      <c r="C23" s="8"/>
      <c r="D23" s="8">
        <f t="shared" si="0"/>
        <v>0.11825645391400336</v>
      </c>
      <c r="E23" s="8"/>
    </row>
    <row r="24" spans="1:5">
      <c r="A24" s="3">
        <v>1916</v>
      </c>
      <c r="B24" s="10">
        <v>180364</v>
      </c>
      <c r="C24" s="8"/>
      <c r="D24" s="8">
        <f t="shared" si="0"/>
        <v>0.11739146281774918</v>
      </c>
      <c r="E24" s="8"/>
    </row>
    <row r="25" spans="1:5">
      <c r="A25" s="3">
        <v>1917</v>
      </c>
      <c r="B25" s="10">
        <v>178542</v>
      </c>
      <c r="C25" s="8"/>
      <c r="D25" s="8">
        <f t="shared" si="0"/>
        <v>0.11620559842544284</v>
      </c>
      <c r="E25" s="8"/>
    </row>
    <row r="26" spans="1:5">
      <c r="A26" s="3">
        <v>1918</v>
      </c>
      <c r="B26" s="10">
        <v>177385</v>
      </c>
      <c r="C26" s="8"/>
      <c r="D26" s="8">
        <f t="shared" si="0"/>
        <v>0.11545255501056995</v>
      </c>
      <c r="E26" s="8"/>
    </row>
    <row r="27" spans="1:5">
      <c r="A27" s="3">
        <v>1919</v>
      </c>
      <c r="B27" s="10">
        <v>177772</v>
      </c>
      <c r="C27" s="8"/>
      <c r="D27" s="8">
        <f t="shared" si="0"/>
        <v>0.11570443729367783</v>
      </c>
      <c r="E27" s="8"/>
    </row>
    <row r="28" spans="1:5">
      <c r="A28" s="3">
        <v>1920</v>
      </c>
      <c r="B28" s="10">
        <v>179979</v>
      </c>
      <c r="C28" s="8"/>
      <c r="D28" s="8">
        <f t="shared" si="0"/>
        <v>0.11714088225186667</v>
      </c>
      <c r="E28" s="8"/>
    </row>
    <row r="29" spans="1:5">
      <c r="A29" s="3">
        <v>1921</v>
      </c>
      <c r="B29" s="10">
        <v>183161</v>
      </c>
      <c r="C29" s="8"/>
      <c r="D29" s="8">
        <f t="shared" si="0"/>
        <v>0.1192119143574203</v>
      </c>
      <c r="E29" s="8"/>
    </row>
    <row r="30" spans="1:5">
      <c r="A30" s="3">
        <v>1922</v>
      </c>
      <c r="B30" s="10">
        <v>186419</v>
      </c>
      <c r="C30" s="8"/>
      <c r="D30" s="8">
        <f t="shared" si="0"/>
        <v>0.12133241171753778</v>
      </c>
      <c r="E30" s="8"/>
    </row>
    <row r="31" spans="1:5">
      <c r="A31" s="3">
        <v>1923</v>
      </c>
      <c r="B31" s="10">
        <v>189620</v>
      </c>
      <c r="C31" s="8"/>
      <c r="D31" s="8">
        <f t="shared" si="0"/>
        <v>0.12341581013673238</v>
      </c>
      <c r="E31" s="8"/>
    </row>
    <row r="32" spans="1:5">
      <c r="A32" s="3">
        <v>1924</v>
      </c>
      <c r="B32" s="10">
        <v>193369</v>
      </c>
      <c r="C32" s="8"/>
      <c r="D32" s="8">
        <f t="shared" si="0"/>
        <v>0.12585587907567664</v>
      </c>
      <c r="E32" s="8"/>
    </row>
    <row r="33" spans="1:5">
      <c r="A33" s="4">
        <v>1925</v>
      </c>
      <c r="B33" s="10">
        <v>198167</v>
      </c>
      <c r="C33" s="8"/>
      <c r="D33" s="8">
        <f t="shared" si="0"/>
        <v>0.12897869869932416</v>
      </c>
      <c r="E33" s="8"/>
    </row>
    <row r="34" spans="1:5">
      <c r="A34" s="4">
        <v>1926</v>
      </c>
      <c r="B34" s="10">
        <v>202704</v>
      </c>
      <c r="C34" s="8"/>
      <c r="D34" s="8">
        <f t="shared" si="0"/>
        <v>0.13193164422506171</v>
      </c>
      <c r="E34" s="8"/>
    </row>
    <row r="35" spans="1:5">
      <c r="A35" s="3">
        <v>1927</v>
      </c>
      <c r="B35" s="10">
        <v>206826</v>
      </c>
      <c r="C35" s="8"/>
      <c r="D35" s="8">
        <f t="shared" si="0"/>
        <v>0.13461448342653629</v>
      </c>
      <c r="E35" s="8"/>
    </row>
    <row r="36" spans="1:5">
      <c r="A36" s="3">
        <v>1928</v>
      </c>
      <c r="B36" s="10">
        <v>211661</v>
      </c>
      <c r="C36" s="8"/>
      <c r="D36" s="8">
        <f t="shared" si="0"/>
        <v>0.13776138481885303</v>
      </c>
      <c r="E36" s="8"/>
    </row>
    <row r="37" spans="1:5">
      <c r="A37" s="3">
        <v>1929</v>
      </c>
      <c r="B37" s="10">
        <v>217272</v>
      </c>
      <c r="C37" s="8"/>
      <c r="D37" s="8">
        <f t="shared" si="0"/>
        <v>0.1414133524946109</v>
      </c>
      <c r="E37" s="8"/>
    </row>
    <row r="38" spans="1:5">
      <c r="A38" s="3">
        <v>1930</v>
      </c>
      <c r="B38" s="10">
        <v>223842</v>
      </c>
      <c r="C38" s="8"/>
      <c r="D38" s="8">
        <f t="shared" si="0"/>
        <v>0.14568949357993063</v>
      </c>
      <c r="E38" s="8"/>
    </row>
    <row r="39" spans="1:5">
      <c r="A39" s="3">
        <v>1931</v>
      </c>
      <c r="B39" s="10">
        <v>230352</v>
      </c>
      <c r="C39" s="8"/>
      <c r="D39" s="8">
        <f t="shared" si="0"/>
        <v>0.1499265831484895</v>
      </c>
      <c r="E39" s="8"/>
    </row>
    <row r="40" spans="1:5">
      <c r="A40" s="3">
        <v>1932</v>
      </c>
      <c r="B40" s="10">
        <v>234792</v>
      </c>
      <c r="C40" s="8"/>
      <c r="D40" s="8">
        <f t="shared" si="0"/>
        <v>0.15281639538879691</v>
      </c>
      <c r="E40" s="8"/>
    </row>
    <row r="41" spans="1:5">
      <c r="A41" s="3">
        <v>1933</v>
      </c>
      <c r="B41" s="10">
        <v>236756</v>
      </c>
      <c r="C41" s="8"/>
      <c r="D41" s="8">
        <f t="shared" si="0"/>
        <v>0.15409468170410406</v>
      </c>
      <c r="E41" s="8"/>
    </row>
    <row r="42" spans="1:5">
      <c r="A42" s="3">
        <v>1934</v>
      </c>
      <c r="B42" s="10">
        <v>238818</v>
      </c>
      <c r="C42" s="8"/>
      <c r="D42" s="8">
        <f t="shared" si="0"/>
        <v>0.15543675216345404</v>
      </c>
      <c r="E42" s="8"/>
    </row>
    <row r="43" spans="1:5">
      <c r="A43" s="3">
        <v>1935</v>
      </c>
      <c r="B43" s="10">
        <v>242114</v>
      </c>
      <c r="C43" s="8"/>
      <c r="D43" s="8">
        <f t="shared" si="0"/>
        <v>0.15758198215085339</v>
      </c>
      <c r="E43" s="8"/>
    </row>
    <row r="44" spans="1:5">
      <c r="A44" s="3">
        <v>1936</v>
      </c>
      <c r="B44" s="10">
        <v>246402</v>
      </c>
      <c r="C44" s="8"/>
      <c r="D44" s="8">
        <f t="shared" si="0"/>
        <v>0.16037286388203317</v>
      </c>
      <c r="E44" s="8"/>
    </row>
    <row r="45" spans="1:5">
      <c r="A45" s="3">
        <v>1937</v>
      </c>
      <c r="B45" s="10">
        <v>252005</v>
      </c>
      <c r="C45" s="8"/>
      <c r="D45" s="8">
        <f t="shared" si="0"/>
        <v>0.16401962468888959</v>
      </c>
      <c r="E45" s="8"/>
    </row>
    <row r="46" spans="1:5">
      <c r="A46" s="3">
        <v>1938</v>
      </c>
      <c r="B46" s="10">
        <v>257797</v>
      </c>
      <c r="C46" s="8"/>
      <c r="D46" s="8">
        <f t="shared" si="0"/>
        <v>0.16778939777354285</v>
      </c>
      <c r="E46" s="8"/>
    </row>
    <row r="47" spans="1:5">
      <c r="A47" s="3">
        <v>1939</v>
      </c>
      <c r="B47" s="10">
        <v>263115</v>
      </c>
      <c r="C47" s="8"/>
      <c r="D47" s="8">
        <f t="shared" si="0"/>
        <v>0.17125066387578494</v>
      </c>
      <c r="E47" s="8"/>
    </row>
    <row r="48" spans="1:5">
      <c r="A48" s="3">
        <v>1940</v>
      </c>
      <c r="B48" s="10">
        <v>267675</v>
      </c>
      <c r="C48" s="8"/>
      <c r="D48" s="8">
        <f t="shared" si="0"/>
        <v>0.17421857914961417</v>
      </c>
      <c r="E48" s="8"/>
    </row>
    <row r="49" spans="1:5">
      <c r="A49" s="3">
        <v>1941</v>
      </c>
      <c r="B49" s="10">
        <v>269671</v>
      </c>
      <c r="C49" s="8"/>
      <c r="D49" s="8">
        <f t="shared" si="0"/>
        <v>0.17551769294052713</v>
      </c>
      <c r="E49" s="8"/>
    </row>
    <row r="50" spans="1:5">
      <c r="A50" s="3">
        <v>1942</v>
      </c>
      <c r="B50" s="10">
        <v>268900</v>
      </c>
      <c r="C50" s="8"/>
      <c r="D50" s="8">
        <f t="shared" si="0"/>
        <v>0.17501588095014944</v>
      </c>
      <c r="E50" s="8"/>
    </row>
    <row r="51" spans="1:5">
      <c r="A51" s="3">
        <v>1943</v>
      </c>
      <c r="B51" s="10">
        <v>266161</v>
      </c>
      <c r="C51" s="8"/>
      <c r="D51" s="8">
        <f t="shared" si="0"/>
        <v>0.17323317921001385</v>
      </c>
      <c r="E51" s="8"/>
    </row>
    <row r="52" spans="1:5">
      <c r="A52" s="3">
        <v>1944</v>
      </c>
      <c r="B52" s="10">
        <v>261756</v>
      </c>
      <c r="C52" s="8"/>
      <c r="D52" s="8">
        <f t="shared" si="0"/>
        <v>0.1703661470211503</v>
      </c>
      <c r="E52" s="8"/>
    </row>
    <row r="53" spans="1:5">
      <c r="A53" s="3">
        <v>1945</v>
      </c>
      <c r="B53" s="10">
        <v>253252</v>
      </c>
      <c r="C53" s="8"/>
      <c r="D53" s="8">
        <f t="shared" si="0"/>
        <v>0.16483124537890384</v>
      </c>
      <c r="E53" s="8"/>
    </row>
    <row r="54" spans="1:5">
      <c r="A54" s="3">
        <v>1946</v>
      </c>
      <c r="B54" s="10">
        <v>248958</v>
      </c>
      <c r="C54" s="8"/>
      <c r="D54" s="8">
        <f t="shared" si="0"/>
        <v>0.16203645849604797</v>
      </c>
      <c r="E54" s="8"/>
    </row>
    <row r="55" spans="1:5">
      <c r="A55" s="3">
        <v>1947</v>
      </c>
      <c r="B55" s="10">
        <v>254314</v>
      </c>
      <c r="C55" s="8"/>
      <c r="D55" s="8">
        <f t="shared" si="0"/>
        <v>0.16552245722557196</v>
      </c>
      <c r="E55" s="8"/>
    </row>
    <row r="56" spans="1:5">
      <c r="A56" s="3">
        <v>1948</v>
      </c>
      <c r="B56" s="10">
        <v>261505</v>
      </c>
      <c r="C56" s="8"/>
      <c r="D56" s="8">
        <f t="shared" si="0"/>
        <v>0.17020278150936716</v>
      </c>
      <c r="E56" s="8"/>
    </row>
    <row r="57" spans="1:5">
      <c r="A57" s="3">
        <v>1949</v>
      </c>
      <c r="B57" s="10">
        <v>269486</v>
      </c>
      <c r="C57" s="8"/>
      <c r="D57" s="8">
        <f t="shared" si="0"/>
        <v>0.175397284097181</v>
      </c>
      <c r="E57" s="8"/>
    </row>
    <row r="58" spans="1:5">
      <c r="A58" s="3">
        <v>1950</v>
      </c>
      <c r="B58" s="10">
        <v>278747</v>
      </c>
      <c r="C58" s="8"/>
      <c r="D58" s="8">
        <f t="shared" si="0"/>
        <v>0.1814248857092276</v>
      </c>
      <c r="E58" s="8"/>
    </row>
    <row r="59" spans="1:5">
      <c r="A59" s="3">
        <v>1951</v>
      </c>
      <c r="B59" s="10">
        <v>288652</v>
      </c>
      <c r="C59" s="8"/>
      <c r="D59" s="8">
        <f t="shared" si="0"/>
        <v>0.18787164026784134</v>
      </c>
      <c r="E59" s="8"/>
    </row>
    <row r="60" spans="1:5">
      <c r="A60" s="3">
        <v>1952</v>
      </c>
      <c r="B60" s="10">
        <v>297995</v>
      </c>
      <c r="C60" s="8"/>
      <c r="D60" s="8">
        <f t="shared" si="0"/>
        <v>0.19395261228612787</v>
      </c>
      <c r="E60" s="8"/>
    </row>
    <row r="61" spans="1:5">
      <c r="A61" s="3">
        <v>1953</v>
      </c>
      <c r="B61" s="10">
        <v>307693</v>
      </c>
      <c r="C61" s="8"/>
      <c r="D61" s="8">
        <f t="shared" si="0"/>
        <v>0.20026463911191644</v>
      </c>
      <c r="E61" s="8"/>
    </row>
    <row r="62" spans="1:5">
      <c r="A62" s="3">
        <v>1954</v>
      </c>
      <c r="B62" s="10">
        <v>319230</v>
      </c>
      <c r="C62" s="8"/>
      <c r="D62" s="8">
        <f t="shared" si="0"/>
        <v>0.20777359492642694</v>
      </c>
      <c r="E62" s="8"/>
    </row>
    <row r="63" spans="1:5">
      <c r="A63" s="3">
        <v>1955</v>
      </c>
      <c r="B63" s="10">
        <v>333954</v>
      </c>
      <c r="C63" s="8"/>
      <c r="D63" s="8">
        <f t="shared" si="0"/>
        <v>0.2173568371395545</v>
      </c>
      <c r="E63" s="8"/>
    </row>
    <row r="64" spans="1:5">
      <c r="A64" s="3">
        <v>1956</v>
      </c>
      <c r="B64" s="10">
        <v>352406</v>
      </c>
      <c r="C64" s="8"/>
      <c r="D64" s="8">
        <f t="shared" si="0"/>
        <v>0.22936648026076001</v>
      </c>
      <c r="E64" s="8"/>
    </row>
    <row r="65" spans="1:5">
      <c r="A65" s="3">
        <v>1957</v>
      </c>
      <c r="B65" s="10">
        <v>374171</v>
      </c>
      <c r="C65" s="8"/>
      <c r="D65" s="8">
        <f t="shared" si="0"/>
        <v>0.24353241796578046</v>
      </c>
      <c r="E65" s="8"/>
    </row>
    <row r="66" spans="1:5">
      <c r="A66" s="3">
        <v>1958</v>
      </c>
      <c r="B66" s="10">
        <v>398594</v>
      </c>
      <c r="C66" s="8"/>
      <c r="D66" s="8">
        <f t="shared" si="0"/>
        <v>0.25942833786330927</v>
      </c>
      <c r="E66" s="8"/>
    </row>
    <row r="67" spans="1:5">
      <c r="A67" s="3">
        <v>1959</v>
      </c>
      <c r="B67" s="10">
        <v>423394</v>
      </c>
      <c r="C67" s="8"/>
      <c r="D67" s="8">
        <f t="shared" si="0"/>
        <v>0.27556963145781915</v>
      </c>
      <c r="E67" s="8"/>
    </row>
    <row r="68" spans="1:5">
      <c r="A68" s="3">
        <v>1960</v>
      </c>
      <c r="B68" s="10">
        <v>448862</v>
      </c>
      <c r="C68" s="8"/>
      <c r="D68" s="8">
        <f t="shared" si="0"/>
        <v>0.29214569860560052</v>
      </c>
      <c r="E68" s="8"/>
    </row>
    <row r="69" spans="1:5">
      <c r="A69" s="3">
        <v>1961</v>
      </c>
      <c r="B69" s="10">
        <v>476219</v>
      </c>
      <c r="C69" s="5"/>
      <c r="D69" s="8">
        <f t="shared" si="0"/>
        <v>0.30995123767273786</v>
      </c>
      <c r="E69" s="14"/>
    </row>
    <row r="70" spans="1:5">
      <c r="A70" s="3">
        <v>1962</v>
      </c>
      <c r="B70" s="10">
        <v>503541</v>
      </c>
      <c r="C70" s="5"/>
      <c r="D70" s="8">
        <f t="shared" si="0"/>
        <v>0.32773399668843139</v>
      </c>
      <c r="E70" s="14"/>
    </row>
    <row r="71" spans="1:5">
      <c r="A71" s="3">
        <v>1963</v>
      </c>
      <c r="B71" s="10">
        <v>529346</v>
      </c>
      <c r="C71" s="5"/>
      <c r="D71" s="8">
        <f t="shared" si="0"/>
        <v>0.34452940318868652</v>
      </c>
      <c r="E71" s="14"/>
    </row>
    <row r="72" spans="1:5">
      <c r="A72" s="3">
        <v>1964</v>
      </c>
      <c r="B72" s="10">
        <v>556909</v>
      </c>
      <c r="C72" s="5"/>
      <c r="D72" s="8">
        <f t="shared" si="0"/>
        <v>0.36246901913003632</v>
      </c>
      <c r="E72" s="14"/>
    </row>
    <row r="73" spans="1:5">
      <c r="A73" s="3">
        <v>1965</v>
      </c>
      <c r="B73" s="10">
        <v>588270</v>
      </c>
      <c r="C73" s="5"/>
      <c r="D73" s="8">
        <f t="shared" ref="D73:D98" si="1">B73/$B$98</f>
        <v>0.38288059608235187</v>
      </c>
      <c r="E73" s="14"/>
    </row>
    <row r="74" spans="1:5">
      <c r="A74" s="3">
        <v>1966</v>
      </c>
      <c r="B74" s="10">
        <v>622245</v>
      </c>
      <c r="C74" s="5"/>
      <c r="D74" s="8">
        <f t="shared" si="1"/>
        <v>0.40499351744821771</v>
      </c>
      <c r="E74" s="14"/>
    </row>
    <row r="75" spans="1:5">
      <c r="A75" s="3">
        <v>1967</v>
      </c>
      <c r="B75" s="10">
        <v>658922</v>
      </c>
      <c r="C75" s="5"/>
      <c r="D75" s="8">
        <f t="shared" si="1"/>
        <v>0.42886505878554992</v>
      </c>
      <c r="E75" s="14"/>
    </row>
    <row r="76" spans="1:5">
      <c r="A76" s="3">
        <v>1968</v>
      </c>
      <c r="B76" s="10">
        <v>697367</v>
      </c>
      <c r="C76" s="5"/>
      <c r="D76" s="8">
        <f t="shared" si="1"/>
        <v>0.45388731815010364</v>
      </c>
      <c r="E76" s="14"/>
    </row>
    <row r="77" spans="1:5">
      <c r="A77" s="3">
        <v>1969</v>
      </c>
      <c r="B77" s="10">
        <v>734643</v>
      </c>
      <c r="C77" s="5"/>
      <c r="D77" s="8">
        <f t="shared" si="1"/>
        <v>0.47814872379643225</v>
      </c>
      <c r="E77" s="14"/>
    </row>
    <row r="78" spans="1:5">
      <c r="A78" s="3">
        <v>1970</v>
      </c>
      <c r="B78" s="10">
        <v>772319</v>
      </c>
      <c r="C78" s="5"/>
      <c r="D78" s="8">
        <f t="shared" si="1"/>
        <v>0.50267047288783362</v>
      </c>
      <c r="E78" s="14"/>
    </row>
    <row r="79" spans="1:5">
      <c r="A79" s="3">
        <v>1971</v>
      </c>
      <c r="B79" s="10">
        <v>811549</v>
      </c>
      <c r="C79" s="5"/>
      <c r="D79" s="8">
        <f t="shared" si="1"/>
        <v>0.52820365626334265</v>
      </c>
      <c r="E79" s="14"/>
    </row>
    <row r="80" spans="1:5">
      <c r="A80" s="3">
        <v>1972</v>
      </c>
      <c r="B80" s="10">
        <v>849605</v>
      </c>
      <c r="C80" s="5"/>
      <c r="D80" s="8">
        <f t="shared" si="1"/>
        <v>0.55297273162756311</v>
      </c>
      <c r="E80" s="14"/>
    </row>
    <row r="81" spans="1:6">
      <c r="A81" s="3">
        <v>1973</v>
      </c>
      <c r="B81" s="10">
        <v>887672</v>
      </c>
      <c r="C81" s="5"/>
      <c r="D81" s="8">
        <f t="shared" si="1"/>
        <v>0.57774896643652307</v>
      </c>
      <c r="E81" s="14"/>
    </row>
    <row r="82" spans="1:6">
      <c r="A82" s="3">
        <v>1974</v>
      </c>
      <c r="B82" s="10">
        <v>925227</v>
      </c>
      <c r="C82" s="5"/>
      <c r="D82" s="8">
        <f t="shared" si="1"/>
        <v>0.60219196163578992</v>
      </c>
      <c r="E82" s="14"/>
    </row>
    <row r="83" spans="1:6">
      <c r="A83" s="3">
        <v>1975</v>
      </c>
      <c r="B83" s="10">
        <v>959532</v>
      </c>
      <c r="C83" s="5"/>
      <c r="D83" s="8">
        <f t="shared" si="1"/>
        <v>0.62451966634384082</v>
      </c>
      <c r="E83" s="14"/>
    </row>
    <row r="84" spans="1:6">
      <c r="A84" s="3">
        <v>1976</v>
      </c>
      <c r="B84" s="10">
        <v>992775</v>
      </c>
      <c r="C84" s="5"/>
      <c r="D84" s="8">
        <f t="shared" si="1"/>
        <v>0.64615615920522351</v>
      </c>
      <c r="E84" s="14"/>
    </row>
    <row r="85" spans="1:6">
      <c r="A85" s="3">
        <v>1977</v>
      </c>
      <c r="B85" s="10">
        <v>1026037</v>
      </c>
      <c r="C85" s="5"/>
      <c r="D85" s="8">
        <f t="shared" si="1"/>
        <v>0.6678050183802472</v>
      </c>
      <c r="E85" s="14"/>
    </row>
    <row r="86" spans="1:6">
      <c r="A86" s="3">
        <v>1978</v>
      </c>
      <c r="B86" s="10">
        <v>1058087</v>
      </c>
      <c r="C86" s="117"/>
      <c r="D86" s="8">
        <f t="shared" si="1"/>
        <v>0.68866503691670056</v>
      </c>
      <c r="E86" s="14"/>
    </row>
    <row r="87" spans="1:6">
      <c r="A87" s="3">
        <v>1979</v>
      </c>
      <c r="B87" s="10">
        <v>1091658</v>
      </c>
      <c r="C87" s="117"/>
      <c r="D87" s="8">
        <f t="shared" si="1"/>
        <v>0.71051501140304285</v>
      </c>
      <c r="E87" s="14"/>
    </row>
    <row r="88" spans="1:6">
      <c r="A88" s="3">
        <v>1980</v>
      </c>
      <c r="B88" s="10">
        <v>1125400</v>
      </c>
      <c r="C88" s="21">
        <v>1612583</v>
      </c>
      <c r="D88" s="8">
        <f t="shared" si="1"/>
        <v>0.73247628271215393</v>
      </c>
      <c r="E88" s="14">
        <f t="shared" ref="E88:E119" si="2">C88/$C$98</f>
        <v>0.71943517096245879</v>
      </c>
      <c r="F88" t="e">
        <f>#REF!/#REF!</f>
        <v>#REF!</v>
      </c>
    </row>
    <row r="89" spans="1:6">
      <c r="A89" s="3">
        <v>1981</v>
      </c>
      <c r="B89" s="10">
        <v>1154599</v>
      </c>
      <c r="C89" s="21">
        <v>1642177</v>
      </c>
      <c r="D89" s="8">
        <f t="shared" si="1"/>
        <v>0.7514807033438512</v>
      </c>
      <c r="E89" s="14">
        <f t="shared" si="2"/>
        <v>0.73263819024857491</v>
      </c>
      <c r="F89" s="16" t="e">
        <f>#REF!/#REF!</f>
        <v>#REF!</v>
      </c>
    </row>
    <row r="90" spans="1:6">
      <c r="A90" s="3">
        <v>1982</v>
      </c>
      <c r="B90" s="10">
        <v>1182281</v>
      </c>
      <c r="C90" s="21">
        <v>1678264</v>
      </c>
      <c r="D90" s="8">
        <f t="shared" si="1"/>
        <v>0.76949777146011022</v>
      </c>
      <c r="E90" s="14">
        <f t="shared" si="2"/>
        <v>0.74873798605103736</v>
      </c>
      <c r="F90" s="16" t="e">
        <f>#REF!/#REF!</f>
        <v>#REF!</v>
      </c>
    </row>
    <row r="91" spans="1:6">
      <c r="A91" s="3">
        <v>1983</v>
      </c>
      <c r="B91" s="10">
        <v>1212925</v>
      </c>
      <c r="C91" s="21">
        <v>1719448</v>
      </c>
      <c r="D91" s="8">
        <f t="shared" si="1"/>
        <v>0.78944268278713281</v>
      </c>
      <c r="E91" s="14">
        <f t="shared" si="2"/>
        <v>0.76711174918813962</v>
      </c>
      <c r="F91" s="16" t="e">
        <f>#REF!/#REF!</f>
        <v>#REF!</v>
      </c>
    </row>
    <row r="92" spans="1:6">
      <c r="A92" s="3">
        <v>1984</v>
      </c>
      <c r="B92" s="10">
        <v>1247248</v>
      </c>
      <c r="C92" s="21">
        <v>1772177</v>
      </c>
      <c r="D92" s="8">
        <f t="shared" si="1"/>
        <v>0.81178210295021191</v>
      </c>
      <c r="E92" s="14">
        <f t="shared" si="2"/>
        <v>0.79063617994902424</v>
      </c>
      <c r="F92" s="16" t="e">
        <f>#REF!/#REF!</f>
        <v>#REF!</v>
      </c>
    </row>
    <row r="93" spans="1:6">
      <c r="A93" s="3">
        <v>1985</v>
      </c>
      <c r="B93" s="10">
        <v>1284606</v>
      </c>
      <c r="C93" s="21">
        <v>1828433</v>
      </c>
      <c r="D93" s="8">
        <f t="shared" si="1"/>
        <v>0.83609687900278051</v>
      </c>
      <c r="E93" s="14">
        <f t="shared" si="2"/>
        <v>0.81573414078432016</v>
      </c>
      <c r="F93" s="16" t="e">
        <f>#REF!/#REF!</f>
        <v>#REF!</v>
      </c>
    </row>
    <row r="94" spans="1:6">
      <c r="A94" s="3">
        <v>1986</v>
      </c>
      <c r="B94" s="10">
        <v>1323942</v>
      </c>
      <c r="C94" s="21">
        <v>1884706</v>
      </c>
      <c r="D94" s="8">
        <f t="shared" si="1"/>
        <v>0.86169905339123376</v>
      </c>
      <c r="E94" s="14">
        <f t="shared" si="2"/>
        <v>0.84083968597211545</v>
      </c>
      <c r="F94" s="16" t="e">
        <f>#REF!/#REF!</f>
        <v>#REF!</v>
      </c>
    </row>
    <row r="95" spans="1:6">
      <c r="A95" s="3">
        <v>1987</v>
      </c>
      <c r="B95" s="10">
        <v>1366394</v>
      </c>
      <c r="C95" s="21">
        <v>1954502</v>
      </c>
      <c r="D95" s="8">
        <f t="shared" si="1"/>
        <v>0.88932930321680359</v>
      </c>
      <c r="E95" s="14">
        <f t="shared" si="2"/>
        <v>0.87197836050390443</v>
      </c>
      <c r="F95" s="16" t="e">
        <f>#REF!/#REF!</f>
        <v>#REF!</v>
      </c>
    </row>
    <row r="96" spans="1:6">
      <c r="A96" s="3">
        <v>1988</v>
      </c>
      <c r="B96" s="10">
        <v>1415705</v>
      </c>
      <c r="C96" s="21">
        <v>2049359</v>
      </c>
      <c r="D96" s="8">
        <f t="shared" si="1"/>
        <v>0.9214237922667583</v>
      </c>
      <c r="E96" s="14">
        <f t="shared" si="2"/>
        <v>0.91429770903479302</v>
      </c>
      <c r="F96" s="16" t="e">
        <f>#REF!/#REF!</f>
        <v>#REF!</v>
      </c>
    </row>
    <row r="97" spans="1:6">
      <c r="A97" s="3">
        <v>1989</v>
      </c>
      <c r="B97" s="10">
        <v>1474185</v>
      </c>
      <c r="C97" s="21">
        <v>2151706</v>
      </c>
      <c r="D97" s="8">
        <f t="shared" si="1"/>
        <v>0.95948600393639294</v>
      </c>
      <c r="E97" s="14">
        <f t="shared" si="2"/>
        <v>0.95995863404919213</v>
      </c>
      <c r="F97" s="16" t="e">
        <f>#REF!/#REF!</f>
        <v>#REF!</v>
      </c>
    </row>
    <row r="98" spans="1:6">
      <c r="A98" s="3">
        <v>1990</v>
      </c>
      <c r="B98" s="10">
        <v>1536432</v>
      </c>
      <c r="C98" s="21">
        <v>2241457</v>
      </c>
      <c r="D98" s="8">
        <f t="shared" si="1"/>
        <v>1</v>
      </c>
      <c r="E98" s="14">
        <f t="shared" si="2"/>
        <v>1</v>
      </c>
      <c r="F98" s="16" t="e">
        <f>#REF!/#REF!</f>
        <v>#REF!</v>
      </c>
    </row>
    <row r="99" spans="1:6">
      <c r="A99" s="3">
        <v>1991</v>
      </c>
      <c r="B99" s="10">
        <v>1593399</v>
      </c>
      <c r="C99" s="21">
        <v>2305406</v>
      </c>
      <c r="D99" s="8">
        <f>B99/$B$98</f>
        <v>1.037077462588647</v>
      </c>
      <c r="E99" s="14">
        <f t="shared" si="2"/>
        <v>1.0285301034104157</v>
      </c>
      <c r="F99" s="16" t="e">
        <f>#REF!/#REF!</f>
        <v>#REF!</v>
      </c>
    </row>
    <row r="100" spans="1:6">
      <c r="A100" s="3">
        <v>1992</v>
      </c>
      <c r="B100" s="8"/>
      <c r="C100" s="21">
        <v>2362883</v>
      </c>
      <c r="D100" s="8"/>
      <c r="E100" s="14">
        <f t="shared" si="2"/>
        <v>1.0541727992105134</v>
      </c>
      <c r="F100" s="16" t="e">
        <f>#REF!/#REF!</f>
        <v>#REF!</v>
      </c>
    </row>
    <row r="101" spans="1:6">
      <c r="A101" s="3">
        <v>1993</v>
      </c>
      <c r="B101" s="8"/>
      <c r="C101" s="21">
        <v>2415800</v>
      </c>
      <c r="D101" s="8"/>
      <c r="E101" s="14">
        <f t="shared" si="2"/>
        <v>1.0777811039872727</v>
      </c>
      <c r="F101" s="16" t="e">
        <f>#REF!/#REF!</f>
        <v>#REF!</v>
      </c>
    </row>
    <row r="102" spans="1:6">
      <c r="A102" s="3">
        <v>1994</v>
      </c>
      <c r="B102" s="8"/>
      <c r="C102" s="21">
        <v>2475039</v>
      </c>
      <c r="D102" s="8"/>
      <c r="E102" s="14">
        <f t="shared" si="2"/>
        <v>1.1042098956170028</v>
      </c>
      <c r="F102" s="16" t="e">
        <f>#REF!/#REF!</f>
        <v>#REF!</v>
      </c>
    </row>
    <row r="103" spans="1:6">
      <c r="A103" s="3">
        <v>1995</v>
      </c>
      <c r="B103" s="8"/>
      <c r="C103" s="21">
        <v>2536837</v>
      </c>
      <c r="D103" s="8"/>
      <c r="E103" s="14">
        <f t="shared" si="2"/>
        <v>1.1317803553670671</v>
      </c>
      <c r="F103" s="16" t="e">
        <f>#REF!/#REF!</f>
        <v>#REF!</v>
      </c>
    </row>
    <row r="104" spans="1:6">
      <c r="A104" s="3">
        <v>1996</v>
      </c>
      <c r="B104" s="8"/>
      <c r="C104" s="21">
        <v>2607079</v>
      </c>
      <c r="D104" s="8"/>
      <c r="E104" s="14">
        <f t="shared" si="2"/>
        <v>1.1631180076173668</v>
      </c>
      <c r="F104" s="16" t="e">
        <f>#REF!/#REF!</f>
        <v>#REF!</v>
      </c>
    </row>
    <row r="105" spans="1:6">
      <c r="A105" s="3">
        <v>1997</v>
      </c>
      <c r="B105" s="8"/>
      <c r="C105" s="21">
        <v>2690233</v>
      </c>
      <c r="D105" s="8"/>
      <c r="E105" s="14">
        <f t="shared" si="2"/>
        <v>1.2002161986600679</v>
      </c>
      <c r="F105" s="16" t="e">
        <f>#REF!/#REF!</f>
        <v>#REF!</v>
      </c>
    </row>
    <row r="106" spans="1:6">
      <c r="A106" s="3">
        <v>1998</v>
      </c>
      <c r="B106" s="8"/>
      <c r="C106" s="21">
        <v>2803543</v>
      </c>
      <c r="D106" s="8"/>
      <c r="E106" s="14">
        <f t="shared" si="2"/>
        <v>1.2507681387597442</v>
      </c>
      <c r="F106" s="16" t="e">
        <f>#REF!/#REF!</f>
        <v>#REF!</v>
      </c>
    </row>
    <row r="107" spans="1:6">
      <c r="A107" s="3">
        <v>1999</v>
      </c>
      <c r="B107" s="8"/>
      <c r="C107" s="21">
        <v>2917363</v>
      </c>
      <c r="D107" s="8"/>
      <c r="E107" s="14">
        <f t="shared" si="2"/>
        <v>1.3015476094343992</v>
      </c>
      <c r="F107" s="16" t="e">
        <f>#REF!/#REF!</f>
        <v>#REF!</v>
      </c>
    </row>
    <row r="108" spans="1:6">
      <c r="A108" s="3">
        <v>2000</v>
      </c>
      <c r="B108" s="8"/>
      <c r="C108" s="21">
        <v>3031184</v>
      </c>
      <c r="D108" s="8"/>
      <c r="E108" s="14">
        <f t="shared" si="2"/>
        <v>1.3523275262474364</v>
      </c>
      <c r="F108" s="16" t="e">
        <f>#REF!/#REF!</f>
        <v>#REF!</v>
      </c>
    </row>
    <row r="109" spans="1:6">
      <c r="A109" s="3">
        <v>2001</v>
      </c>
      <c r="B109" s="8"/>
      <c r="C109" s="21">
        <v>3145481</v>
      </c>
      <c r="D109" s="8"/>
      <c r="E109" s="14">
        <f t="shared" si="2"/>
        <v>1.4033198049304538</v>
      </c>
      <c r="F109" s="16" t="e">
        <f>#REF!/#REF!</f>
        <v>#REF!</v>
      </c>
    </row>
    <row r="110" spans="1:6">
      <c r="A110" s="3">
        <v>2002</v>
      </c>
      <c r="B110" s="8"/>
      <c r="C110" s="21">
        <v>3263643</v>
      </c>
      <c r="D110" s="8"/>
      <c r="E110" s="14">
        <f t="shared" si="2"/>
        <v>1.4560364084611037</v>
      </c>
      <c r="F110" s="16" t="e">
        <f>#REF!/#REF!</f>
        <v>#REF!</v>
      </c>
    </row>
    <row r="111" spans="1:6">
      <c r="A111" s="3">
        <v>2003</v>
      </c>
      <c r="B111" s="8"/>
      <c r="C111" s="21">
        <v>3377318</v>
      </c>
      <c r="D111" s="8"/>
      <c r="E111" s="14">
        <f t="shared" si="2"/>
        <v>1.5067511890703233</v>
      </c>
      <c r="F111" s="16" t="e">
        <f>#REF!/#REF!</f>
        <v>#REF!</v>
      </c>
    </row>
    <row r="112" spans="1:6">
      <c r="A112" s="3">
        <v>2004</v>
      </c>
      <c r="B112" s="8"/>
      <c r="C112" s="21">
        <v>3500417</v>
      </c>
      <c r="D112" s="8"/>
      <c r="E112" s="14">
        <f t="shared" si="2"/>
        <v>1.5616703777944436</v>
      </c>
      <c r="F112" s="16" t="e">
        <f>#REF!/#REF!</f>
        <v>#REF!</v>
      </c>
    </row>
    <row r="113" spans="1:6">
      <c r="A113" s="3">
        <v>2005</v>
      </c>
      <c r="B113" s="8"/>
      <c r="C113" s="21">
        <v>3623593</v>
      </c>
      <c r="D113" s="8"/>
      <c r="E113" s="14">
        <f t="shared" si="2"/>
        <v>1.6166239191740015</v>
      </c>
      <c r="F113" s="16" t="e">
        <f>#REF!/#REF!</f>
        <v>#REF!</v>
      </c>
    </row>
    <row r="114" spans="1:6">
      <c r="A114" s="3">
        <v>2006</v>
      </c>
      <c r="B114" s="8"/>
      <c r="C114" s="21">
        <v>3761650</v>
      </c>
      <c r="D114" s="8"/>
      <c r="E114" s="14">
        <f t="shared" si="2"/>
        <v>1.6782164458207318</v>
      </c>
      <c r="F114" s="16" t="e">
        <f>#REF!/#REF!</f>
        <v>#REF!</v>
      </c>
    </row>
    <row r="115" spans="1:6">
      <c r="A115" s="3">
        <v>2007</v>
      </c>
      <c r="B115" s="8"/>
      <c r="C115" s="21">
        <v>3921754</v>
      </c>
      <c r="D115" s="8"/>
      <c r="E115" s="14">
        <f t="shared" si="2"/>
        <v>1.749644985382276</v>
      </c>
      <c r="F115" s="16" t="e">
        <f>#REF!/#REF!</f>
        <v>#REF!</v>
      </c>
    </row>
    <row r="116" spans="1:6">
      <c r="A116" s="3">
        <v>2008</v>
      </c>
      <c r="B116" s="8"/>
      <c r="C116" s="21">
        <v>4050280</v>
      </c>
      <c r="D116" s="8"/>
      <c r="E116" s="14">
        <f t="shared" si="2"/>
        <v>1.8069853671071985</v>
      </c>
      <c r="F116" s="16" t="e">
        <f>#REF!/#REF!</f>
        <v>#REF!</v>
      </c>
    </row>
    <row r="117" spans="1:6">
      <c r="A117" s="3">
        <v>2009</v>
      </c>
      <c r="B117" s="8"/>
      <c r="C117" s="21">
        <v>4115852</v>
      </c>
      <c r="D117" s="8"/>
      <c r="E117" s="14">
        <f t="shared" si="2"/>
        <v>1.8362395531121052</v>
      </c>
      <c r="F117" s="16" t="e">
        <f>#REF!/#REF!</f>
        <v>#REF!</v>
      </c>
    </row>
    <row r="118" spans="1:6">
      <c r="A118" s="3">
        <v>2010</v>
      </c>
      <c r="B118" s="8"/>
      <c r="C118" s="21">
        <v>4187788</v>
      </c>
      <c r="D118" s="8"/>
      <c r="E118" s="14">
        <f t="shared" si="2"/>
        <v>1.8683329637820401</v>
      </c>
      <c r="F118" s="16" t="e">
        <f>#REF!/#REF!</f>
        <v>#REF!</v>
      </c>
    </row>
    <row r="119" spans="1:6">
      <c r="A119" s="3">
        <v>2011</v>
      </c>
      <c r="B119" s="8"/>
      <c r="C119" s="21">
        <v>4250386</v>
      </c>
      <c r="D119" s="8"/>
      <c r="E119" s="14">
        <f t="shared" si="2"/>
        <v>1.8962603342379531</v>
      </c>
      <c r="F119" s="16" t="e">
        <f>#REF!/#REF!</f>
        <v>#REF!</v>
      </c>
    </row>
  </sheetData>
  <mergeCells count="7">
    <mergeCell ref="B4:B5"/>
    <mergeCell ref="C4:C5"/>
    <mergeCell ref="D4:E5"/>
    <mergeCell ref="B6:B7"/>
    <mergeCell ref="C6:C7"/>
    <mergeCell ref="D6:D7"/>
    <mergeCell ref="E6:E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0"/>
  <sheetViews>
    <sheetView topLeftCell="A4" workbookViewId="0">
      <selection activeCell="A3" sqref="A3"/>
    </sheetView>
  </sheetViews>
  <sheetFormatPr baseColWidth="10" defaultColWidth="8.83203125" defaultRowHeight="14" x14ac:dyDescent="0"/>
  <cols>
    <col min="2" max="2" width="15.1640625" customWidth="1"/>
    <col min="3" max="3" width="20.6640625" customWidth="1"/>
    <col min="4" max="4" width="17.5" style="16" customWidth="1"/>
    <col min="5" max="5" width="10" customWidth="1"/>
    <col min="6" max="6" width="11.33203125" customWidth="1"/>
    <col min="7" max="7" width="14.1640625" style="16" customWidth="1"/>
  </cols>
  <sheetData>
    <row r="1" spans="1:62">
      <c r="A1" s="26" t="s">
        <v>11</v>
      </c>
      <c r="B1" s="26"/>
      <c r="C1" s="26"/>
      <c r="D1" s="26"/>
      <c r="E1" s="26"/>
      <c r="F1" s="26"/>
      <c r="G1" s="26"/>
    </row>
    <row r="2" spans="1:62" s="16" customFormat="1">
      <c r="A2" s="26" t="s">
        <v>38</v>
      </c>
      <c r="B2" s="26"/>
      <c r="C2" s="26"/>
      <c r="D2" s="26"/>
      <c r="E2" s="26"/>
      <c r="F2" s="26"/>
      <c r="G2" s="26"/>
    </row>
    <row r="3" spans="1:62">
      <c r="A3" s="26" t="s">
        <v>127</v>
      </c>
      <c r="B3" s="26"/>
      <c r="C3" s="26"/>
      <c r="D3" s="26"/>
      <c r="E3" s="26"/>
      <c r="F3" s="26"/>
      <c r="G3" s="26"/>
    </row>
    <row r="4" spans="1:62" s="16" customFormat="1">
      <c r="A4" s="26"/>
      <c r="B4" s="26"/>
      <c r="C4" s="26"/>
      <c r="D4" s="26"/>
      <c r="E4" s="26"/>
      <c r="F4" s="26"/>
      <c r="G4" s="26"/>
    </row>
    <row r="5" spans="1:62" ht="15" customHeight="1">
      <c r="A5" s="26"/>
      <c r="B5" s="145" t="s">
        <v>6</v>
      </c>
      <c r="C5" s="147" t="s">
        <v>125</v>
      </c>
      <c r="D5" s="145" t="s">
        <v>35</v>
      </c>
      <c r="E5" s="147" t="s">
        <v>10</v>
      </c>
      <c r="F5" s="147"/>
      <c r="G5" s="147"/>
    </row>
    <row r="6" spans="1:62">
      <c r="A6" s="26"/>
      <c r="B6" s="145"/>
      <c r="C6" s="147"/>
      <c r="D6" s="145"/>
      <c r="E6" s="147"/>
      <c r="F6" s="147"/>
      <c r="G6" s="147"/>
    </row>
    <row r="7" spans="1:62" ht="15" customHeight="1">
      <c r="A7" s="26"/>
      <c r="B7" s="146" t="s">
        <v>0</v>
      </c>
      <c r="C7" s="146" t="s">
        <v>123</v>
      </c>
      <c r="D7" s="146" t="s">
        <v>36</v>
      </c>
      <c r="E7" s="146" t="s">
        <v>8</v>
      </c>
      <c r="F7" s="146" t="s">
        <v>9</v>
      </c>
      <c r="G7" s="146" t="s">
        <v>37</v>
      </c>
    </row>
    <row r="8" spans="1:62">
      <c r="A8" s="22" t="s">
        <v>5</v>
      </c>
      <c r="B8" s="146"/>
      <c r="C8" s="146"/>
      <c r="D8" s="146"/>
      <c r="E8" s="146"/>
      <c r="F8" s="146"/>
      <c r="G8" s="146"/>
    </row>
    <row r="9" spans="1:62">
      <c r="A9" s="23">
        <v>1900</v>
      </c>
      <c r="B9" s="9">
        <v>184860.61399999997</v>
      </c>
      <c r="C9" s="26"/>
      <c r="D9" s="26">
        <v>146772.14385889884</v>
      </c>
      <c r="E9" s="26">
        <f t="shared" ref="E9:E40" si="0">B9/$B$99</f>
        <v>0.19570046262478691</v>
      </c>
      <c r="F9" s="26"/>
      <c r="G9" s="26">
        <f>D9/$D$99</f>
        <v>0.18735227106759855</v>
      </c>
    </row>
    <row r="10" spans="1:62">
      <c r="A10" s="23">
        <v>1901</v>
      </c>
      <c r="B10" s="9">
        <v>184860.61399999997</v>
      </c>
      <c r="C10" s="26"/>
      <c r="D10" s="26">
        <v>150407.62898904437</v>
      </c>
      <c r="E10" s="26">
        <f t="shared" si="0"/>
        <v>0.19570046262478691</v>
      </c>
      <c r="F10" s="26"/>
      <c r="G10" s="26">
        <f t="shared" ref="G10:G73" si="1">D10/$D$99</f>
        <v>0.19199290911823608</v>
      </c>
    </row>
    <row r="11" spans="1:62">
      <c r="A11" s="23">
        <v>1902</v>
      </c>
      <c r="B11" s="9">
        <v>189577.59200000003</v>
      </c>
      <c r="C11" s="132"/>
      <c r="D11" s="26">
        <v>152521.28313447785</v>
      </c>
      <c r="E11" s="26">
        <f t="shared" si="0"/>
        <v>0.2006940345751157</v>
      </c>
      <c r="F11" s="26"/>
      <c r="G11" s="26">
        <f t="shared" si="1"/>
        <v>0.19469095449651375</v>
      </c>
      <c r="J11" s="1"/>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1:62">
      <c r="A12" s="23">
        <v>1903</v>
      </c>
      <c r="B12" s="9">
        <v>187556.03</v>
      </c>
      <c r="C12" s="132"/>
      <c r="D12" s="26">
        <v>151083.9983155831</v>
      </c>
      <c r="E12" s="26">
        <f t="shared" si="0"/>
        <v>0.19855393231068907</v>
      </c>
      <c r="F12" s="26"/>
      <c r="G12" s="26">
        <f t="shared" si="1"/>
        <v>0.19285628363928495</v>
      </c>
    </row>
    <row r="13" spans="1:62">
      <c r="A13" s="23">
        <v>1904</v>
      </c>
      <c r="B13" s="9">
        <v>188679.12</v>
      </c>
      <c r="C13" s="26"/>
      <c r="D13" s="26">
        <v>153028.56012938189</v>
      </c>
      <c r="E13" s="26">
        <f t="shared" si="0"/>
        <v>0.19974287801314827</v>
      </c>
      <c r="F13" s="26"/>
      <c r="G13" s="26">
        <f t="shared" si="1"/>
        <v>0.19533848538730036</v>
      </c>
    </row>
    <row r="14" spans="1:62">
      <c r="A14" s="23">
        <v>1905</v>
      </c>
      <c r="B14" s="9">
        <v>194294.57</v>
      </c>
      <c r="C14" s="26"/>
      <c r="D14" s="26">
        <v>157678.59924933547</v>
      </c>
      <c r="E14" s="26">
        <f t="shared" si="0"/>
        <v>0.20568760652544438</v>
      </c>
      <c r="F14" s="26"/>
      <c r="G14" s="26">
        <f t="shared" si="1"/>
        <v>0.20127418521951115</v>
      </c>
    </row>
    <row r="15" spans="1:62">
      <c r="A15" s="23">
        <v>1906</v>
      </c>
      <c r="B15" s="9">
        <v>200808.49200000003</v>
      </c>
      <c r="C15" s="26"/>
      <c r="D15" s="26">
        <v>161567.72287693302</v>
      </c>
      <c r="E15" s="26">
        <f t="shared" si="0"/>
        <v>0.21258349159970785</v>
      </c>
      <c r="F15" s="26"/>
      <c r="G15" s="26">
        <f t="shared" si="1"/>
        <v>0.20623858871554199</v>
      </c>
    </row>
    <row r="16" spans="1:62">
      <c r="A16" s="23">
        <v>1907</v>
      </c>
      <c r="B16" s="9">
        <v>204626.99799999996</v>
      </c>
      <c r="C16" s="26"/>
      <c r="D16" s="26">
        <v>164526.83868053983</v>
      </c>
      <c r="E16" s="26">
        <f t="shared" si="0"/>
        <v>0.21662590698806911</v>
      </c>
      <c r="F16" s="26"/>
      <c r="G16" s="26">
        <f t="shared" si="1"/>
        <v>0.21001585224513064</v>
      </c>
    </row>
    <row r="17" spans="1:7">
      <c r="A17" s="23">
        <v>1908</v>
      </c>
      <c r="B17" s="9">
        <v>196316.13200000004</v>
      </c>
      <c r="C17" s="26"/>
      <c r="D17" s="26">
        <v>158354.96857587417</v>
      </c>
      <c r="E17" s="26">
        <f t="shared" si="0"/>
        <v>0.207827708789871</v>
      </c>
      <c r="F17" s="26"/>
      <c r="G17" s="26">
        <f t="shared" si="1"/>
        <v>0.20213755974055997</v>
      </c>
    </row>
    <row r="18" spans="1:7">
      <c r="A18" s="23">
        <v>1909</v>
      </c>
      <c r="B18" s="9">
        <v>200808.49200000003</v>
      </c>
      <c r="C18" s="26"/>
      <c r="D18" s="26">
        <v>162666.8230325584</v>
      </c>
      <c r="E18" s="26">
        <f t="shared" si="0"/>
        <v>0.21258349159970785</v>
      </c>
      <c r="F18" s="26"/>
      <c r="G18" s="26">
        <f t="shared" si="1"/>
        <v>0.20764157231224634</v>
      </c>
    </row>
    <row r="19" spans="1:7">
      <c r="A19" s="23">
        <v>1910</v>
      </c>
      <c r="B19" s="9">
        <v>207097.796</v>
      </c>
      <c r="C19" s="26"/>
      <c r="D19" s="26">
        <v>166978.67748924263</v>
      </c>
      <c r="E19" s="26">
        <f t="shared" si="0"/>
        <v>0.21924158753347942</v>
      </c>
      <c r="F19" s="26"/>
      <c r="G19" s="26">
        <f t="shared" si="1"/>
        <v>0.21314558488393268</v>
      </c>
    </row>
    <row r="20" spans="1:7">
      <c r="A20" s="23">
        <v>1911</v>
      </c>
      <c r="B20" s="9">
        <v>213162.48200000002</v>
      </c>
      <c r="C20" s="26"/>
      <c r="D20" s="26">
        <v>172558.72443318693</v>
      </c>
      <c r="E20" s="26">
        <f t="shared" si="0"/>
        <v>0.2256618943267592</v>
      </c>
      <c r="F20" s="26"/>
      <c r="G20" s="26">
        <f t="shared" si="1"/>
        <v>0.22026842468258562</v>
      </c>
    </row>
    <row r="21" spans="1:7">
      <c r="A21" s="23">
        <v>1912</v>
      </c>
      <c r="B21" s="9">
        <v>216307.13399999999</v>
      </c>
      <c r="C21" s="26"/>
      <c r="D21" s="26">
        <v>174926.0170760724</v>
      </c>
      <c r="E21" s="26">
        <f t="shared" si="0"/>
        <v>0.228990942293645</v>
      </c>
      <c r="F21" s="26"/>
      <c r="G21" s="26">
        <f t="shared" si="1"/>
        <v>0.22329023550625657</v>
      </c>
    </row>
    <row r="22" spans="1:7">
      <c r="A22" s="23">
        <v>1913</v>
      </c>
      <c r="B22" s="9">
        <v>224618</v>
      </c>
      <c r="C22" s="26"/>
      <c r="D22" s="26">
        <v>182450.62583381549</v>
      </c>
      <c r="E22" s="26">
        <f t="shared" si="0"/>
        <v>0.23778914049184319</v>
      </c>
      <c r="F22" s="26"/>
      <c r="G22" s="26">
        <f t="shared" si="1"/>
        <v>0.23289527705292493</v>
      </c>
    </row>
    <row r="23" spans="1:7">
      <c r="A23" s="23">
        <v>1914</v>
      </c>
      <c r="B23" s="9">
        <v>226864.18</v>
      </c>
      <c r="C23" s="26"/>
      <c r="D23" s="26">
        <v>186646.99022799326</v>
      </c>
      <c r="E23" s="26">
        <f t="shared" si="0"/>
        <v>0.24016703189676161</v>
      </c>
      <c r="F23" s="26"/>
      <c r="G23" s="26">
        <f t="shared" si="1"/>
        <v>0.2382518684251422</v>
      </c>
    </row>
    <row r="24" spans="1:7">
      <c r="A24" s="23">
        <v>1915</v>
      </c>
      <c r="B24" s="9">
        <v>245058.23799999998</v>
      </c>
      <c r="C24" s="26"/>
      <c r="D24" s="26">
        <v>198506.28090719128</v>
      </c>
      <c r="E24" s="26">
        <f t="shared" si="0"/>
        <v>0.25942795227660093</v>
      </c>
      <c r="F24" s="26"/>
      <c r="G24" s="26">
        <f t="shared" si="1"/>
        <v>0.25339006143358234</v>
      </c>
    </row>
    <row r="25" spans="1:7">
      <c r="A25" s="23">
        <v>1916</v>
      </c>
      <c r="B25" s="9">
        <v>250449.07</v>
      </c>
      <c r="C25" s="26"/>
      <c r="D25" s="26">
        <v>202337.74404970143</v>
      </c>
      <c r="E25" s="26">
        <f t="shared" si="0"/>
        <v>0.26513489164840515</v>
      </c>
      <c r="F25" s="26"/>
      <c r="G25" s="26">
        <f t="shared" si="1"/>
        <v>0.25828086225169383</v>
      </c>
    </row>
    <row r="26" spans="1:7">
      <c r="A26" s="23">
        <v>1917</v>
      </c>
      <c r="B26" s="9">
        <v>252695.25</v>
      </c>
      <c r="C26" s="26"/>
      <c r="D26" s="26">
        <v>203797.34905637195</v>
      </c>
      <c r="E26" s="26">
        <f t="shared" si="0"/>
        <v>0.2675127830533236</v>
      </c>
      <c r="F26" s="26"/>
      <c r="G26" s="26">
        <f t="shared" si="1"/>
        <v>0.26014402446811719</v>
      </c>
    </row>
    <row r="27" spans="1:7">
      <c r="A27" s="23">
        <v>1918</v>
      </c>
      <c r="B27" s="9">
        <v>254267.576</v>
      </c>
      <c r="C27" s="26"/>
      <c r="D27" s="26">
        <v>208176.16407638352</v>
      </c>
      <c r="E27" s="26">
        <f t="shared" si="0"/>
        <v>0.26917730703676651</v>
      </c>
      <c r="F27" s="26"/>
      <c r="G27" s="26">
        <f t="shared" si="1"/>
        <v>0.26573351111738741</v>
      </c>
    </row>
    <row r="28" spans="1:7">
      <c r="A28" s="23">
        <v>1919</v>
      </c>
      <c r="B28" s="9">
        <v>226639.56200000003</v>
      </c>
      <c r="C28" s="26"/>
      <c r="D28" s="26">
        <v>187559.24335716237</v>
      </c>
      <c r="E28" s="26">
        <f t="shared" si="0"/>
        <v>0.23992924275626981</v>
      </c>
      <c r="F28" s="26"/>
      <c r="G28" s="26">
        <f t="shared" si="1"/>
        <v>0.23941634481040688</v>
      </c>
    </row>
    <row r="29" spans="1:7">
      <c r="A29" s="23">
        <v>1920</v>
      </c>
      <c r="B29" s="9">
        <v>212937.86399999997</v>
      </c>
      <c r="C29" s="26"/>
      <c r="D29" s="26">
        <v>172963.19329045713</v>
      </c>
      <c r="E29" s="26">
        <f t="shared" si="0"/>
        <v>0.22542410518626732</v>
      </c>
      <c r="F29" s="26"/>
      <c r="G29" s="26">
        <f t="shared" si="1"/>
        <v>0.22078472264617288</v>
      </c>
    </row>
    <row r="30" spans="1:7">
      <c r="A30" s="23">
        <v>1921</v>
      </c>
      <c r="B30" s="9">
        <v>195642.27799999996</v>
      </c>
      <c r="C30" s="26"/>
      <c r="D30" s="26">
        <v>155419.01998957063</v>
      </c>
      <c r="E30" s="26">
        <f t="shared" si="0"/>
        <v>0.20711434136839538</v>
      </c>
      <c r="F30" s="26"/>
      <c r="G30" s="26">
        <f t="shared" si="1"/>
        <v>0.19838986878967713</v>
      </c>
    </row>
    <row r="31" spans="1:7">
      <c r="A31" s="23">
        <v>1922</v>
      </c>
      <c r="B31" s="9">
        <v>205750.08799999996</v>
      </c>
      <c r="C31" s="26"/>
      <c r="D31" s="26">
        <v>165138.78359116981</v>
      </c>
      <c r="E31" s="26">
        <f t="shared" si="0"/>
        <v>0.21781485269052833</v>
      </c>
      <c r="F31" s="26"/>
      <c r="G31" s="26">
        <f t="shared" si="1"/>
        <v>0.21079699003981328</v>
      </c>
    </row>
    <row r="32" spans="1:7">
      <c r="A32" s="23">
        <v>1923</v>
      </c>
      <c r="B32" s="9">
        <v>212264.01</v>
      </c>
      <c r="C32" s="26"/>
      <c r="D32" s="26">
        <v>170290.25830001736</v>
      </c>
      <c r="E32" s="26">
        <f t="shared" si="0"/>
        <v>0.22471073776479183</v>
      </c>
      <c r="F32" s="26"/>
      <c r="G32" s="26">
        <f t="shared" si="1"/>
        <v>0.21737276430238545</v>
      </c>
    </row>
    <row r="33" spans="1:7">
      <c r="A33" s="23">
        <v>1924</v>
      </c>
      <c r="B33" s="9">
        <v>221024.11200000002</v>
      </c>
      <c r="C33" s="26"/>
      <c r="D33" s="26">
        <v>178649.25499739262</v>
      </c>
      <c r="E33" s="26">
        <f t="shared" si="0"/>
        <v>0.23398451424397373</v>
      </c>
      <c r="F33" s="26"/>
      <c r="G33" s="26">
        <f t="shared" si="1"/>
        <v>0.22804288857750252</v>
      </c>
    </row>
    <row r="34" spans="1:7">
      <c r="A34" s="27">
        <v>1925</v>
      </c>
      <c r="B34" s="9">
        <v>231805.77600000001</v>
      </c>
      <c r="C34" s="26"/>
      <c r="D34" s="26">
        <v>185210.09542847206</v>
      </c>
      <c r="E34" s="26">
        <f t="shared" si="0"/>
        <v>0.2453983929875822</v>
      </c>
      <c r="F34" s="26"/>
      <c r="G34" s="26">
        <f t="shared" si="1"/>
        <v>0.23641769542134441</v>
      </c>
    </row>
    <row r="35" spans="1:7">
      <c r="A35" s="27">
        <v>1926</v>
      </c>
      <c r="B35" s="9">
        <v>223270.29200000002</v>
      </c>
      <c r="C35" s="26"/>
      <c r="D35" s="26">
        <v>179183.84199548059</v>
      </c>
      <c r="E35" s="26">
        <f t="shared" si="0"/>
        <v>0.23636240564889216</v>
      </c>
      <c r="F35" s="26"/>
      <c r="G35" s="26">
        <f t="shared" si="1"/>
        <v>0.22872528024626002</v>
      </c>
    </row>
    <row r="36" spans="1:7">
      <c r="A36" s="23">
        <v>1927</v>
      </c>
      <c r="B36" s="9">
        <v>241239.73200000002</v>
      </c>
      <c r="C36" s="26"/>
      <c r="D36" s="26">
        <v>193812.08621588731</v>
      </c>
      <c r="E36" s="26">
        <f t="shared" si="0"/>
        <v>0.25538553688823962</v>
      </c>
      <c r="F36" s="26"/>
      <c r="G36" s="26">
        <f t="shared" si="1"/>
        <v>0.2473979977277149</v>
      </c>
    </row>
    <row r="37" spans="1:7">
      <c r="A37" s="23">
        <v>1928</v>
      </c>
      <c r="B37" s="9">
        <v>244159.766</v>
      </c>
      <c r="C37" s="26"/>
      <c r="D37" s="26">
        <v>195415.84721015117</v>
      </c>
      <c r="E37" s="26">
        <f t="shared" si="0"/>
        <v>0.25847679571463356</v>
      </c>
      <c r="F37" s="26"/>
      <c r="G37" s="26">
        <f t="shared" si="1"/>
        <v>0.24944517273398736</v>
      </c>
    </row>
    <row r="38" spans="1:7">
      <c r="A38" s="23">
        <v>1929</v>
      </c>
      <c r="B38" s="9">
        <v>251347.54200000002</v>
      </c>
      <c r="C38" s="26"/>
      <c r="D38" s="26">
        <v>201199.10655310267</v>
      </c>
      <c r="E38" s="26">
        <f t="shared" si="0"/>
        <v>0.26608604821037257</v>
      </c>
      <c r="F38" s="26"/>
      <c r="G38" s="26">
        <f t="shared" si="1"/>
        <v>0.25682740987781838</v>
      </c>
    </row>
    <row r="39" spans="1:7">
      <c r="A39" s="23">
        <v>1930</v>
      </c>
      <c r="B39" s="9">
        <v>249550.59799999997</v>
      </c>
      <c r="C39" s="26"/>
      <c r="D39" s="26">
        <v>199400.95028680682</v>
      </c>
      <c r="E39" s="26">
        <f t="shared" si="0"/>
        <v>0.26418373508643778</v>
      </c>
      <c r="F39" s="26"/>
      <c r="G39" s="26">
        <f t="shared" si="1"/>
        <v>0.25453209244654318</v>
      </c>
    </row>
    <row r="40" spans="1:7">
      <c r="A40" s="23">
        <v>1931</v>
      </c>
      <c r="B40" s="9">
        <v>236747.37200000003</v>
      </c>
      <c r="C40" s="26"/>
      <c r="D40" s="26">
        <v>189486.7914131757</v>
      </c>
      <c r="E40" s="26">
        <f t="shared" si="0"/>
        <v>0.25062975407840277</v>
      </c>
      <c r="F40" s="26"/>
      <c r="G40" s="26">
        <f t="shared" si="1"/>
        <v>0.24187682877140435</v>
      </c>
    </row>
    <row r="41" spans="1:7">
      <c r="A41" s="23">
        <v>1932</v>
      </c>
      <c r="B41" s="9">
        <v>238544.31600000002</v>
      </c>
      <c r="C41" s="26"/>
      <c r="D41" s="26">
        <v>190312.97131931165</v>
      </c>
      <c r="E41" s="26">
        <f t="shared" ref="E41:E72" si="2">B41/$B$99</f>
        <v>0.25253206720233751</v>
      </c>
      <c r="F41" s="26"/>
      <c r="G41" s="26">
        <f t="shared" si="1"/>
        <v>0.24293143407766593</v>
      </c>
    </row>
    <row r="42" spans="1:7">
      <c r="A42" s="23">
        <v>1933</v>
      </c>
      <c r="B42" s="9">
        <v>245507.47399999999</v>
      </c>
      <c r="C42" s="26"/>
      <c r="D42" s="26">
        <v>196582.21884234311</v>
      </c>
      <c r="E42" s="26">
        <f t="shared" si="2"/>
        <v>0.25990353055758458</v>
      </c>
      <c r="F42" s="26"/>
      <c r="G42" s="26">
        <f t="shared" si="1"/>
        <v>0.25093402728400377</v>
      </c>
    </row>
    <row r="43" spans="1:7">
      <c r="A43" s="23">
        <v>1934</v>
      </c>
      <c r="B43" s="9">
        <v>261679.97</v>
      </c>
      <c r="C43" s="26"/>
      <c r="D43" s="26">
        <v>208780.52216235007</v>
      </c>
      <c r="E43" s="26">
        <f t="shared" si="2"/>
        <v>0.2770243486729973</v>
      </c>
      <c r="F43" s="26"/>
      <c r="G43" s="26">
        <f t="shared" si="1"/>
        <v>0.26650496445292465</v>
      </c>
    </row>
    <row r="44" spans="1:7">
      <c r="A44" s="23">
        <v>1935</v>
      </c>
      <c r="B44" s="9">
        <v>271787.78000000003</v>
      </c>
      <c r="C44" s="26"/>
      <c r="D44" s="26">
        <v>216459.13540761342</v>
      </c>
      <c r="E44" s="26">
        <f t="shared" si="2"/>
        <v>0.28772485999513031</v>
      </c>
      <c r="F44" s="26"/>
      <c r="G44" s="26">
        <f t="shared" si="1"/>
        <v>0.27630659024053222</v>
      </c>
    </row>
    <row r="45" spans="1:7">
      <c r="A45" s="23">
        <v>1936</v>
      </c>
      <c r="B45" s="9">
        <v>284141.77</v>
      </c>
      <c r="C45" s="26"/>
      <c r="D45" s="26">
        <v>227102.27655136448</v>
      </c>
      <c r="E45" s="26">
        <f t="shared" si="2"/>
        <v>0.30080326272218166</v>
      </c>
      <c r="F45" s="26"/>
      <c r="G45" s="26">
        <f t="shared" si="1"/>
        <v>0.28989238800943129</v>
      </c>
    </row>
    <row r="46" spans="1:7">
      <c r="A46" s="23">
        <v>1937</v>
      </c>
      <c r="B46" s="9">
        <v>294024.96200000006</v>
      </c>
      <c r="C46" s="26"/>
      <c r="D46" s="26">
        <v>234975.28506865984</v>
      </c>
      <c r="E46" s="26">
        <f t="shared" si="2"/>
        <v>0.31126598490382279</v>
      </c>
      <c r="F46" s="26"/>
      <c r="G46" s="26">
        <f t="shared" si="1"/>
        <v>0.29994215622204162</v>
      </c>
    </row>
    <row r="47" spans="1:7">
      <c r="A47" s="23">
        <v>1938</v>
      </c>
      <c r="B47" s="9">
        <v>297618.84999999998</v>
      </c>
      <c r="C47" s="26"/>
      <c r="D47" s="26">
        <v>236530.44724491573</v>
      </c>
      <c r="E47" s="26">
        <f t="shared" si="2"/>
        <v>0.31507061115169221</v>
      </c>
      <c r="F47" s="26"/>
      <c r="G47" s="26">
        <f t="shared" si="1"/>
        <v>0.30192729562206344</v>
      </c>
    </row>
    <row r="48" spans="1:7">
      <c r="A48" s="23">
        <v>1939</v>
      </c>
      <c r="B48" s="9">
        <v>300538.88400000002</v>
      </c>
      <c r="C48" s="26"/>
      <c r="D48" s="26">
        <v>247513.78011472279</v>
      </c>
      <c r="E48" s="26">
        <f t="shared" si="2"/>
        <v>0.31816186997808621</v>
      </c>
      <c r="F48" s="26"/>
      <c r="G48" s="26">
        <f t="shared" si="1"/>
        <v>0.3159473426347173</v>
      </c>
    </row>
    <row r="49" spans="1:7">
      <c r="A49" s="23">
        <v>1940</v>
      </c>
      <c r="B49" s="9">
        <v>330637.696</v>
      </c>
      <c r="C49" s="26"/>
      <c r="D49" s="26">
        <v>275458.10046932037</v>
      </c>
      <c r="E49" s="26">
        <f t="shared" si="2"/>
        <v>0.35002561480399319</v>
      </c>
      <c r="F49" s="26"/>
      <c r="G49" s="26">
        <f t="shared" si="1"/>
        <v>0.35161781622885874</v>
      </c>
    </row>
    <row r="50" spans="1:7">
      <c r="A50" s="23">
        <v>1941</v>
      </c>
      <c r="B50" s="9">
        <v>360736.50799999997</v>
      </c>
      <c r="C50" s="26"/>
      <c r="D50" s="26">
        <v>300923.88110551023</v>
      </c>
      <c r="E50" s="26">
        <f t="shared" si="2"/>
        <v>0.38188935962990012</v>
      </c>
      <c r="F50" s="26"/>
      <c r="G50" s="26">
        <f t="shared" si="1"/>
        <v>0.3841244739042155</v>
      </c>
    </row>
    <row r="51" spans="1:7">
      <c r="A51" s="23">
        <v>1942</v>
      </c>
      <c r="B51" s="9">
        <v>369721.22799999994</v>
      </c>
      <c r="C51" s="26"/>
      <c r="D51" s="26">
        <v>307047.33217451768</v>
      </c>
      <c r="E51" s="26">
        <f t="shared" si="2"/>
        <v>0.39140092524957382</v>
      </c>
      <c r="F51" s="26"/>
      <c r="G51" s="26">
        <f t="shared" si="1"/>
        <v>0.39194096029180125</v>
      </c>
    </row>
    <row r="52" spans="1:7">
      <c r="A52" s="23">
        <v>1943</v>
      </c>
      <c r="B52" s="9">
        <v>377807.47599999997</v>
      </c>
      <c r="C52" s="26"/>
      <c r="D52" s="26">
        <v>312538.99860942119</v>
      </c>
      <c r="E52" s="26">
        <f t="shared" si="2"/>
        <v>0.3999613343072802</v>
      </c>
      <c r="F52" s="26"/>
      <c r="G52" s="26">
        <f t="shared" si="1"/>
        <v>0.39895098379812816</v>
      </c>
    </row>
    <row r="53" spans="1:7">
      <c r="A53" s="23">
        <v>1944</v>
      </c>
      <c r="B53" s="9">
        <v>362982.68799999997</v>
      </c>
      <c r="C53" s="26"/>
      <c r="D53" s="26">
        <v>297376.16739092651</v>
      </c>
      <c r="E53" s="26">
        <f t="shared" si="2"/>
        <v>0.38426725103481857</v>
      </c>
      <c r="F53" s="26"/>
      <c r="G53" s="26">
        <f t="shared" si="1"/>
        <v>0.37959587464791578</v>
      </c>
    </row>
    <row r="54" spans="1:7">
      <c r="A54" s="23">
        <v>1945</v>
      </c>
      <c r="B54" s="9">
        <v>347034.81</v>
      </c>
      <c r="C54" s="26"/>
      <c r="D54" s="26">
        <v>281581.55153832783</v>
      </c>
      <c r="E54" s="26">
        <f t="shared" si="2"/>
        <v>0.36738422205989774</v>
      </c>
      <c r="F54" s="26"/>
      <c r="G54" s="26">
        <f t="shared" si="1"/>
        <v>0.35943430261644449</v>
      </c>
    </row>
    <row r="55" spans="1:7">
      <c r="A55" s="23">
        <v>1946</v>
      </c>
      <c r="B55" s="9">
        <v>331985.40400000004</v>
      </c>
      <c r="C55" s="26"/>
      <c r="D55" s="26">
        <v>273319.75247696851</v>
      </c>
      <c r="E55" s="26">
        <f t="shared" si="2"/>
        <v>0.35145234964694427</v>
      </c>
      <c r="F55" s="26"/>
      <c r="G55" s="26">
        <f t="shared" si="1"/>
        <v>0.34888824955382869</v>
      </c>
    </row>
    <row r="56" spans="1:7">
      <c r="A56" s="23">
        <v>1947</v>
      </c>
      <c r="B56" s="9">
        <v>327043.80799999996</v>
      </c>
      <c r="C56" s="26"/>
      <c r="D56" s="26">
        <v>269723.43994437682</v>
      </c>
      <c r="E56" s="26">
        <f t="shared" si="2"/>
        <v>0.34622098855612365</v>
      </c>
      <c r="F56" s="26"/>
      <c r="G56" s="26">
        <f t="shared" si="1"/>
        <v>0.34429761469127834</v>
      </c>
    </row>
    <row r="57" spans="1:7">
      <c r="A57" s="23">
        <v>1948</v>
      </c>
      <c r="B57" s="9">
        <v>337376.23599999992</v>
      </c>
      <c r="C57" s="26"/>
      <c r="D57" s="26">
        <v>279589</v>
      </c>
      <c r="E57" s="26">
        <f t="shared" si="2"/>
        <v>0.35715928901874838</v>
      </c>
      <c r="F57" s="26"/>
      <c r="G57" s="26">
        <f t="shared" si="1"/>
        <v>0.35689084276016658</v>
      </c>
    </row>
    <row r="58" spans="1:7">
      <c r="A58" s="23">
        <v>1949</v>
      </c>
      <c r="B58" s="9">
        <v>349954.84400000004</v>
      </c>
      <c r="C58" s="26"/>
      <c r="D58" s="26">
        <v>289269</v>
      </c>
      <c r="E58" s="26">
        <f t="shared" si="2"/>
        <v>0.37047548088629173</v>
      </c>
      <c r="F58" s="26"/>
      <c r="G58" s="26">
        <f t="shared" si="1"/>
        <v>0.36924720641509723</v>
      </c>
    </row>
    <row r="59" spans="1:7">
      <c r="A59" s="23">
        <v>1950</v>
      </c>
      <c r="B59" s="9">
        <v>347850</v>
      </c>
      <c r="C59" s="26"/>
      <c r="D59" s="26">
        <v>298626</v>
      </c>
      <c r="E59" s="26">
        <f t="shared" si="2"/>
        <v>0.36824721313557979</v>
      </c>
      <c r="F59" s="26"/>
      <c r="G59" s="26">
        <f t="shared" si="1"/>
        <v>0.38119126578691398</v>
      </c>
    </row>
    <row r="60" spans="1:7">
      <c r="A60" s="23">
        <v>1951</v>
      </c>
      <c r="B60" s="9">
        <v>358234</v>
      </c>
      <c r="C60" s="26"/>
      <c r="D60" s="26">
        <v>306197</v>
      </c>
      <c r="E60" s="26">
        <f t="shared" si="2"/>
        <v>0.3792401096748923</v>
      </c>
      <c r="F60" s="26"/>
      <c r="G60" s="26">
        <f t="shared" si="1"/>
        <v>0.39085552500504211</v>
      </c>
    </row>
    <row r="61" spans="1:7">
      <c r="A61" s="23">
        <v>1952</v>
      </c>
      <c r="B61" s="9">
        <v>357585</v>
      </c>
      <c r="C61" s="26"/>
      <c r="D61" s="26">
        <v>307240</v>
      </c>
      <c r="E61" s="26">
        <f t="shared" si="2"/>
        <v>0.37855305364118524</v>
      </c>
      <c r="F61" s="26"/>
      <c r="G61" s="26">
        <f t="shared" si="1"/>
        <v>0.39218689765918391</v>
      </c>
    </row>
    <row r="62" spans="1:7">
      <c r="A62" s="23">
        <v>1953</v>
      </c>
      <c r="B62" s="9">
        <v>371646</v>
      </c>
      <c r="C62" s="26"/>
      <c r="D62" s="26">
        <v>319087</v>
      </c>
      <c r="E62" s="26">
        <f t="shared" si="2"/>
        <v>0.39343856194620003</v>
      </c>
      <c r="F62" s="26"/>
      <c r="G62" s="26">
        <f t="shared" si="1"/>
        <v>0.40730940181413883</v>
      </c>
    </row>
    <row r="63" spans="1:7">
      <c r="A63" s="23">
        <v>1954</v>
      </c>
      <c r="B63" s="9">
        <v>386789</v>
      </c>
      <c r="C63" s="26"/>
      <c r="D63" s="26">
        <v>331876</v>
      </c>
      <c r="E63" s="26">
        <f t="shared" si="2"/>
        <v>0.40946951652004532</v>
      </c>
      <c r="F63" s="26"/>
      <c r="G63" s="26">
        <f t="shared" si="1"/>
        <v>0.42363435375452196</v>
      </c>
    </row>
    <row r="64" spans="1:7">
      <c r="A64" s="23">
        <v>1955</v>
      </c>
      <c r="B64" s="9">
        <v>400850</v>
      </c>
      <c r="C64" s="26"/>
      <c r="D64" s="26">
        <v>343336</v>
      </c>
      <c r="E64" s="26">
        <f t="shared" si="2"/>
        <v>0.4243550248250601</v>
      </c>
      <c r="F64" s="26"/>
      <c r="G64" s="26">
        <f t="shared" si="1"/>
        <v>0.43826285866004938</v>
      </c>
    </row>
    <row r="65" spans="1:7">
      <c r="A65" s="23">
        <v>1956</v>
      </c>
      <c r="B65" s="9">
        <v>405825</v>
      </c>
      <c r="C65" s="26"/>
      <c r="D65" s="26">
        <v>347581</v>
      </c>
      <c r="E65" s="26">
        <f t="shared" si="2"/>
        <v>0.42962174865817637</v>
      </c>
      <c r="F65" s="26"/>
      <c r="G65" s="26">
        <f t="shared" si="1"/>
        <v>0.44368153259756804</v>
      </c>
    </row>
    <row r="66" spans="1:7">
      <c r="A66" s="23">
        <v>1957</v>
      </c>
      <c r="B66" s="9">
        <v>412315</v>
      </c>
      <c r="C66" s="26"/>
      <c r="D66" s="26">
        <v>353363</v>
      </c>
      <c r="E66" s="26">
        <f t="shared" si="2"/>
        <v>0.43649230899524671</v>
      </c>
      <c r="F66" s="26"/>
      <c r="G66" s="26">
        <f t="shared" si="1"/>
        <v>0.45106216221046153</v>
      </c>
    </row>
    <row r="67" spans="1:7">
      <c r="A67" s="23">
        <v>1958</v>
      </c>
      <c r="B67" s="9">
        <v>411450</v>
      </c>
      <c r="C67" s="26"/>
      <c r="D67" s="26">
        <v>352952</v>
      </c>
      <c r="E67" s="26">
        <f t="shared" si="2"/>
        <v>0.43557658716295616</v>
      </c>
      <c r="F67" s="26"/>
      <c r="G67" s="26">
        <f t="shared" si="1"/>
        <v>0.45053752734866648</v>
      </c>
    </row>
    <row r="68" spans="1:7">
      <c r="A68" s="23">
        <v>1959</v>
      </c>
      <c r="B68" s="9">
        <v>428107</v>
      </c>
      <c r="C68" s="26"/>
      <c r="D68" s="26">
        <v>366553</v>
      </c>
      <c r="E68" s="26">
        <f t="shared" si="2"/>
        <v>0.45321031960279906</v>
      </c>
      <c r="F68" s="26"/>
      <c r="G68" s="26">
        <f t="shared" si="1"/>
        <v>0.46789898417415327</v>
      </c>
    </row>
    <row r="69" spans="1:7">
      <c r="A69" s="23">
        <v>1960</v>
      </c>
      <c r="B69" s="9">
        <v>452768</v>
      </c>
      <c r="C69" s="24"/>
      <c r="D69" s="24">
        <v>386464</v>
      </c>
      <c r="E69" s="26">
        <f t="shared" si="2"/>
        <v>0.47931739024570985</v>
      </c>
      <c r="F69" s="26"/>
      <c r="G69" s="26">
        <f t="shared" si="1"/>
        <v>0.49331505408462067</v>
      </c>
    </row>
    <row r="70" spans="1:7">
      <c r="A70" s="23">
        <v>1961</v>
      </c>
      <c r="B70" s="9">
        <v>467694</v>
      </c>
      <c r="C70" s="24"/>
      <c r="D70" s="24">
        <v>396023</v>
      </c>
      <c r="E70" s="26">
        <f t="shared" si="2"/>
        <v>0.49511862038301524</v>
      </c>
      <c r="F70" s="26"/>
      <c r="G70" s="26">
        <f t="shared" si="1"/>
        <v>0.50551696319386474</v>
      </c>
    </row>
    <row r="71" spans="1:7">
      <c r="A71" s="23">
        <v>1962</v>
      </c>
      <c r="B71" s="9">
        <v>472454</v>
      </c>
      <c r="C71" s="24"/>
      <c r="D71" s="24">
        <v>400903</v>
      </c>
      <c r="E71" s="26">
        <f t="shared" si="2"/>
        <v>0.50015773705550437</v>
      </c>
      <c r="F71" s="26"/>
      <c r="G71" s="26">
        <f t="shared" si="1"/>
        <v>0.51174620437527607</v>
      </c>
    </row>
    <row r="72" spans="1:7">
      <c r="A72" s="23">
        <v>1963</v>
      </c>
      <c r="B72" s="9">
        <v>490625</v>
      </c>
      <c r="C72" s="24"/>
      <c r="D72" s="24">
        <v>405166</v>
      </c>
      <c r="E72" s="26">
        <f t="shared" si="2"/>
        <v>0.51939424736134487</v>
      </c>
      <c r="F72" s="26"/>
      <c r="G72" s="26">
        <f t="shared" si="1"/>
        <v>0.51718785502207043</v>
      </c>
    </row>
    <row r="73" spans="1:7">
      <c r="A73" s="23">
        <v>1964</v>
      </c>
      <c r="B73" s="9">
        <v>516584</v>
      </c>
      <c r="C73" s="24"/>
      <c r="D73" s="24">
        <v>427915</v>
      </c>
      <c r="E73" s="26">
        <f t="shared" ref="E73:E104" si="3">B73/$B$99</f>
        <v>0.54687543007166983</v>
      </c>
      <c r="F73" s="26"/>
      <c r="G73" s="26">
        <f t="shared" si="1"/>
        <v>0.54622658609500618</v>
      </c>
    </row>
    <row r="74" spans="1:7">
      <c r="A74" s="23">
        <v>1965</v>
      </c>
      <c r="B74" s="9">
        <v>529996</v>
      </c>
      <c r="C74" s="24"/>
      <c r="D74" s="24">
        <v>439592</v>
      </c>
      <c r="E74" s="26">
        <f t="shared" si="3"/>
        <v>0.5610738823429775</v>
      </c>
      <c r="F74" s="26"/>
      <c r="G74" s="26">
        <f t="shared" ref="G74:G118" si="4">D74/$D$99</f>
        <v>0.56113208799569059</v>
      </c>
    </row>
    <row r="75" spans="1:7">
      <c r="A75" s="23">
        <v>1966</v>
      </c>
      <c r="B75" s="9">
        <v>540163</v>
      </c>
      <c r="C75" s="24"/>
      <c r="D75" s="24">
        <v>447628</v>
      </c>
      <c r="E75" s="26">
        <f t="shared" si="3"/>
        <v>0.57183705444575006</v>
      </c>
      <c r="F75" s="26"/>
      <c r="G75" s="26">
        <f t="shared" si="4"/>
        <v>0.57138991220344093</v>
      </c>
    </row>
    <row r="76" spans="1:7">
      <c r="A76" s="23">
        <v>1967</v>
      </c>
      <c r="B76" s="9">
        <v>552277</v>
      </c>
      <c r="C76" s="24"/>
      <c r="D76" s="24">
        <v>455667</v>
      </c>
      <c r="E76" s="26">
        <f t="shared" si="3"/>
        <v>0.58466139464964373</v>
      </c>
      <c r="F76" s="26"/>
      <c r="G76" s="26">
        <f t="shared" si="4"/>
        <v>0.58165156586273714</v>
      </c>
    </row>
    <row r="77" spans="1:7">
      <c r="A77" s="23">
        <v>1968</v>
      </c>
      <c r="B77" s="9">
        <v>574775</v>
      </c>
      <c r="C77" s="24"/>
      <c r="D77" s="24">
        <v>475499</v>
      </c>
      <c r="E77" s="26">
        <f t="shared" si="3"/>
        <v>0.60847863139284997</v>
      </c>
      <c r="F77" s="26"/>
      <c r="G77" s="26">
        <f t="shared" si="4"/>
        <v>0.60696679354916128</v>
      </c>
    </row>
    <row r="78" spans="1:7">
      <c r="A78" s="23">
        <v>1969</v>
      </c>
      <c r="B78" s="9">
        <v>585207</v>
      </c>
      <c r="C78" s="24"/>
      <c r="D78" s="24">
        <v>486319</v>
      </c>
      <c r="E78" s="26">
        <f t="shared" si="3"/>
        <v>0.6195223425540699</v>
      </c>
      <c r="F78" s="26"/>
      <c r="G78" s="26">
        <f t="shared" si="4"/>
        <v>0.62077834879155269</v>
      </c>
    </row>
    <row r="79" spans="1:7">
      <c r="A79" s="23">
        <v>1970</v>
      </c>
      <c r="B79" s="9">
        <v>599016</v>
      </c>
      <c r="C79" s="24"/>
      <c r="D79" s="24">
        <v>496224</v>
      </c>
      <c r="E79" s="26">
        <f t="shared" si="3"/>
        <v>0.63414107409407061</v>
      </c>
      <c r="F79" s="26"/>
      <c r="G79" s="26">
        <f t="shared" si="4"/>
        <v>0.63342192131242958</v>
      </c>
    </row>
    <row r="80" spans="1:7">
      <c r="A80" s="23">
        <v>1971</v>
      </c>
      <c r="B80" s="9">
        <v>611705</v>
      </c>
      <c r="C80" s="24"/>
      <c r="D80" s="24">
        <v>507493</v>
      </c>
      <c r="E80" s="26">
        <f t="shared" si="3"/>
        <v>0.6475741311228973</v>
      </c>
      <c r="F80" s="26"/>
      <c r="G80" s="26">
        <f t="shared" si="4"/>
        <v>0.64780661780286497</v>
      </c>
    </row>
    <row r="81" spans="1:8">
      <c r="A81" s="23">
        <v>1972</v>
      </c>
      <c r="B81" s="9">
        <v>633352</v>
      </c>
      <c r="C81" s="24"/>
      <c r="D81" s="24">
        <v>524782</v>
      </c>
      <c r="E81" s="26">
        <f t="shared" si="3"/>
        <v>0.67049046696520254</v>
      </c>
      <c r="F81" s="26"/>
      <c r="G81" s="26">
        <f t="shared" si="4"/>
        <v>0.66987574706217246</v>
      </c>
    </row>
    <row r="82" spans="1:8">
      <c r="A82" s="23">
        <v>1973</v>
      </c>
      <c r="B82" s="9">
        <v>675941</v>
      </c>
      <c r="C82" s="24"/>
      <c r="D82" s="24">
        <v>564814</v>
      </c>
      <c r="E82" s="26">
        <f t="shared" si="3"/>
        <v>0.71557679889054737</v>
      </c>
      <c r="F82" s="26"/>
      <c r="G82" s="26">
        <f t="shared" si="4"/>
        <v>0.72097594849132374</v>
      </c>
    </row>
    <row r="83" spans="1:8">
      <c r="A83" s="23">
        <v>1974</v>
      </c>
      <c r="B83" s="9">
        <v>666755</v>
      </c>
      <c r="C83" s="24"/>
      <c r="D83" s="24">
        <v>559310</v>
      </c>
      <c r="E83" s="26">
        <f t="shared" si="3"/>
        <v>0.70585215062300843</v>
      </c>
      <c r="F83" s="26"/>
      <c r="G83" s="26">
        <f t="shared" si="4"/>
        <v>0.71395018138835487</v>
      </c>
    </row>
    <row r="84" spans="1:8">
      <c r="A84" s="23">
        <v>1975</v>
      </c>
      <c r="B84" s="9">
        <v>665984</v>
      </c>
      <c r="C84" s="24"/>
      <c r="D84" s="24">
        <v>556438</v>
      </c>
      <c r="E84" s="26">
        <f t="shared" si="3"/>
        <v>0.70503594075861997</v>
      </c>
      <c r="F84" s="26"/>
      <c r="G84" s="26">
        <f t="shared" si="4"/>
        <v>0.71028411977503247</v>
      </c>
    </row>
    <row r="85" spans="1:8">
      <c r="A85" s="23">
        <v>1976</v>
      </c>
      <c r="B85" s="9">
        <v>680933</v>
      </c>
      <c r="C85" s="24"/>
      <c r="D85" s="24">
        <v>571437</v>
      </c>
      <c r="E85" s="26">
        <f t="shared" si="3"/>
        <v>0.72086151956892264</v>
      </c>
      <c r="F85" s="26"/>
      <c r="G85" s="26">
        <f t="shared" si="4"/>
        <v>0.72943010102093175</v>
      </c>
    </row>
    <row r="86" spans="1:8">
      <c r="A86" s="23">
        <v>1977</v>
      </c>
      <c r="B86" s="9">
        <v>695699</v>
      </c>
      <c r="C86" s="24"/>
      <c r="D86" s="24">
        <v>585241</v>
      </c>
      <c r="E86" s="26">
        <f t="shared" si="3"/>
        <v>0.73649336763320317</v>
      </c>
      <c r="F86" s="26"/>
      <c r="G86" s="26">
        <f t="shared" si="4"/>
        <v>0.74705068406769448</v>
      </c>
    </row>
    <row r="87" spans="1:8">
      <c r="A87" s="23">
        <v>1978</v>
      </c>
      <c r="B87" s="9">
        <v>720501</v>
      </c>
      <c r="D87" s="24">
        <v>599873</v>
      </c>
      <c r="E87" s="26">
        <f t="shared" si="3"/>
        <v>0.76274970622796712</v>
      </c>
      <c r="F87" s="26"/>
      <c r="G87" s="26">
        <f t="shared" si="4"/>
        <v>0.76572819574113926</v>
      </c>
    </row>
    <row r="88" spans="1:8">
      <c r="A88" s="23">
        <v>1979</v>
      </c>
      <c r="B88" s="9">
        <v>740370</v>
      </c>
      <c r="D88" s="24">
        <v>613214</v>
      </c>
      <c r="E88" s="26">
        <f t="shared" si="3"/>
        <v>0.78378378378378377</v>
      </c>
      <c r="F88" s="26"/>
      <c r="G88" s="26">
        <f t="shared" si="4"/>
        <v>0.78275776676597708</v>
      </c>
    </row>
    <row r="89" spans="1:8">
      <c r="A89" s="23">
        <v>1980</v>
      </c>
      <c r="B89" s="9">
        <v>728224</v>
      </c>
      <c r="C89" s="21">
        <v>1166463</v>
      </c>
      <c r="D89" s="24">
        <v>601170</v>
      </c>
      <c r="E89" s="26">
        <f t="shared" si="3"/>
        <v>0.77092556716528515</v>
      </c>
      <c r="F89" s="26">
        <f t="shared" ref="F89:F120" si="5">C89/$C$99</f>
        <v>0.76484060780037588</v>
      </c>
      <c r="G89" s="26">
        <f t="shared" si="4"/>
        <v>0.76738379529283818</v>
      </c>
      <c r="H89" s="16" t="e">
        <f>#REF!/#REF!</f>
        <v>#REF!</v>
      </c>
    </row>
    <row r="90" spans="1:8">
      <c r="A90" s="23">
        <v>1981</v>
      </c>
      <c r="B90" s="9">
        <v>718733</v>
      </c>
      <c r="C90" s="21">
        <v>1151035</v>
      </c>
      <c r="D90" s="24">
        <v>593867</v>
      </c>
      <c r="E90" s="26">
        <f t="shared" si="3"/>
        <v>0.76087803432104251</v>
      </c>
      <c r="F90" s="26">
        <f t="shared" si="5"/>
        <v>0.75472458963508116</v>
      </c>
      <c r="G90" s="26">
        <f t="shared" si="4"/>
        <v>0.75806163374614821</v>
      </c>
      <c r="H90" s="16" t="e">
        <f>#REF!/#REF!</f>
        <v>#REF!</v>
      </c>
    </row>
    <row r="91" spans="1:8">
      <c r="A91" s="23">
        <v>1982</v>
      </c>
      <c r="B91" s="9">
        <v>729861</v>
      </c>
      <c r="C91" s="21">
        <v>1175118</v>
      </c>
      <c r="D91" s="24">
        <v>607758</v>
      </c>
      <c r="E91" s="26">
        <f t="shared" si="3"/>
        <v>0.77265855749992063</v>
      </c>
      <c r="F91" s="26">
        <f t="shared" si="5"/>
        <v>0.77051562317635625</v>
      </c>
      <c r="G91" s="26">
        <f t="shared" si="4"/>
        <v>0.77579327088774341</v>
      </c>
      <c r="H91" s="16" t="e">
        <f>#REF!/#REF!</f>
        <v>#REF!</v>
      </c>
    </row>
    <row r="92" spans="1:8">
      <c r="A92" s="23">
        <v>1983</v>
      </c>
      <c r="B92" s="9">
        <v>755779</v>
      </c>
      <c r="C92" s="21">
        <v>1217706</v>
      </c>
      <c r="D92" s="24">
        <v>628842</v>
      </c>
      <c r="E92" s="26">
        <f t="shared" si="3"/>
        <v>0.80009633605403285</v>
      </c>
      <c r="F92" s="26">
        <f t="shared" si="5"/>
        <v>0.79844023956367627</v>
      </c>
      <c r="G92" s="26">
        <f t="shared" si="4"/>
        <v>0.80270665635267713</v>
      </c>
      <c r="H92" s="16" t="e">
        <f>#REF!/#REF!</f>
        <v>#REF!</v>
      </c>
    </row>
    <row r="93" spans="1:8">
      <c r="A93" s="23">
        <v>1984</v>
      </c>
      <c r="B93" s="9">
        <v>774665</v>
      </c>
      <c r="C93" s="21">
        <v>1250229</v>
      </c>
      <c r="D93" s="24">
        <v>643602</v>
      </c>
      <c r="E93" s="26">
        <f t="shared" si="3"/>
        <v>0.82008977249870318</v>
      </c>
      <c r="F93" s="26">
        <f t="shared" si="5"/>
        <v>0.81976531467320957</v>
      </c>
      <c r="G93" s="26">
        <f t="shared" si="4"/>
        <v>0.82154755795874912</v>
      </c>
      <c r="H93" s="16" t="e">
        <f>#REF!/#REF!</f>
        <v>#REF!</v>
      </c>
    </row>
    <row r="94" spans="1:8">
      <c r="A94" s="23">
        <v>1985</v>
      </c>
      <c r="B94" s="9">
        <v>802000</v>
      </c>
      <c r="C94" s="21">
        <v>1295236</v>
      </c>
      <c r="D94" s="24">
        <v>668508</v>
      </c>
      <c r="E94" s="26">
        <f t="shared" si="3"/>
        <v>0.84902764103704176</v>
      </c>
      <c r="F94" s="26">
        <f t="shared" si="5"/>
        <v>0.84927605032043674</v>
      </c>
      <c r="G94" s="26">
        <f t="shared" si="4"/>
        <v>0.85333966469322264</v>
      </c>
      <c r="H94" s="16" t="e">
        <f>#REF!/#REF!</f>
        <v>#REF!</v>
      </c>
    </row>
    <row r="95" spans="1:8">
      <c r="A95" s="23">
        <v>1986</v>
      </c>
      <c r="B95" s="9">
        <v>837280</v>
      </c>
      <c r="C95" s="21">
        <v>1347206</v>
      </c>
      <c r="D95" s="24">
        <v>693529</v>
      </c>
      <c r="E95" s="26">
        <f t="shared" si="3"/>
        <v>0.88637638813902031</v>
      </c>
      <c r="F95" s="26">
        <f t="shared" si="5"/>
        <v>0.88335237026147695</v>
      </c>
      <c r="G95" s="26">
        <f t="shared" si="4"/>
        <v>0.88527856707029084</v>
      </c>
      <c r="H95" s="16" t="e">
        <f>#REF!/#REF!</f>
        <v>#REF!</v>
      </c>
    </row>
    <row r="96" spans="1:8">
      <c r="A96" s="23">
        <v>1987</v>
      </c>
      <c r="B96" s="9">
        <v>877143</v>
      </c>
      <c r="C96" s="21">
        <v>1408670</v>
      </c>
      <c r="D96" s="24">
        <v>723646</v>
      </c>
      <c r="E96" s="26">
        <f t="shared" si="3"/>
        <v>0.92857687299520442</v>
      </c>
      <c r="F96" s="26">
        <f t="shared" si="5"/>
        <v>0.92365383127467859</v>
      </c>
      <c r="G96" s="26">
        <f t="shared" si="4"/>
        <v>0.92372243114007879</v>
      </c>
      <c r="H96" s="16" t="e">
        <f>#REF!/#REF!</f>
        <v>#REF!</v>
      </c>
    </row>
    <row r="97" spans="1:8">
      <c r="A97" s="23">
        <v>1988</v>
      </c>
      <c r="B97" s="9">
        <v>920841</v>
      </c>
      <c r="C97" s="21">
        <v>1479553</v>
      </c>
      <c r="D97" s="24">
        <v>758511</v>
      </c>
      <c r="E97" s="26">
        <f t="shared" si="3"/>
        <v>0.97483723441420267</v>
      </c>
      <c r="F97" s="26">
        <f t="shared" si="5"/>
        <v>0.97013125645037135</v>
      </c>
      <c r="G97" s="26">
        <f t="shared" si="4"/>
        <v>0.96822704052325625</v>
      </c>
      <c r="H97" s="16" t="e">
        <f>#REF!/#REF!</f>
        <v>#REF!</v>
      </c>
    </row>
    <row r="98" spans="1:8">
      <c r="A98" s="23">
        <v>1989</v>
      </c>
      <c r="B98" s="9">
        <v>940908</v>
      </c>
      <c r="C98" s="21">
        <v>1513311</v>
      </c>
      <c r="D98" s="24">
        <v>776039</v>
      </c>
      <c r="E98" s="26">
        <f t="shared" si="3"/>
        <v>0.99608092228538758</v>
      </c>
      <c r="F98" s="26">
        <f t="shared" si="5"/>
        <v>0.99226611133914622</v>
      </c>
      <c r="G98" s="26">
        <f t="shared" si="4"/>
        <v>0.99060124942239103</v>
      </c>
      <c r="H98" s="16" t="e">
        <f>#REF!/#REF!</f>
        <v>#REF!</v>
      </c>
    </row>
    <row r="99" spans="1:8">
      <c r="A99" s="23">
        <v>1990</v>
      </c>
      <c r="B99" s="9">
        <v>944610</v>
      </c>
      <c r="C99" s="21">
        <v>1525106</v>
      </c>
      <c r="D99" s="24">
        <v>783402</v>
      </c>
      <c r="E99" s="26">
        <f t="shared" si="3"/>
        <v>1</v>
      </c>
      <c r="F99" s="26">
        <f t="shared" si="5"/>
        <v>1</v>
      </c>
      <c r="G99" s="26">
        <f t="shared" si="4"/>
        <v>1</v>
      </c>
      <c r="H99" s="16" t="e">
        <f>#REF!/#REF!</f>
        <v>#REF!</v>
      </c>
    </row>
    <row r="100" spans="1:8">
      <c r="A100" s="23">
        <v>1991</v>
      </c>
      <c r="B100" s="13">
        <v>931716.30722153932</v>
      </c>
      <c r="C100" s="21">
        <v>1503867</v>
      </c>
      <c r="D100" s="24">
        <v>776229</v>
      </c>
      <c r="E100" s="26">
        <f t="shared" si="3"/>
        <v>0.9863502474264928</v>
      </c>
      <c r="F100" s="26">
        <f t="shared" si="5"/>
        <v>0.98607375487343174</v>
      </c>
      <c r="G100" s="26">
        <f t="shared" si="4"/>
        <v>0.99084378135363449</v>
      </c>
      <c r="H100" s="16" t="e">
        <f>#REF!/#REF!</f>
        <v>#REF!</v>
      </c>
    </row>
    <row r="101" spans="1:8">
      <c r="A101" s="23">
        <v>1992</v>
      </c>
      <c r="B101" s="13">
        <v>933534.8404862422</v>
      </c>
      <c r="C101" s="21">
        <v>1506072</v>
      </c>
      <c r="D101" s="24">
        <v>778517</v>
      </c>
      <c r="E101" s="26">
        <f t="shared" si="3"/>
        <v>0.98827541576549283</v>
      </c>
      <c r="F101" s="26">
        <f t="shared" si="5"/>
        <v>0.98751955601774566</v>
      </c>
      <c r="G101" s="26">
        <f t="shared" si="4"/>
        <v>0.99376437639934545</v>
      </c>
      <c r="H101" s="16" t="e">
        <f>#REF!/#REF!</f>
        <v>#REF!</v>
      </c>
    </row>
    <row r="102" spans="1:8">
      <c r="A102" s="23">
        <v>1993</v>
      </c>
      <c r="B102" s="13">
        <v>955304.89328583551</v>
      </c>
      <c r="C102" s="21">
        <v>1539544</v>
      </c>
      <c r="D102" s="24">
        <v>796661</v>
      </c>
      <c r="E102" s="26">
        <f t="shared" si="3"/>
        <v>1.0113220199720896</v>
      </c>
      <c r="F102" s="26">
        <f t="shared" si="5"/>
        <v>1.0094668829576436</v>
      </c>
      <c r="G102" s="26">
        <f t="shared" si="4"/>
        <v>1.0169248993492486</v>
      </c>
      <c r="H102" s="16" t="e">
        <f>#REF!/#REF!</f>
        <v>#REF!</v>
      </c>
    </row>
    <row r="103" spans="1:8">
      <c r="A103" s="23">
        <v>1994</v>
      </c>
      <c r="B103" s="13">
        <v>997587.17584918148</v>
      </c>
      <c r="C103" s="21">
        <v>1605441</v>
      </c>
      <c r="D103" s="24">
        <v>828341</v>
      </c>
      <c r="E103" s="26">
        <f t="shared" si="3"/>
        <v>1.0560836491771011</v>
      </c>
      <c r="F103" s="26">
        <f t="shared" si="5"/>
        <v>1.0526750271784386</v>
      </c>
      <c r="G103" s="26">
        <f t="shared" si="4"/>
        <v>1.0573639076744763</v>
      </c>
      <c r="H103" s="16" t="e">
        <f>#REF!/#REF!</f>
        <v>#REF!</v>
      </c>
    </row>
    <row r="104" spans="1:8">
      <c r="A104" s="23">
        <v>1995</v>
      </c>
      <c r="B104" s="13">
        <v>1026043.7232944836</v>
      </c>
      <c r="C104" s="21">
        <v>1654442</v>
      </c>
      <c r="D104" s="24">
        <v>851008</v>
      </c>
      <c r="E104" s="26">
        <f t="shared" si="3"/>
        <v>1.0862088304109458</v>
      </c>
      <c r="F104" s="26">
        <f t="shared" si="5"/>
        <v>1.0848045971886544</v>
      </c>
      <c r="G104" s="26">
        <f t="shared" si="4"/>
        <v>1.0862979670718227</v>
      </c>
      <c r="H104" s="16" t="e">
        <f>#REF!/#REF!</f>
        <v>#REF!</v>
      </c>
    </row>
    <row r="105" spans="1:8">
      <c r="A105" s="23">
        <v>1996</v>
      </c>
      <c r="B105" s="13">
        <v>1054948.3607588562</v>
      </c>
      <c r="C105" s="21">
        <v>1702177</v>
      </c>
      <c r="D105" s="24">
        <v>874048</v>
      </c>
      <c r="E105" s="26">
        <f t="shared" ref="E105:E117" si="6">B105/$B$99</f>
        <v>1.1168083767468651</v>
      </c>
      <c r="F105" s="26">
        <f t="shared" si="5"/>
        <v>1.1161040609636315</v>
      </c>
      <c r="G105" s="26">
        <f t="shared" si="4"/>
        <v>1.1157081549447154</v>
      </c>
      <c r="H105" s="16" t="e">
        <f>#REF!/#REF!</f>
        <v>#REF!</v>
      </c>
    </row>
    <row r="106" spans="1:8">
      <c r="A106" s="23">
        <v>1997</v>
      </c>
      <c r="B106" s="13">
        <v>1089522.1360017136</v>
      </c>
      <c r="C106" s="21">
        <v>1760448</v>
      </c>
      <c r="D106" s="24">
        <v>902553</v>
      </c>
      <c r="E106" s="26">
        <f t="shared" si="6"/>
        <v>1.1534094875151795</v>
      </c>
      <c r="F106" s="26">
        <f t="shared" si="5"/>
        <v>1.154311897009126</v>
      </c>
      <c r="G106" s="26">
        <f t="shared" si="4"/>
        <v>1.1520943270504798</v>
      </c>
      <c r="H106" s="16" t="e">
        <f>#REF!/#REF!</f>
        <v>#REF!</v>
      </c>
    </row>
    <row r="107" spans="1:8">
      <c r="A107" s="23">
        <v>1998</v>
      </c>
      <c r="B107" s="13">
        <v>1123047</v>
      </c>
      <c r="C107" s="21">
        <v>1828032</v>
      </c>
      <c r="D107" s="24">
        <v>936595</v>
      </c>
      <c r="E107" s="26">
        <f t="shared" si="6"/>
        <v>1.1889001810270905</v>
      </c>
      <c r="F107" s="26">
        <f t="shared" si="5"/>
        <v>1.1986261938514438</v>
      </c>
      <c r="G107" s="26">
        <f t="shared" si="4"/>
        <v>1.1955483902262185</v>
      </c>
      <c r="H107" s="16" t="e">
        <f>#REF!/#REF!</f>
        <v>#REF!</v>
      </c>
    </row>
    <row r="108" spans="1:8">
      <c r="A108" s="23">
        <v>1999</v>
      </c>
      <c r="B108" s="13">
        <v>1157194</v>
      </c>
      <c r="C108" s="21">
        <v>1894859</v>
      </c>
      <c r="D108" s="24">
        <v>969982</v>
      </c>
      <c r="E108" s="26">
        <f t="shared" si="6"/>
        <v>1.2250494913244618</v>
      </c>
      <c r="F108" s="26">
        <f t="shared" si="5"/>
        <v>1.2424441317521535</v>
      </c>
      <c r="G108" s="26">
        <f t="shared" si="4"/>
        <v>1.2381663564810914</v>
      </c>
      <c r="H108" s="16" t="e">
        <f>#REF!/#REF!</f>
        <v>#REF!</v>
      </c>
    </row>
    <row r="109" spans="1:8">
      <c r="A109" s="23">
        <v>2000</v>
      </c>
      <c r="B109" s="13">
        <v>1211453</v>
      </c>
      <c r="C109" s="21">
        <v>1979325</v>
      </c>
      <c r="D109" s="24">
        <v>1007961</v>
      </c>
      <c r="E109" s="26">
        <f t="shared" si="6"/>
        <v>1.2824901282010566</v>
      </c>
      <c r="F109" s="26">
        <f t="shared" si="5"/>
        <v>1.2978278231152458</v>
      </c>
      <c r="G109" s="26">
        <f t="shared" si="4"/>
        <v>1.2866459365689646</v>
      </c>
      <c r="H109" s="16" t="e">
        <f>#REF!/#REF!</f>
        <v>#REF!</v>
      </c>
    </row>
    <row r="110" spans="1:8">
      <c r="A110" s="23">
        <v>2001</v>
      </c>
      <c r="B110" s="13">
        <v>1229700</v>
      </c>
      <c r="C110" s="21">
        <v>2041687</v>
      </c>
      <c r="D110" s="24">
        <v>1030699</v>
      </c>
      <c r="E110" s="26">
        <f t="shared" si="6"/>
        <v>1.3018070949915839</v>
      </c>
      <c r="F110" s="26">
        <f t="shared" si="5"/>
        <v>1.338718095660236</v>
      </c>
      <c r="G110" s="26">
        <f t="shared" si="4"/>
        <v>1.3156706263195652</v>
      </c>
      <c r="H110" s="16" t="e">
        <f>#REF!/#REF!</f>
        <v>#REF!</v>
      </c>
    </row>
    <row r="111" spans="1:8">
      <c r="A111" s="23">
        <v>2002</v>
      </c>
      <c r="B111" s="13">
        <v>1254905</v>
      </c>
      <c r="C111" s="21">
        <v>2095945</v>
      </c>
      <c r="D111" s="24">
        <v>1049074</v>
      </c>
      <c r="E111" s="26">
        <f t="shared" si="6"/>
        <v>1.3284900646827791</v>
      </c>
      <c r="F111" s="26">
        <f t="shared" si="5"/>
        <v>1.3742946391922921</v>
      </c>
      <c r="G111" s="26">
        <f t="shared" si="4"/>
        <v>1.3391260170385064</v>
      </c>
      <c r="H111" s="16" t="e">
        <f>#REF!/#REF!</f>
        <v>#REF!</v>
      </c>
    </row>
    <row r="112" spans="1:8">
      <c r="A112" s="23">
        <v>2003</v>
      </c>
      <c r="B112" s="13">
        <v>1289685</v>
      </c>
      <c r="C112" s="21">
        <v>2169819</v>
      </c>
      <c r="D112" s="24">
        <v>1078684</v>
      </c>
      <c r="E112" s="26">
        <f t="shared" si="6"/>
        <v>1.365309492806555</v>
      </c>
      <c r="F112" s="26">
        <f t="shared" si="5"/>
        <v>1.422733239525646</v>
      </c>
      <c r="G112" s="26">
        <f t="shared" si="4"/>
        <v>1.3769227037970289</v>
      </c>
      <c r="H112" s="16" t="e">
        <f>#REF!/#REF!</f>
        <v>#REF!</v>
      </c>
    </row>
    <row r="113" spans="1:8">
      <c r="A113" s="23">
        <v>2004</v>
      </c>
      <c r="B113" s="9">
        <v>1331721</v>
      </c>
      <c r="C113" s="21">
        <v>2233944</v>
      </c>
      <c r="D113" s="24">
        <v>1109830</v>
      </c>
      <c r="E113" s="26">
        <f t="shared" si="6"/>
        <v>1.4098103979420078</v>
      </c>
      <c r="F113" s="26">
        <f t="shared" si="5"/>
        <v>1.4647794972939585</v>
      </c>
      <c r="G113" s="26">
        <f t="shared" si="4"/>
        <v>1.4166800697470774</v>
      </c>
      <c r="H113" s="16" t="e">
        <f>#REF!/#REF!</f>
        <v>#REF!</v>
      </c>
    </row>
    <row r="114" spans="1:8">
      <c r="A114" s="23">
        <v>2005</v>
      </c>
      <c r="B114" s="9">
        <v>1361019</v>
      </c>
      <c r="C114" s="21">
        <v>2280539</v>
      </c>
      <c r="D114" s="24">
        <v>1135838</v>
      </c>
      <c r="E114" s="26">
        <f t="shared" si="6"/>
        <v>1.44082637278877</v>
      </c>
      <c r="F114" s="26">
        <f t="shared" si="5"/>
        <v>1.4953314720419433</v>
      </c>
      <c r="G114" s="26">
        <f t="shared" si="4"/>
        <v>1.4498788616827631</v>
      </c>
      <c r="H114" s="16" t="e">
        <f>#REF!/#REF!</f>
        <v>#REF!</v>
      </c>
    </row>
    <row r="115" spans="1:8">
      <c r="A115" s="23">
        <v>2006</v>
      </c>
      <c r="B115" s="9">
        <v>1400488</v>
      </c>
      <c r="C115" s="21">
        <v>2339996</v>
      </c>
      <c r="D115" s="24">
        <v>1169185</v>
      </c>
      <c r="E115" s="26">
        <f t="shared" si="6"/>
        <v>1.4826097542901304</v>
      </c>
      <c r="F115" s="26">
        <f t="shared" si="5"/>
        <v>1.5343169589523613</v>
      </c>
      <c r="G115" s="26">
        <f t="shared" si="4"/>
        <v>1.49244576858369</v>
      </c>
      <c r="H115" s="16" t="e">
        <f>#REF!/#REF!</f>
        <v>#REF!</v>
      </c>
    </row>
    <row r="116" spans="1:8">
      <c r="A116" s="23">
        <v>2007</v>
      </c>
      <c r="B116" s="9">
        <v>1436901</v>
      </c>
      <c r="C116" s="21">
        <v>2421104</v>
      </c>
      <c r="D116" s="24">
        <v>1201018</v>
      </c>
      <c r="E116" s="26">
        <f t="shared" si="6"/>
        <v>1.5211579381967162</v>
      </c>
      <c r="F116" s="26">
        <f t="shared" si="5"/>
        <v>1.587498836146471</v>
      </c>
      <c r="G116" s="26">
        <f t="shared" si="4"/>
        <v>1.5330800789377612</v>
      </c>
      <c r="H116" s="16" t="e">
        <f>#REF!/#REF!</f>
        <v>#REF!</v>
      </c>
    </row>
    <row r="117" spans="1:8">
      <c r="A117" s="23">
        <v>2008</v>
      </c>
      <c r="B117" s="9">
        <v>1446959</v>
      </c>
      <c r="C117" s="21">
        <v>2394402</v>
      </c>
      <c r="D117" s="24">
        <v>1199319</v>
      </c>
      <c r="E117" s="26">
        <f t="shared" si="6"/>
        <v>1.5318057187622405</v>
      </c>
      <c r="F117" s="26">
        <f t="shared" si="5"/>
        <v>1.5699905449195006</v>
      </c>
      <c r="G117" s="26">
        <f t="shared" si="4"/>
        <v>1.530911332878905</v>
      </c>
      <c r="H117" s="16" t="e">
        <f>#REF!/#REF!</f>
        <v>#REF!</v>
      </c>
    </row>
    <row r="118" spans="1:8">
      <c r="A118" s="23">
        <v>2009</v>
      </c>
      <c r="B118" s="25"/>
      <c r="C118" s="21">
        <v>2289687</v>
      </c>
      <c r="D118" s="24">
        <v>1139859</v>
      </c>
      <c r="E118" s="26"/>
      <c r="F118" s="26">
        <f t="shared" si="5"/>
        <v>1.5013297436374915</v>
      </c>
      <c r="G118" s="26">
        <f t="shared" si="4"/>
        <v>1.4550116032381841</v>
      </c>
      <c r="H118" s="16" t="e">
        <f>#REF!/#REF!</f>
        <v>#REF!</v>
      </c>
    </row>
    <row r="119" spans="1:8">
      <c r="A119" s="23">
        <v>2010</v>
      </c>
      <c r="B119" s="25"/>
      <c r="C119" s="21">
        <v>2337591</v>
      </c>
      <c r="D119" s="24"/>
      <c r="E119" s="26"/>
      <c r="F119" s="26">
        <f t="shared" si="5"/>
        <v>1.5327400193822593</v>
      </c>
      <c r="G119" s="26"/>
      <c r="H119" s="16" t="e">
        <f>#REF!/#REF!</f>
        <v>#REF!</v>
      </c>
    </row>
    <row r="120" spans="1:8">
      <c r="A120" s="23">
        <v>2011</v>
      </c>
      <c r="B120" s="25"/>
      <c r="C120" s="21">
        <v>2352895</v>
      </c>
      <c r="D120" s="24"/>
      <c r="E120" s="26"/>
      <c r="F120" s="26">
        <f t="shared" si="5"/>
        <v>1.5427747317235654</v>
      </c>
      <c r="G120" s="26"/>
      <c r="H120" s="16" t="e">
        <f>#REF!/#REF!</f>
        <v>#REF!</v>
      </c>
    </row>
  </sheetData>
  <mergeCells count="11">
    <mergeCell ref="E7:E8"/>
    <mergeCell ref="F7:F8"/>
    <mergeCell ref="D5:D6"/>
    <mergeCell ref="D7:D8"/>
    <mergeCell ref="G7:G8"/>
    <mergeCell ref="E5:G6"/>
    <mergeCell ref="C11:C12"/>
    <mergeCell ref="B5:B6"/>
    <mergeCell ref="C5:C6"/>
    <mergeCell ref="B7:B8"/>
    <mergeCell ref="C7:C8"/>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tabSelected="1" workbookViewId="0">
      <selection activeCell="K6" sqref="K6"/>
    </sheetView>
  </sheetViews>
  <sheetFormatPr baseColWidth="10" defaultRowHeight="14" x14ac:dyDescent="0"/>
  <sheetData>
    <row r="1" spans="1:18">
      <c r="A1" s="148" t="str">
        <f>UKData!A1</f>
        <v>Year</v>
      </c>
      <c r="B1" s="148" t="str">
        <f>UKData!B1</f>
        <v>iYear</v>
      </c>
      <c r="C1" s="148" t="str">
        <f>UKData!C1</f>
        <v>iGDP</v>
      </c>
      <c r="D1" s="148" t="str">
        <f>UKData!D1</f>
        <v>iLabor</v>
      </c>
      <c r="E1" s="148" t="str">
        <f>UKData!E1</f>
        <v>iCapStk</v>
      </c>
      <c r="F1" s="148" t="str">
        <f>UKData!F1</f>
        <v>iQ</v>
      </c>
      <c r="G1" s="148" t="str">
        <f>UKData!G1</f>
        <v>iX</v>
      </c>
      <c r="H1" s="148" t="str">
        <f>UKData!H1</f>
        <v>iU</v>
      </c>
      <c r="I1" s="148"/>
      <c r="J1" s="148" t="s">
        <v>143</v>
      </c>
      <c r="K1" s="149">
        <v>-0.2</v>
      </c>
      <c r="L1" s="148"/>
      <c r="M1" s="148" t="s">
        <v>144</v>
      </c>
      <c r="N1" s="148" t="s">
        <v>145</v>
      </c>
      <c r="O1" s="148" t="s">
        <v>146</v>
      </c>
      <c r="P1" s="148" t="s">
        <v>147</v>
      </c>
      <c r="Q1" s="148" t="s">
        <v>148</v>
      </c>
      <c r="R1" s="148" t="s">
        <v>149</v>
      </c>
    </row>
    <row r="2" spans="1:18">
      <c r="A2" s="148">
        <f>UKData!A2</f>
        <v>1980</v>
      </c>
      <c r="B2" s="148">
        <f>UKData!B2</f>
        <v>0</v>
      </c>
      <c r="C2" s="148">
        <f>UKData!C2</f>
        <v>1</v>
      </c>
      <c r="D2" s="148">
        <f>UKData!D2</f>
        <v>1</v>
      </c>
      <c r="E2" s="148">
        <f>UKData!E2</f>
        <v>1</v>
      </c>
      <c r="F2" s="148">
        <f>UKData!F2</f>
        <v>1</v>
      </c>
      <c r="G2" s="148">
        <f>UKData!G2</f>
        <v>1</v>
      </c>
      <c r="H2" s="148">
        <f>UKData!H2</f>
        <v>1</v>
      </c>
      <c r="I2" s="148"/>
      <c r="J2" s="148" t="s">
        <v>150</v>
      </c>
      <c r="K2" s="149">
        <v>0.24</v>
      </c>
      <c r="L2" s="148"/>
      <c r="M2" s="148">
        <f>EXP(lambda_L*B2)</f>
        <v>1</v>
      </c>
      <c r="N2" s="148">
        <f>EXP(lambda_E*B2)</f>
        <v>1</v>
      </c>
      <c r="O2" s="148">
        <f>E2^alpha * (M2*D2)^beta</f>
        <v>1</v>
      </c>
      <c r="P2" s="148">
        <f>((1-gamma_E)^1 * O2^phi + gamma_E^1 * ($N2*F2)^phi)^invPhi</f>
        <v>1</v>
      </c>
      <c r="Q2" s="148">
        <f>((1-gamma_E)^1 * P2^phi + gamma_E^1 * ($N2*G2)^phi)^invPhi</f>
        <v>1</v>
      </c>
      <c r="R2" s="148">
        <f>((1-gamma_E)^1 * Q2^phi + gamma_E^1 * ($N2*H2)^phi)^invPhi</f>
        <v>1</v>
      </c>
    </row>
    <row r="3" spans="1:18">
      <c r="A3" s="148">
        <f>UKData!A3</f>
        <v>1981</v>
      </c>
      <c r="B3" s="148">
        <f>UKData!B3</f>
        <v>1</v>
      </c>
      <c r="C3" s="148">
        <f>UKData!C3</f>
        <v>0.98677369106435442</v>
      </c>
      <c r="D3" s="148">
        <f>UKData!D3</f>
        <v>0.95413909207012659</v>
      </c>
      <c r="E3" s="148">
        <f>UKData!E3</f>
        <v>1.0183519235909098</v>
      </c>
      <c r="F3" s="148">
        <f>UKData!F3</f>
        <v>0.96065348946764595</v>
      </c>
      <c r="G3" s="148">
        <f>UKData!G3</f>
        <v>0.95988269283847505</v>
      </c>
      <c r="H3" s="148">
        <f>UKData!H3</f>
        <v>0.97248665671774581</v>
      </c>
      <c r="I3" s="148"/>
      <c r="J3" s="148" t="s">
        <v>151</v>
      </c>
      <c r="K3" s="149">
        <v>0.71</v>
      </c>
      <c r="L3" s="148"/>
      <c r="M3" s="148">
        <f>EXP(lambda_L*B3)</f>
        <v>1.0140984589384923</v>
      </c>
      <c r="N3" s="148">
        <f>EXP(lambda_E*B3)</f>
        <v>1.0304545339535169</v>
      </c>
      <c r="O3" s="148">
        <f>E3^alpha * (M3*D3)^beta</f>
        <v>0.98204541963722647</v>
      </c>
      <c r="P3" s="148">
        <f>((1-gamma_E)^1 * O3^phi + gamma_E^1 * ($N3*F3)^phi)^invPhi</f>
        <v>0.98396167802821932</v>
      </c>
      <c r="Q3" s="148">
        <f>((1-gamma_E)^1 * P3^phi + gamma_E^1 * ($N3*G3)^phi)^invPhi</f>
        <v>0.98521092721352754</v>
      </c>
      <c r="R3" s="148">
        <f>((1-gamma_E)^1 * Q3^phi + gamma_E^1 * ($N3*H3)^phi)^invPhi</f>
        <v>0.9893981553015504</v>
      </c>
    </row>
    <row r="4" spans="1:18">
      <c r="A4" s="148">
        <f>UKData!A4</f>
        <v>1982</v>
      </c>
      <c r="B4" s="148">
        <f>UKData!B4</f>
        <v>2</v>
      </c>
      <c r="C4" s="148">
        <f>UKData!C4</f>
        <v>1.0074198667253054</v>
      </c>
      <c r="D4" s="148">
        <f>UKData!D4</f>
        <v>0.93335655404620921</v>
      </c>
      <c r="E4" s="148">
        <f>UKData!E4</f>
        <v>1.0407303065950715</v>
      </c>
      <c r="F4" s="148">
        <f>UKData!F4</f>
        <v>0.94893665225329593</v>
      </c>
      <c r="G4" s="148">
        <f>UKData!G4</f>
        <v>0.94731929034470241</v>
      </c>
      <c r="H4" s="148">
        <f>UKData!H4</f>
        <v>0.90686470029314881</v>
      </c>
      <c r="I4" s="148"/>
      <c r="J4" s="148" t="s">
        <v>152</v>
      </c>
      <c r="K4" s="149">
        <v>1.4E-2</v>
      </c>
      <c r="L4" s="148"/>
      <c r="M4" s="148">
        <f>EXP(lambda_L*B4)</f>
        <v>1.028395684421425</v>
      </c>
      <c r="N4" s="148">
        <f>EXP(lambda_E*B4)</f>
        <v>1.0618365465453596</v>
      </c>
      <c r="O4" s="148">
        <f>E4^alpha * (M4*D4)^beta</f>
        <v>0.9826427078018557</v>
      </c>
      <c r="P4" s="148">
        <f>((1-gamma_E)^1 * O4^phi + gamma_E^1 * ($N4*F4)^phi)^invPhi</f>
        <v>0.98892876268345242</v>
      </c>
      <c r="Q4" s="148">
        <f>((1-gamma_E)^1 * P4^phi + gamma_E^1 * ($N4*G4)^phi)^invPhi</f>
        <v>0.99313521416933348</v>
      </c>
      <c r="R4" s="148">
        <f>((1-gamma_E)^1 * Q4^phi + gamma_E^1 * ($N4*H4)^phi)^invPhi</f>
        <v>0.98630130616264811</v>
      </c>
    </row>
    <row r="5" spans="1:18">
      <c r="A5" s="148">
        <f>UKData!A5</f>
        <v>1983</v>
      </c>
      <c r="B5" s="148">
        <f>UKData!B5</f>
        <v>3</v>
      </c>
      <c r="C5" s="148">
        <f>UKData!C5</f>
        <v>1.0439302403933943</v>
      </c>
      <c r="D5" s="148">
        <f>UKData!D5</f>
        <v>0.92337164750957856</v>
      </c>
      <c r="E5" s="148">
        <f>UKData!E5</f>
        <v>1.0662694571380202</v>
      </c>
      <c r="F5" s="148">
        <f>UKData!F5</f>
        <v>0.95305457275026917</v>
      </c>
      <c r="G5" s="148">
        <f>UKData!G5</f>
        <v>0.95085358384391472</v>
      </c>
      <c r="H5" s="148">
        <f>UKData!H5</f>
        <v>0.95209899535744169</v>
      </c>
      <c r="I5" s="148"/>
      <c r="J5" s="148" t="s">
        <v>153</v>
      </c>
      <c r="K5" s="149">
        <v>0.03</v>
      </c>
      <c r="L5" s="148"/>
      <c r="M5" s="148">
        <f>EXP(lambda_L*B5)</f>
        <v>1.0428944787507632</v>
      </c>
      <c r="N5" s="148">
        <f>EXP(lambda_E*B5)</f>
        <v>1.0941742837052104</v>
      </c>
      <c r="O5" s="148">
        <f>E5^alpha * (M5*D5)^beta</f>
        <v>0.99185782182387028</v>
      </c>
      <c r="P5" s="148">
        <f>((1-gamma_E)^1 * O5^phi + gamma_E^1 * ($N5*F5)^phi)^invPhi</f>
        <v>1.0053039023538035</v>
      </c>
      <c r="Q5" s="148">
        <f>((1-gamma_E)^1 * P5^phi + gamma_E^1 * ($N5*G5)^phi)^invPhi</f>
        <v>1.0142937165247956</v>
      </c>
      <c r="R5" s="148">
        <f>((1-gamma_E)^1 * Q5^phi + gamma_E^1 * ($N5*H5)^phi)^invPhi</f>
        <v>1.0212292932009819</v>
      </c>
    </row>
    <row r="6" spans="1:18">
      <c r="A6" s="148">
        <f>UKData!A6</f>
        <v>1984</v>
      </c>
      <c r="B6" s="148">
        <f>UKData!B6</f>
        <v>4</v>
      </c>
      <c r="C6" s="148">
        <f>UKData!C6</f>
        <v>1.0718119648887277</v>
      </c>
      <c r="D6" s="148">
        <f>UKData!D6</f>
        <v>0.9465923603854639</v>
      </c>
      <c r="E6" s="148">
        <f>UKData!E6</f>
        <v>1.098967929092642</v>
      </c>
      <c r="F6" s="148">
        <f>UKData!F6</f>
        <v>0.93739330842206692</v>
      </c>
      <c r="G6" s="148">
        <f>UKData!G6</f>
        <v>0.93311273919560012</v>
      </c>
      <c r="H6" s="148">
        <f>UKData!H6</f>
        <v>1.0316867837963388</v>
      </c>
      <c r="I6" s="148"/>
      <c r="J6" s="148" t="s">
        <v>154</v>
      </c>
      <c r="K6" s="148">
        <f>(K1-1)/K1</f>
        <v>5.9999999999999991</v>
      </c>
      <c r="L6" s="148" t="s">
        <v>155</v>
      </c>
      <c r="M6" s="148">
        <f>EXP(lambda_L*B6)</f>
        <v>1.0575976837366112</v>
      </c>
      <c r="N6" s="148">
        <f>EXP(lambda_E*B6)</f>
        <v>1.1274968515793757</v>
      </c>
      <c r="O6" s="148">
        <f>E6^alpha * (M6*D6)^beta</f>
        <v>1.0285583413397639</v>
      </c>
      <c r="P6" s="148">
        <f>((1-gamma_E)^1 * O6^phi + gamma_E^1 * ($N6*F6)^phi)^invPhi</f>
        <v>1.0357227589991538</v>
      </c>
      <c r="Q6" s="148">
        <f>((1-gamma_E)^1 * P6^phi + gamma_E^1 * ($N6*G6)^phi)^invPhi</f>
        <v>1.0397675370466226</v>
      </c>
      <c r="R6" s="148">
        <f>((1-gamma_E)^1 * Q6^phi + gamma_E^1 * ($N6*H6)^phi)^invPhi</f>
        <v>1.0763430375521577</v>
      </c>
    </row>
    <row r="7" spans="1:18">
      <c r="A7" s="148">
        <f>UKData!A7</f>
        <v>1985</v>
      </c>
      <c r="B7" s="148">
        <f>UKData!B7</f>
        <v>5</v>
      </c>
      <c r="C7" s="148">
        <f>UKData!C7</f>
        <v>1.1103961291528321</v>
      </c>
      <c r="D7" s="148">
        <f>UKData!D7</f>
        <v>0.95982816672471849</v>
      </c>
      <c r="E7" s="148">
        <f>UKData!E7</f>
        <v>1.1338535752888379</v>
      </c>
      <c r="F7" s="148">
        <f>UKData!F7</f>
        <v>0.98238997632080727</v>
      </c>
      <c r="G7" s="148">
        <f>UKData!G7</f>
        <v>0.97887658997674099</v>
      </c>
      <c r="H7" s="148">
        <f>UKData!H7</f>
        <v>1.0175304105451042</v>
      </c>
      <c r="I7" s="148"/>
      <c r="J7" s="148" t="s">
        <v>156</v>
      </c>
      <c r="K7" s="148">
        <f>1/K6</f>
        <v>0.16666666666666669</v>
      </c>
      <c r="L7" s="148" t="s">
        <v>157</v>
      </c>
      <c r="M7" s="148">
        <f>EXP(lambda_L*B7)</f>
        <v>1.0725081812542165</v>
      </c>
      <c r="N7" s="148">
        <f>EXP(lambda_E*B7)</f>
        <v>1.1618342427282831</v>
      </c>
      <c r="O7" s="148">
        <f>E7^alpha * (M7*D7)^beta</f>
        <v>1.0586766546200896</v>
      </c>
      <c r="P7" s="148">
        <f>((1-gamma_E)^1 * O7^phi + gamma_E^1 * ($N7*F7)^phi)^invPhi</f>
        <v>1.0815557864358083</v>
      </c>
      <c r="Q7" s="148">
        <f>((1-gamma_E)^1 * P7^phi + gamma_E^1 * ($N7*G7)^phi)^invPhi</f>
        <v>1.0962694466191876</v>
      </c>
      <c r="R7" s="148">
        <f>((1-gamma_E)^1 * Q7^phi + gamma_E^1 * ($N7*H7)^phi)^invPhi</f>
        <v>1.1200546602893982</v>
      </c>
    </row>
    <row r="8" spans="1:18">
      <c r="A8" s="148">
        <f>UKData!A8</f>
        <v>1986</v>
      </c>
      <c r="B8" s="148">
        <f>UKData!B8</f>
        <v>6</v>
      </c>
      <c r="C8" s="148">
        <f>UKData!C8</f>
        <v>1.1549496212053019</v>
      </c>
      <c r="D8" s="148">
        <f>UKData!D8</f>
        <v>0.96296296296296313</v>
      </c>
      <c r="E8" s="148">
        <f>UKData!E8</f>
        <v>1.1687497635780608</v>
      </c>
      <c r="F8" s="148">
        <f>UKData!F8</f>
        <v>1.005311255519197</v>
      </c>
      <c r="G8" s="148">
        <f>UKData!G8</f>
        <v>1.0023979637595191</v>
      </c>
      <c r="H8" s="148">
        <f>UKData!H8</f>
        <v>1.0315265146665604</v>
      </c>
      <c r="I8" s="148"/>
      <c r="J8" s="148" t="s">
        <v>158</v>
      </c>
      <c r="K8" s="148">
        <f>1/K1</f>
        <v>-5</v>
      </c>
      <c r="L8" s="148" t="s">
        <v>159</v>
      </c>
      <c r="M8" s="148">
        <f>EXP(lambda_L*B8)</f>
        <v>1.0876288938088261</v>
      </c>
      <c r="N8" s="148">
        <f>EXP(lambda_E*B8)</f>
        <v>1.1972173631218102</v>
      </c>
      <c r="O8" s="148">
        <f>E8^alpha * (M8*D8)^beta</f>
        <v>1.0811933674195449</v>
      </c>
      <c r="P8" s="148">
        <f>((1-gamma_E)^1 * O8^phi + gamma_E^1 * ($N8*F8)^phi)^invPhi</f>
        <v>1.1171222599763235</v>
      </c>
      <c r="Q8" s="148">
        <f>((1-gamma_E)^1 * P8^phi + gamma_E^1 * ($N8*G8)^phi)^invPhi</f>
        <v>1.139922667202862</v>
      </c>
      <c r="R8" s="148">
        <f>((1-gamma_E)^1 * Q8^phi + gamma_E^1 * ($N8*H8)^phi)^invPhi</f>
        <v>1.1664560642764588</v>
      </c>
    </row>
    <row r="9" spans="1:18">
      <c r="A9" s="148">
        <f>UKData!A9</f>
        <v>1987</v>
      </c>
      <c r="B9" s="148">
        <f>UKData!B9</f>
        <v>7</v>
      </c>
      <c r="C9" s="148">
        <f>UKData!C9</f>
        <v>1.2076422484039357</v>
      </c>
      <c r="D9" s="148">
        <f>UKData!D9</f>
        <v>0.98479043306629521</v>
      </c>
      <c r="E9" s="148">
        <f>UKData!E9</f>
        <v>1.2120318768088216</v>
      </c>
      <c r="F9" s="148">
        <f>UKData!F9</f>
        <v>1.0172650596334927</v>
      </c>
      <c r="G9" s="148">
        <f>UKData!G9</f>
        <v>1.0144579719009115</v>
      </c>
      <c r="H9" s="148">
        <f>UKData!H9</f>
        <v>1.1298445922656668</v>
      </c>
      <c r="I9" s="148"/>
      <c r="J9" s="148" t="s">
        <v>160</v>
      </c>
      <c r="K9" s="148">
        <f>1-K3</f>
        <v>0.29000000000000004</v>
      </c>
      <c r="L9" s="148"/>
      <c r="M9" s="148">
        <f>EXP(lambda_L*B9)</f>
        <v>1.1029627851085078</v>
      </c>
      <c r="N9" s="148">
        <f>EXP(lambda_E*B9)</f>
        <v>1.2336780599567432</v>
      </c>
      <c r="O9" s="148">
        <f>E9^alpha * (M9*D9)^beta</f>
        <v>1.1212730788140743</v>
      </c>
      <c r="P9" s="148">
        <f>((1-gamma_E)^1 * O9^phi + gamma_E^1 * ($N9*F9)^phi)^invPhi</f>
        <v>1.1609178161825917</v>
      </c>
      <c r="Q9" s="148">
        <f>((1-gamma_E)^1 * P9^phi + gamma_E^1 * ($N9*G9)^phi)^invPhi</f>
        <v>1.1859790314050227</v>
      </c>
      <c r="R9" s="148">
        <f>((1-gamma_E)^1 * Q9^phi + gamma_E^1 * ($N9*H9)^phi)^invPhi</f>
        <v>1.2532675172290602</v>
      </c>
    </row>
    <row r="10" spans="1:18">
      <c r="A10" s="148">
        <f>UKData!A10</f>
        <v>1988</v>
      </c>
      <c r="B10" s="148">
        <f>UKData!B10</f>
        <v>8</v>
      </c>
      <c r="C10" s="148">
        <f>UKData!C10</f>
        <v>1.2684097138100394</v>
      </c>
      <c r="D10" s="148">
        <f>UKData!D10</f>
        <v>1.0213630558458144</v>
      </c>
      <c r="E10" s="148">
        <f>UKData!E10</f>
        <v>1.2708548955309587</v>
      </c>
      <c r="F10" s="148">
        <f>UKData!F10</f>
        <v>1.0198761958893883</v>
      </c>
      <c r="G10" s="148">
        <f>UKData!G10</f>
        <v>1.0161118564960776</v>
      </c>
      <c r="H10" s="148">
        <f>UKData!H10</f>
        <v>1.1561078512777034</v>
      </c>
      <c r="I10" s="148"/>
      <c r="J10" s="148"/>
      <c r="K10" s="148"/>
      <c r="L10" s="148"/>
      <c r="M10" s="148">
        <f>EXP(lambda_L*B10)</f>
        <v>1.1185128606450452</v>
      </c>
      <c r="N10" s="148">
        <f>EXP(lambda_E*B10)</f>
        <v>1.2712491503214047</v>
      </c>
      <c r="O10" s="148">
        <f>E10^alpha * (M10*D10)^beta</f>
        <v>1.1782591748038536</v>
      </c>
      <c r="P10" s="148">
        <f>((1-gamma_E)^1 * O10^phi + gamma_E^1 * ($N10*F10)^phi)^invPhi</f>
        <v>1.2122433260804284</v>
      </c>
      <c r="Q10" s="148">
        <f>((1-gamma_E)^1 * P10^phi + gamma_E^1 * ($N10*G10)^phi)^invPhi</f>
        <v>1.2337574847873471</v>
      </c>
      <c r="R10" s="148">
        <f>((1-gamma_E)^1 * Q10^phi + gamma_E^1 * ($N10*H10)^phi)^invPhi</f>
        <v>1.3119437788212827</v>
      </c>
    </row>
    <row r="11" spans="1:18">
      <c r="A11" s="148">
        <f>UKData!A11</f>
        <v>1989</v>
      </c>
      <c r="B11" s="148">
        <f>UKData!B11</f>
        <v>9</v>
      </c>
      <c r="C11" s="148">
        <f>UKData!C11</f>
        <v>1.2973501945625365</v>
      </c>
      <c r="D11" s="148">
        <f>UKData!D11</f>
        <v>1.0502728433762918</v>
      </c>
      <c r="E11" s="148">
        <f>UKData!E11</f>
        <v>1.3343226364162342</v>
      </c>
      <c r="F11" s="148">
        <f>UKData!F11</f>
        <v>1.0446640562684766</v>
      </c>
      <c r="G11" s="148">
        <f>UKData!G11</f>
        <v>1.0404417284802319</v>
      </c>
      <c r="H11" s="148">
        <f>UKData!H11</f>
        <v>1.1731038114886863</v>
      </c>
      <c r="I11" s="148"/>
      <c r="J11" s="148"/>
      <c r="K11" s="148"/>
      <c r="L11" s="148"/>
      <c r="M11" s="148">
        <f>EXP(lambda_L*B11)</f>
        <v>1.1342821682830251</v>
      </c>
      <c r="N11" s="148">
        <f>EXP(lambda_E*B11)</f>
        <v>1.3099644507332473</v>
      </c>
      <c r="O11" s="148">
        <f>E11^alpha * (M11*D11)^beta</f>
        <v>1.2311249948574692</v>
      </c>
      <c r="P11" s="148">
        <f>((1-gamma_E)^1 * O11^phi + gamma_E^1 * ($N11*F11)^phi)^invPhi</f>
        <v>1.2713389286155852</v>
      </c>
      <c r="Q11" s="148">
        <f>((1-gamma_E)^1 * P11^phi + gamma_E^1 * ($N11*G11)^phi)^invPhi</f>
        <v>1.2964157128401159</v>
      </c>
      <c r="R11" s="148">
        <f>((1-gamma_E)^1 * Q11^phi + gamma_E^1 * ($N11*H11)^phi)^invPhi</f>
        <v>1.3753681651237346</v>
      </c>
    </row>
    <row r="12" spans="1:18">
      <c r="A12" s="148">
        <f>UKData!A12</f>
        <v>1990</v>
      </c>
      <c r="B12" s="148">
        <f>UKData!B12</f>
        <v>10</v>
      </c>
      <c r="C12" s="148">
        <f>UKData!C12</f>
        <v>1.3074619597878372</v>
      </c>
      <c r="D12" s="148">
        <f>UKData!D12</f>
        <v>1.0474863578311855</v>
      </c>
      <c r="E12" s="148">
        <f>UKData!E12</f>
        <v>1.3899793064915109</v>
      </c>
      <c r="F12" s="148">
        <f>UKData!F12</f>
        <v>1.0495614888952707</v>
      </c>
      <c r="G12" s="148">
        <f>UKData!G12</f>
        <v>1.0448086552770917</v>
      </c>
      <c r="H12" s="148">
        <f>UKData!H12</f>
        <v>1.2083466946064321</v>
      </c>
      <c r="I12" s="148"/>
      <c r="J12" s="148"/>
      <c r="K12" s="148"/>
      <c r="L12" s="148"/>
      <c r="M12" s="148">
        <f>EXP(lambda_L*B12)</f>
        <v>1.1502737988572274</v>
      </c>
      <c r="N12" s="148">
        <f>EXP(lambda_E*B12)</f>
        <v>1.3498588075760032</v>
      </c>
      <c r="O12" s="148">
        <f>E12^alpha * (M12*D12)^beta</f>
        <v>1.2558756359820333</v>
      </c>
      <c r="P12" s="148">
        <f>((1-gamma_E)^1 * O12^phi + gamma_E^1 * ($N12*F12)^phi)^invPhi</f>
        <v>1.3042708170641446</v>
      </c>
      <c r="Q12" s="148">
        <f>((1-gamma_E)^1 * P12^phi + gamma_E^1 * ($N12*G12)^phi)^invPhi</f>
        <v>1.3337806682474582</v>
      </c>
      <c r="R12" s="148">
        <f>((1-gamma_E)^1 * Q12^phi + gamma_E^1 * ($N12*H12)^phi)^invPhi</f>
        <v>1.436811067725533</v>
      </c>
    </row>
    <row r="13" spans="1:18">
      <c r="A13" s="148">
        <f>UKData!A13</f>
        <v>1991</v>
      </c>
      <c r="B13" s="148">
        <f>UKData!B13</f>
        <v>11</v>
      </c>
      <c r="C13" s="148">
        <f>UKData!C13</f>
        <v>1.2892539240421685</v>
      </c>
      <c r="D13" s="148">
        <f>UKData!D13</f>
        <v>1.0051085568326947</v>
      </c>
      <c r="E13" s="148">
        <f>UKData!E13</f>
        <v>1.4296355598440513</v>
      </c>
      <c r="F13" s="148">
        <f>UKData!F13</f>
        <v>1.0725814047203326</v>
      </c>
      <c r="G13" s="148">
        <f>UKData!G13</f>
        <v>1.0676384177349121</v>
      </c>
      <c r="H13" s="148">
        <f>UKData!H13</f>
        <v>1.1602740547707242</v>
      </c>
      <c r="I13" s="148"/>
      <c r="J13" s="148"/>
      <c r="K13" s="148"/>
      <c r="L13" s="148"/>
      <c r="M13" s="148">
        <f>EXP(lambda_L*B13)</f>
        <v>1.1664908867784396</v>
      </c>
      <c r="N13" s="148">
        <f>EXP(lambda_E*B13)</f>
        <v>1.3909681284637803</v>
      </c>
      <c r="O13" s="148">
        <f>E13^alpha * (M13*D13)^beta</f>
        <v>1.2418590791082993</v>
      </c>
      <c r="P13" s="148">
        <f>((1-gamma_E)^1 * O13^phi + gamma_E^1 * ($N13*F13)^phi)^invPhi</f>
        <v>1.3259424523301935</v>
      </c>
      <c r="Q13" s="148">
        <f>((1-gamma_E)^1 * P13^phi + gamma_E^1 * ($N13*G13)^phi)^invPhi</f>
        <v>1.3731778324885437</v>
      </c>
      <c r="R13" s="148">
        <f>((1-gamma_E)^1 * Q13^phi + gamma_E^1 * ($N13*H13)^phi)^invPhi</f>
        <v>1.4510986356240456</v>
      </c>
    </row>
    <row r="14" spans="1:18">
      <c r="A14" s="148">
        <f>UKData!A14</f>
        <v>1992</v>
      </c>
      <c r="B14" s="148">
        <f>UKData!B14</f>
        <v>12</v>
      </c>
      <c r="C14" s="148">
        <f>UKData!C14</f>
        <v>1.2911442540397766</v>
      </c>
      <c r="D14" s="148">
        <f>UKData!D14</f>
        <v>0.97735980494601193</v>
      </c>
      <c r="E14" s="148">
        <f>UKData!E14</f>
        <v>1.4652783763688442</v>
      </c>
      <c r="F14" s="148">
        <f>UKData!F14</f>
        <v>1.0473870001799341</v>
      </c>
      <c r="G14" s="148">
        <f>UKData!G14</f>
        <v>1.0409692647668638</v>
      </c>
      <c r="H14" s="148">
        <f>UKData!H14</f>
        <v>1.2361844637663908</v>
      </c>
      <c r="I14" s="148"/>
      <c r="J14" s="148"/>
      <c r="K14" s="148"/>
      <c r="L14" s="148"/>
      <c r="M14" s="148">
        <f>EXP(lambda_L*B14)</f>
        <v>1.1829366106478107</v>
      </c>
      <c r="N14" s="148">
        <f>EXP(lambda_E*B14)</f>
        <v>1.4333294145603401</v>
      </c>
      <c r="O14" s="148">
        <f>E14^alpha * (M14*D14)^beta</f>
        <v>1.2383920725712281</v>
      </c>
      <c r="P14" s="148">
        <f>((1-gamma_E)^1 * O14^phi + gamma_E^1 * ($N14*F14)^phi)^invPhi</f>
        <v>1.3281469370774213</v>
      </c>
      <c r="Q14" s="148">
        <f>((1-gamma_E)^1 * P14^phi + gamma_E^1 * ($N14*G14)^phi)^invPhi</f>
        <v>1.3770774072995977</v>
      </c>
      <c r="R14" s="148">
        <f>((1-gamma_E)^1 * Q14^phi + gamma_E^1 * ($N14*H14)^phi)^invPhi</f>
        <v>1.5256282533063135</v>
      </c>
    </row>
    <row r="15" spans="1:18">
      <c r="A15" s="148">
        <f>UKData!A15</f>
        <v>1993</v>
      </c>
      <c r="B15" s="148">
        <f>UKData!B15</f>
        <v>13</v>
      </c>
      <c r="C15" s="148">
        <f>UKData!C15</f>
        <v>1.3198395491327199</v>
      </c>
      <c r="D15" s="148">
        <f>UKData!D15</f>
        <v>0.96632996632996637</v>
      </c>
      <c r="E15" s="148">
        <f>UKData!E15</f>
        <v>1.4980934314698839</v>
      </c>
      <c r="F15" s="148">
        <f>UKData!F15</f>
        <v>1.0593407554886922</v>
      </c>
      <c r="G15" s="148">
        <f>UKData!G15</f>
        <v>1.05088712450417</v>
      </c>
      <c r="H15" s="148">
        <f>UKData!H15</f>
        <v>1.2454504444578405</v>
      </c>
      <c r="I15" s="148"/>
      <c r="J15" s="148"/>
      <c r="K15" s="148"/>
      <c r="L15" s="148"/>
      <c r="M15" s="148">
        <f>EXP(lambda_L*B15)</f>
        <v>1.1996141938798683</v>
      </c>
      <c r="N15" s="148">
        <f>EXP(lambda_E*B15)</f>
        <v>1.4769807938826427</v>
      </c>
      <c r="O15" s="148">
        <f>E15^alpha * (M15*D15)^beta</f>
        <v>1.2487194650723561</v>
      </c>
      <c r="P15" s="148">
        <f>((1-gamma_E)^1 * O15^phi + gamma_E^1 * ($N15*F15)^phi)^invPhi</f>
        <v>1.3626715415978905</v>
      </c>
      <c r="Q15" s="148">
        <f>((1-gamma_E)^1 * P15^phi + gamma_E^1 * ($N15*G15)^phi)^invPhi</f>
        <v>1.4206706465137608</v>
      </c>
      <c r="R15" s="148">
        <f>((1-gamma_E)^1 * Q15^phi + gamma_E^1 * ($N15*H15)^phi)^invPhi</f>
        <v>1.5798223829201554</v>
      </c>
    </row>
    <row r="16" spans="1:18">
      <c r="A16" s="148">
        <f>UKData!A16</f>
        <v>1994</v>
      </c>
      <c r="B16" s="148">
        <f>UKData!B16</f>
        <v>14</v>
      </c>
      <c r="C16" s="148">
        <f>UKData!C16</f>
        <v>1.3763325540544364</v>
      </c>
      <c r="D16" s="148">
        <f>UKData!D16</f>
        <v>0.97979797979797989</v>
      </c>
      <c r="E16" s="148">
        <f>UKData!E16</f>
        <v>1.5348289049307851</v>
      </c>
      <c r="F16" s="148">
        <f>UKData!F16</f>
        <v>1.0655408988581594</v>
      </c>
      <c r="G16" s="148">
        <f>UKData!G16</f>
        <v>1.0562790147853107</v>
      </c>
      <c r="H16" s="148">
        <f>UKData!H16</f>
        <v>1.4084465168078506</v>
      </c>
      <c r="I16" s="148"/>
      <c r="J16" s="148"/>
      <c r="K16" s="148"/>
      <c r="L16" s="148"/>
      <c r="M16" s="148">
        <f>EXP(lambda_L*B16)</f>
        <v>1.2165269053343162</v>
      </c>
      <c r="N16" s="148">
        <f>EXP(lambda_E*B16)</f>
        <v>1.5219615556186337</v>
      </c>
      <c r="O16" s="148">
        <f>E16^alpha * (M16*D16)^beta</f>
        <v>1.2826281122824086</v>
      </c>
      <c r="P16" s="148">
        <f>((1-gamma_E)^1 * O16^phi + gamma_E^1 * ($N16*F16)^phi)^invPhi</f>
        <v>1.4067381840208246</v>
      </c>
      <c r="Q16" s="148">
        <f>((1-gamma_E)^1 * P16^phi + gamma_E^1 * ($N16*G16)^phi)^invPhi</f>
        <v>1.4685959004696909</v>
      </c>
      <c r="R16" s="148">
        <f>((1-gamma_E)^1 * Q16^phi + gamma_E^1 * ($N16*H16)^phi)^invPhi</f>
        <v>1.771532937025222</v>
      </c>
    </row>
    <row r="17" spans="1:18">
      <c r="A17" s="148">
        <f>UKData!A17</f>
        <v>1995</v>
      </c>
      <c r="B17" s="148">
        <f>UKData!B17</f>
        <v>15</v>
      </c>
      <c r="C17" s="148">
        <f>UKData!C17</f>
        <v>1.4183407446271334</v>
      </c>
      <c r="D17" s="148">
        <f>UKData!D17</f>
        <v>0.99314988970161389</v>
      </c>
      <c r="E17" s="148">
        <f>UKData!E17</f>
        <v>1.5731512734538315</v>
      </c>
      <c r="F17" s="148">
        <f>UKData!F17</f>
        <v>1.0623232474418691</v>
      </c>
      <c r="G17" s="148">
        <f>UKData!G17</f>
        <v>1.0518946557261688</v>
      </c>
      <c r="H17" s="148">
        <f>UKData!H17</f>
        <v>1.4071206040748148</v>
      </c>
      <c r="I17" s="148"/>
      <c r="J17" s="148"/>
      <c r="K17" s="148"/>
      <c r="L17" s="148"/>
      <c r="M17" s="148">
        <f>EXP(lambda_L*B17)</f>
        <v>1.2336780599567432</v>
      </c>
      <c r="N17" s="148">
        <f>EXP(lambda_E*B17)</f>
        <v>1.5683121854901687</v>
      </c>
      <c r="O17" s="148">
        <f>E17^alpha * (M17*D17)^beta</f>
        <v>1.3173381080974642</v>
      </c>
      <c r="P17" s="148">
        <f>((1-gamma_E)^1 * O17^phi + gamma_E^1 * ($N17*F17)^phi)^invPhi</f>
        <v>1.445029721599703</v>
      </c>
      <c r="Q17" s="148">
        <f>((1-gamma_E)^1 * P17^phi + gamma_E^1 * ($N17*G17)^phi)^invPhi</f>
        <v>1.507939795821793</v>
      </c>
      <c r="R17" s="148">
        <f>((1-gamma_E)^1 * Q17^phi + gamma_E^1 * ($N17*H17)^phi)^invPhi</f>
        <v>1.8225940142907644</v>
      </c>
    </row>
    <row r="18" spans="1:18">
      <c r="A18" s="148">
        <f>UKData!A18</f>
        <v>1996</v>
      </c>
      <c r="B18" s="148">
        <f>UKData!B18</f>
        <v>16</v>
      </c>
      <c r="C18" s="148">
        <f>UKData!C18</f>
        <v>1.4592636028746733</v>
      </c>
      <c r="D18" s="148">
        <f>UKData!D18</f>
        <v>1.0020898641588296</v>
      </c>
      <c r="E18" s="148">
        <f>UKData!E18</f>
        <v>1.6167099615957752</v>
      </c>
      <c r="F18" s="148">
        <f>UKData!F18</f>
        <v>1.1283147425331463</v>
      </c>
      <c r="G18" s="148">
        <f>UKData!G18</f>
        <v>1.1167318059906117</v>
      </c>
      <c r="H18" s="148">
        <f>UKData!H18</f>
        <v>1.4547425302102142</v>
      </c>
      <c r="I18" s="148"/>
      <c r="J18" s="148"/>
      <c r="K18" s="148"/>
      <c r="L18" s="148"/>
      <c r="M18" s="148">
        <f>EXP(lambda_L*B18)</f>
        <v>1.2510710194283623</v>
      </c>
      <c r="N18" s="148">
        <f>EXP(lambda_E*B18)</f>
        <v>1.6160744021928934</v>
      </c>
      <c r="O18" s="148">
        <f>E18^alpha * (M18*D18)^beta</f>
        <v>1.3496378296973555</v>
      </c>
      <c r="P18" s="148">
        <f>((1-gamma_E)^1 * O18^phi + gamma_E^1 * ($N18*F18)^phi)^invPhi</f>
        <v>1.5414600854987146</v>
      </c>
      <c r="Q18" s="148">
        <f>((1-gamma_E)^1 * P18^phi + gamma_E^1 * ($N18*G18)^phi)^invPhi</f>
        <v>1.6261000022738106</v>
      </c>
      <c r="R18" s="148">
        <f>((1-gamma_E)^1 * Q18^phi + gamma_E^1 * ($N18*H18)^phi)^invPhi</f>
        <v>1.9475854648171409</v>
      </c>
    </row>
    <row r="19" spans="1:18">
      <c r="A19" s="148">
        <f>UKData!A19</f>
        <v>1997</v>
      </c>
      <c r="B19" s="148">
        <f>UKData!B19</f>
        <v>17</v>
      </c>
      <c r="C19" s="148">
        <f>UKData!C19</f>
        <v>1.5092188950699679</v>
      </c>
      <c r="D19" s="148">
        <f>UKData!D19</f>
        <v>1.019040984558226</v>
      </c>
      <c r="E19" s="148">
        <f>UKData!E19</f>
        <v>1.6682756794533986</v>
      </c>
      <c r="F19" s="148">
        <f>UKData!F19</f>
        <v>1.096275554146263</v>
      </c>
      <c r="G19" s="148">
        <f>UKData!G19</f>
        <v>1.0838257585871125</v>
      </c>
      <c r="H19" s="148">
        <f>UKData!H19</f>
        <v>1.4218456927515315</v>
      </c>
      <c r="I19" s="148"/>
      <c r="J19" s="148"/>
      <c r="K19" s="148"/>
      <c r="L19" s="148"/>
      <c r="M19" s="148">
        <f>EXP(lambda_L*B19)</f>
        <v>1.2687091928249108</v>
      </c>
      <c r="N19" s="148">
        <f>EXP(lambda_E*B19)</f>
        <v>1.6652911949458864</v>
      </c>
      <c r="O19" s="148">
        <f>E19^alpha * (M19*D19)^beta</f>
        <v>1.3920691890611541</v>
      </c>
      <c r="P19" s="148">
        <f>((1-gamma_E)^1 * O19^phi + gamma_E^1 * ($N19*F19)^phi)^invPhi</f>
        <v>1.5600573168782552</v>
      </c>
      <c r="Q19" s="148">
        <f>((1-gamma_E)^1 * P19^phi + gamma_E^1 * ($N19*G19)^phi)^invPhi</f>
        <v>1.6371281514975111</v>
      </c>
      <c r="R19" s="148">
        <f>((1-gamma_E)^1 * Q19^phi + gamma_E^1 * ($N19*H19)^phi)^invPhi</f>
        <v>1.9613296621290588</v>
      </c>
    </row>
    <row r="20" spans="1:18">
      <c r="A20" s="148">
        <f>UKData!A20</f>
        <v>1998</v>
      </c>
      <c r="B20" s="148">
        <f>UKData!B20</f>
        <v>18</v>
      </c>
      <c r="C20" s="148">
        <f>UKData!C20</f>
        <v>1.5671581524660447</v>
      </c>
      <c r="D20" s="148">
        <f>UKData!D20</f>
        <v>1.0272843376291652</v>
      </c>
      <c r="E20" s="148">
        <f>UKData!E20</f>
        <v>1.7385418300949471</v>
      </c>
      <c r="F20" s="148">
        <f>UKData!F20</f>
        <v>1.1003800043912437</v>
      </c>
      <c r="G20" s="148">
        <f>UKData!G20</f>
        <v>1.0871942651170379</v>
      </c>
      <c r="H20" s="148">
        <f>UKData!H20</f>
        <v>1.4526665345862682</v>
      </c>
      <c r="I20" s="148"/>
      <c r="J20" s="148"/>
      <c r="K20" s="148"/>
      <c r="L20" s="148"/>
      <c r="M20" s="148">
        <f>EXP(lambda_L*B20)</f>
        <v>1.2865960372848406</v>
      </c>
      <c r="N20" s="148">
        <f>EXP(lambda_E*B20)</f>
        <v>1.7160068621848585</v>
      </c>
      <c r="O20" s="148">
        <f>E20^alpha * (M20*D20)^beta</f>
        <v>1.4310606300145228</v>
      </c>
      <c r="P20" s="148">
        <f>((1-gamma_E)^1 * O20^phi + gamma_E^1 * ($N20*F20)^phi)^invPhi</f>
        <v>1.6098499415345771</v>
      </c>
      <c r="Q20" s="148">
        <f>((1-gamma_E)^1 * P20^phi + gamma_E^1 * ($N20*G20)^phi)^invPhi</f>
        <v>1.690611160720098</v>
      </c>
      <c r="R20" s="148">
        <f>((1-gamma_E)^1 * Q20^phi + gamma_E^1 * ($N20*H20)^phi)^invPhi</f>
        <v>2.0550834858247278</v>
      </c>
    </row>
    <row r="21" spans="1:18">
      <c r="A21" s="148">
        <f>UKData!A21</f>
        <v>1999</v>
      </c>
      <c r="B21" s="148">
        <f>UKData!B21</f>
        <v>19</v>
      </c>
      <c r="C21" s="148">
        <f>UKData!C21</f>
        <v>1.6244484394275687</v>
      </c>
      <c r="D21" s="148">
        <f>UKData!D21</f>
        <v>1.03645651921514</v>
      </c>
      <c r="E21" s="148">
        <f>UKData!E21</f>
        <v>1.8091242435273098</v>
      </c>
      <c r="F21" s="148">
        <f>UKData!F21</f>
        <v>1.1025514987028602</v>
      </c>
      <c r="G21" s="148">
        <f>UKData!G21</f>
        <v>1.0885389898154771</v>
      </c>
      <c r="H21" s="148">
        <f>UKData!H21</f>
        <v>1.4201251139109066</v>
      </c>
      <c r="I21" s="148"/>
      <c r="J21" s="148"/>
      <c r="K21" s="148"/>
      <c r="L21" s="148"/>
      <c r="M21" s="148">
        <f>EXP(lambda_L*B21)</f>
        <v>1.304735058686928</v>
      </c>
      <c r="N21" s="148">
        <f>EXP(lambda_E*B21)</f>
        <v>1.7682670514337351</v>
      </c>
      <c r="O21" s="148">
        <f>E21^alpha * (M21*D21)^beta</f>
        <v>1.4713905489081049</v>
      </c>
      <c r="P21" s="148">
        <f>((1-gamma_E)^1 * O21^phi + gamma_E^1 * ($N21*F21)^phi)^invPhi</f>
        <v>1.659568015985913</v>
      </c>
      <c r="Q21" s="148">
        <f>((1-gamma_E)^1 * P21^phi + gamma_E^1 * ($N21*G21)^phi)^invPhi</f>
        <v>1.7434436217168832</v>
      </c>
      <c r="R21" s="148">
        <f>((1-gamma_E)^1 * Q21^phi + gamma_E^1 * ($N21*H21)^phi)^invPhi</f>
        <v>2.0823208758887146</v>
      </c>
    </row>
    <row r="22" spans="1:18">
      <c r="A22" s="148">
        <f>UKData!A22</f>
        <v>2000</v>
      </c>
      <c r="B22" s="148">
        <f>UKData!B22</f>
        <v>20</v>
      </c>
      <c r="C22" s="148">
        <f>UKData!C22</f>
        <v>1.6968605090774418</v>
      </c>
      <c r="D22" s="148">
        <f>UKData!D22</f>
        <v>1.038894694067108</v>
      </c>
      <c r="E22" s="148">
        <f>UKData!E22</f>
        <v>1.8797072770827921</v>
      </c>
      <c r="F22" s="148">
        <f>UKData!F22</f>
        <v>1.0955263602376164</v>
      </c>
      <c r="G22" s="148">
        <f>UKData!G22</f>
        <v>1.0814970746755368</v>
      </c>
      <c r="H22" s="148">
        <f>UKData!H22</f>
        <v>1.49834855259282</v>
      </c>
      <c r="I22" s="148"/>
      <c r="J22" s="148"/>
      <c r="K22" s="148"/>
      <c r="L22" s="148"/>
      <c r="M22" s="148">
        <f>EXP(lambda_L*B22)</f>
        <v>1.3231298123374369</v>
      </c>
      <c r="N22" s="148">
        <f>EXP(lambda_E*B22)</f>
        <v>1.8221188003905089</v>
      </c>
      <c r="O22" s="148">
        <f>E22^alpha * (M22*D22)^beta</f>
        <v>1.5051843447627642</v>
      </c>
      <c r="P22" s="148">
        <f>((1-gamma_E)^1 * O22^phi + gamma_E^1 * ($N22*F22)^phi)^invPhi</f>
        <v>1.6986493023028608</v>
      </c>
      <c r="Q22" s="148">
        <f>((1-gamma_E)^1 * P22^phi + gamma_E^1 * ($N22*G22)^phi)^invPhi</f>
        <v>1.7846814916890481</v>
      </c>
      <c r="R22" s="148">
        <f>((1-gamma_E)^1 * Q22^phi + gamma_E^1 * ($N22*H22)^phi)^invPhi</f>
        <v>2.2329218897776486</v>
      </c>
    </row>
    <row r="23" spans="1:18">
      <c r="A23" s="148">
        <f>UKData!A23</f>
        <v>2001</v>
      </c>
      <c r="B23" s="148">
        <f>UKData!B23</f>
        <v>21</v>
      </c>
      <c r="C23" s="148">
        <f>UKData!C23</f>
        <v>1.7503229849553736</v>
      </c>
      <c r="D23" s="148">
        <f>UKData!D23</f>
        <v>1.0488796006037386</v>
      </c>
      <c r="E23" s="148">
        <f>UKData!E23</f>
        <v>1.9505854892430343</v>
      </c>
      <c r="F23" s="148">
        <f>UKData!F23</f>
        <v>1.1173156943676004</v>
      </c>
      <c r="G23" s="148">
        <f>UKData!G23</f>
        <v>1.1032292209563987</v>
      </c>
      <c r="H23" s="148" t="str">
        <f>UKData!H23</f>
        <v>NA</v>
      </c>
      <c r="I23" s="148"/>
      <c r="J23" s="148"/>
      <c r="K23" s="148"/>
      <c r="L23" s="148"/>
      <c r="M23" s="148">
        <f>EXP(lambda_L*B23)</f>
        <v>1.3417839036669714</v>
      </c>
      <c r="N23" s="148">
        <f>EXP(lambda_E*B23)</f>
        <v>1.8776105792643432</v>
      </c>
      <c r="O23" s="148">
        <f>E23^alpha * (M23*D23)^beta</f>
        <v>1.5470974869950189</v>
      </c>
      <c r="P23" s="148">
        <f>((1-gamma_E)^1 * O23^phi + gamma_E^1 * ($N23*F23)^phi)^invPhi</f>
        <v>1.7712579994817561</v>
      </c>
      <c r="Q23" s="148">
        <f>((1-gamma_E)^1 * P23^phi + gamma_E^1 * ($N23*G23)^phi)^invPhi</f>
        <v>1.867575183192886</v>
      </c>
      <c r="R23" s="148"/>
    </row>
    <row r="24" spans="1:18">
      <c r="A24" s="148">
        <f>UKData!A24</f>
        <v>2002</v>
      </c>
      <c r="B24" s="148">
        <f>UKData!B24</f>
        <v>22</v>
      </c>
      <c r="C24" s="148">
        <f>UKData!C24</f>
        <v>1.7968379622842729</v>
      </c>
      <c r="D24" s="148">
        <f>UKData!D24</f>
        <v>1.0459770114942528</v>
      </c>
      <c r="E24" s="148">
        <f>UKData!E24</f>
        <v>2.0238604772591549</v>
      </c>
      <c r="F24" s="148">
        <f>UKData!F24</f>
        <v>1.1051073554598261</v>
      </c>
      <c r="G24" s="148">
        <f>UKData!G24</f>
        <v>1.090432185510017</v>
      </c>
      <c r="H24" s="148" t="str">
        <f>UKData!H24</f>
        <v>NA</v>
      </c>
      <c r="I24" s="148"/>
      <c r="J24" s="148"/>
      <c r="K24" s="148"/>
      <c r="L24" s="148"/>
      <c r="M24" s="148">
        <f>EXP(lambda_L*B24)</f>
        <v>1.3607009889371502</v>
      </c>
      <c r="N24" s="148">
        <f>EXP(lambda_E*B24)</f>
        <v>1.9347923344020315</v>
      </c>
      <c r="O24" s="148">
        <f>E24^alpha * (M24*D24)^beta</f>
        <v>1.576248192677399</v>
      </c>
      <c r="P24" s="148">
        <f>((1-gamma_E)^1 * O24^phi + gamma_E^1 * ($N24*F24)^phi)^invPhi</f>
        <v>1.8050468621415683</v>
      </c>
      <c r="Q24" s="148">
        <f>((1-gamma_E)^1 * P24^phi + gamma_E^1 * ($N24*G24)^phi)^invPhi</f>
        <v>1.9027223088273526</v>
      </c>
      <c r="R24" s="148"/>
    </row>
    <row r="25" spans="1:18">
      <c r="A25" s="148">
        <f>UKData!A25</f>
        <v>2003</v>
      </c>
      <c r="B25" s="148">
        <f>UKData!B25</f>
        <v>23</v>
      </c>
      <c r="C25" s="148">
        <f>UKData!C25</f>
        <v>1.8601695896054997</v>
      </c>
      <c r="D25" s="148">
        <f>UKData!D25</f>
        <v>1.0499245326831534</v>
      </c>
      <c r="E25" s="148">
        <f>UKData!E25</f>
        <v>2.0943529728392276</v>
      </c>
      <c r="F25" s="148">
        <f>UKData!F25</f>
        <v>1.1121866035008878</v>
      </c>
      <c r="G25" s="148">
        <f>UKData!G25</f>
        <v>1.0982309355870383</v>
      </c>
      <c r="H25" s="148" t="str">
        <f>UKData!H25</f>
        <v>NA</v>
      </c>
      <c r="I25" s="148"/>
      <c r="J25" s="148"/>
      <c r="K25" s="148"/>
      <c r="L25" s="148"/>
      <c r="M25" s="148">
        <f>EXP(lambda_L*B25)</f>
        <v>1.3798847759572466</v>
      </c>
      <c r="N25" s="148">
        <f>EXP(lambda_E*B25)</f>
        <v>1.9937155332430823</v>
      </c>
      <c r="O25" s="148">
        <f>E25^alpha * (M25*D25)^beta</f>
        <v>1.6121858620418656</v>
      </c>
      <c r="P25" s="148">
        <f>((1-gamma_E)^1 * O25^phi + gamma_E^1 * ($N25*F25)^phi)^invPhi</f>
        <v>1.8634591840961265</v>
      </c>
      <c r="Q25" s="148">
        <f>((1-gamma_E)^1 * P25^phi + gamma_E^1 * ($N25*G25)^phi)^invPhi</f>
        <v>1.9689662606486766</v>
      </c>
      <c r="R25" s="148"/>
    </row>
    <row r="26" spans="1:18">
      <c r="A26" s="148">
        <f>UKData!A26</f>
        <v>2004</v>
      </c>
      <c r="B26" s="148">
        <f>UKData!B26</f>
        <v>24</v>
      </c>
      <c r="C26" s="148">
        <f>UKData!C26</f>
        <v>1.9151434721890022</v>
      </c>
      <c r="D26" s="148">
        <f>UKData!D26</f>
        <v>1.0593289213978869</v>
      </c>
      <c r="E26" s="148">
        <f>UKData!E26</f>
        <v>2.1706895086950562</v>
      </c>
      <c r="F26" s="148">
        <f>UKData!F26</f>
        <v>1.1144255716268654</v>
      </c>
      <c r="G26" s="148">
        <f>UKData!G26</f>
        <v>1.1008020611638714</v>
      </c>
      <c r="H26" s="148" t="str">
        <f>UKData!H26</f>
        <v>NA</v>
      </c>
      <c r="I26" s="148"/>
      <c r="J26" s="148"/>
      <c r="K26" s="148"/>
      <c r="L26" s="148"/>
      <c r="M26" s="148">
        <f>EXP(lambda_L*B26)</f>
        <v>1.3993390248109305</v>
      </c>
      <c r="N26" s="148">
        <f>EXP(lambda_E*B26)</f>
        <v>2.0544332106438876</v>
      </c>
      <c r="O26" s="148">
        <f>E26^alpha * (M26*D26)^beta</f>
        <v>1.6557338039810936</v>
      </c>
      <c r="P26" s="148">
        <f>((1-gamma_E)^1 * O26^phi + gamma_E^1 * ($N26*F26)^phi)^invPhi</f>
        <v>1.9208287598332903</v>
      </c>
      <c r="Q26" s="148">
        <f>((1-gamma_E)^1 * P26^phi + gamma_E^1 * ($N26*G26)^phi)^invPhi</f>
        <v>2.0314482670938596</v>
      </c>
      <c r="R26" s="148"/>
    </row>
    <row r="27" spans="1:18">
      <c r="A27" s="148">
        <f>UKData!A27</f>
        <v>2005</v>
      </c>
      <c r="B27" s="148">
        <f>UKData!B27</f>
        <v>25</v>
      </c>
      <c r="C27" s="148">
        <f>UKData!C27</f>
        <v>1.9550890169683908</v>
      </c>
      <c r="D27" s="148">
        <f>UKData!D27</f>
        <v>1.0719842099152443</v>
      </c>
      <c r="E27" s="148">
        <f>UKData!E27</f>
        <v>2.247073794031067</v>
      </c>
      <c r="F27" s="148">
        <f>UKData!F27</f>
        <v>1.1153375454227641</v>
      </c>
      <c r="G27" s="148">
        <f>UKData!G27</f>
        <v>1.101660059404304</v>
      </c>
      <c r="H27" s="148" t="str">
        <f>UKData!H27</f>
        <v>NA</v>
      </c>
      <c r="I27" s="148"/>
      <c r="J27" s="148"/>
      <c r="K27" s="148"/>
      <c r="L27" s="148"/>
      <c r="M27" s="148">
        <f>EXP(lambda_L*B27)</f>
        <v>1.4190675485932573</v>
      </c>
      <c r="N27" s="148">
        <f>EXP(lambda_E*B27)</f>
        <v>2.1170000166126748</v>
      </c>
      <c r="O27" s="148">
        <f>E27^alpha * (M27*D27)^beta</f>
        <v>1.7034326280795979</v>
      </c>
      <c r="P27" s="148">
        <f>((1-gamma_E)^1 * O27^phi + gamma_E^1 * ($N27*F27)^phi)^invPhi</f>
        <v>1.9794618118533096</v>
      </c>
      <c r="Q27" s="148">
        <f>((1-gamma_E)^1 * P27^phi + gamma_E^1 * ($N27*G27)^phi)^invPhi</f>
        <v>2.0941387532661095</v>
      </c>
      <c r="R27" s="148"/>
    </row>
    <row r="28" spans="1:18">
      <c r="A28" s="148">
        <f>UKData!A28</f>
        <v>2006</v>
      </c>
      <c r="B28" s="148">
        <f>UKData!B28</f>
        <v>26</v>
      </c>
      <c r="C28" s="148">
        <f>UKData!C28</f>
        <v>2.0060610580875688</v>
      </c>
      <c r="D28" s="148">
        <f>UKData!D28</f>
        <v>1.0777893881342158</v>
      </c>
      <c r="E28" s="148">
        <f>UKData!E28</f>
        <v>2.3326861315045488</v>
      </c>
      <c r="F28" s="148">
        <f>UKData!F28</f>
        <v>1.1029046871711281</v>
      </c>
      <c r="G28" s="148">
        <f>UKData!G28</f>
        <v>1.0899275225463279</v>
      </c>
      <c r="H28" s="148" t="str">
        <f>UKData!H28</f>
        <v>NA</v>
      </c>
      <c r="I28" s="148"/>
      <c r="J28" s="148"/>
      <c r="K28" s="148"/>
      <c r="L28" s="148"/>
      <c r="M28" s="148">
        <f>EXP(lambda_L*B28)</f>
        <v>1.4390742141580464</v>
      </c>
      <c r="N28" s="148">
        <f>EXP(lambda_E*B28)</f>
        <v>2.1814722654982011</v>
      </c>
      <c r="O28" s="148">
        <f>E28^alpha * (M28*D28)^beta</f>
        <v>1.7458883472703948</v>
      </c>
      <c r="P28" s="148">
        <f>((1-gamma_E)^1 * O28^phi + gamma_E^1 * ($N28*F28)^phi)^invPhi</f>
        <v>2.0206836572844171</v>
      </c>
      <c r="Q28" s="148">
        <f>((1-gamma_E)^1 * P28^phi + gamma_E^1 * ($N28*G28)^phi)^invPhi</f>
        <v>2.1364617678108346</v>
      </c>
      <c r="R28" s="148"/>
    </row>
    <row r="29" spans="1:18">
      <c r="A29" s="148">
        <f>UKData!A29</f>
        <v>2007</v>
      </c>
      <c r="B29" s="148">
        <f>UKData!B29</f>
        <v>27</v>
      </c>
      <c r="C29" s="148">
        <f>UKData!C29</f>
        <v>2.0755943394689758</v>
      </c>
      <c r="D29" s="148">
        <f>UKData!D29</f>
        <v>1.0868454661558111</v>
      </c>
      <c r="E29" s="148">
        <f>UKData!E29</f>
        <v>2.4319703233880055</v>
      </c>
      <c r="F29" s="148">
        <f>UKData!F29</f>
        <v>1.0609379497383971</v>
      </c>
      <c r="G29" s="148">
        <f>UKData!G29</f>
        <v>1.0478528164379208</v>
      </c>
      <c r="H29" s="148" t="str">
        <f>UKData!H29</f>
        <v>NA</v>
      </c>
      <c r="I29" s="148"/>
      <c r="J29" s="148"/>
      <c r="K29" s="148"/>
      <c r="L29" s="148"/>
      <c r="M29" s="148">
        <f>EXP(lambda_L*B29)</f>
        <v>1.4593629428757966</v>
      </c>
      <c r="N29" s="148">
        <f>EXP(lambda_E*B29)</f>
        <v>2.2479079866764713</v>
      </c>
      <c r="O29" s="148">
        <f>E29^alpha * (M29*D29)^beta</f>
        <v>1.7954073066123766</v>
      </c>
      <c r="P29" s="148">
        <f>((1-gamma_E)^1 * O29^phi + gamma_E^1 * ($N29*F29)^phi)^invPhi</f>
        <v>2.0282316174901402</v>
      </c>
      <c r="Q29" s="148">
        <f>((1-gamma_E)^1 * P29^phi + gamma_E^1 * ($N29*G29)^phi)^invPhi</f>
        <v>2.1319463819904176</v>
      </c>
      <c r="R29" s="148"/>
    </row>
    <row r="30" spans="1:18">
      <c r="A30" s="148">
        <f>UKData!A30</f>
        <v>2008</v>
      </c>
      <c r="B30" s="148">
        <f>UKData!B30</f>
        <v>28</v>
      </c>
      <c r="C30" s="148">
        <f>UKData!C30</f>
        <v>2.0527029147088247</v>
      </c>
      <c r="D30" s="148">
        <f>UKData!D30</f>
        <v>1.0913735051666087</v>
      </c>
      <c r="E30" s="148">
        <f>UKData!E30</f>
        <v>2.511672267411972</v>
      </c>
      <c r="F30" s="148">
        <f>UKData!F30</f>
        <v>1.0494311120709716</v>
      </c>
      <c r="G30" s="148">
        <f>UKData!G30</f>
        <v>1.0360211715944556</v>
      </c>
      <c r="H30" s="148" t="str">
        <f>UKData!H30</f>
        <v>NA</v>
      </c>
      <c r="I30" s="148"/>
      <c r="J30" s="148"/>
      <c r="K30" s="148"/>
      <c r="L30" s="148"/>
      <c r="M30" s="148">
        <f>EXP(lambda_L*B30)</f>
        <v>1.4799377114022885</v>
      </c>
      <c r="N30" s="148">
        <f>EXP(lambda_E*B30)</f>
        <v>2.3163669767810915</v>
      </c>
      <c r="O30" s="148">
        <f>E30^alpha * (M30*D30)^beta</f>
        <v>1.8357909313118101</v>
      </c>
      <c r="P30" s="148">
        <f>((1-gamma_E)^1 * O30^phi + gamma_E^1 * ($N30*F30)^phi)^invPhi</f>
        <v>2.0697284323432674</v>
      </c>
      <c r="Q30" s="148">
        <f>((1-gamma_E)^1 * P30^phi + gamma_E^1 * ($N30*G30)^phi)^invPhi</f>
        <v>2.1740420478006035</v>
      </c>
      <c r="R30" s="148"/>
    </row>
    <row r="31" spans="1:18">
      <c r="A31" s="148">
        <f>UKData!A31</f>
        <v>2009</v>
      </c>
      <c r="B31" s="148">
        <f>UKData!B31</f>
        <v>29</v>
      </c>
      <c r="C31" s="148">
        <f>UKData!C31</f>
        <v>1.9629315289040459</v>
      </c>
      <c r="D31" s="148">
        <f>UKData!D31</f>
        <v>1.0596772320910253</v>
      </c>
      <c r="E31" s="148">
        <f>UKData!E31</f>
        <v>2.5523349805870459</v>
      </c>
      <c r="F31" s="148">
        <f>UKData!F31</f>
        <v>0.99900000247902043</v>
      </c>
      <c r="G31" s="148">
        <f>UKData!G31</f>
        <v>0.98382437019791136</v>
      </c>
      <c r="H31" s="148" t="str">
        <f>UKData!H31</f>
        <v>NA</v>
      </c>
      <c r="I31" s="148"/>
      <c r="J31" s="148"/>
      <c r="K31" s="148"/>
      <c r="L31" s="148"/>
      <c r="M31" s="148">
        <f>EXP(lambda_L*B31)</f>
        <v>1.50080255245802</v>
      </c>
      <c r="N31" s="148">
        <f>EXP(lambda_E*B31)</f>
        <v>2.3869108535242765</v>
      </c>
      <c r="O31" s="148">
        <f>E31^alpha * (M31*D31)^beta</f>
        <v>1.8242103303833659</v>
      </c>
      <c r="P31" s="148">
        <f>((1-gamma_E)^1 * O31^phi + gamma_E^1 * ($N31*F31)^phi)^invPhi</f>
        <v>2.040240239089627</v>
      </c>
      <c r="Q31" s="148">
        <f>((1-gamma_E)^1 * P31^phi + gamma_E^1 * ($N31*G31)^phi)^invPhi</f>
        <v>2.1363285583131941</v>
      </c>
      <c r="R31" s="148"/>
    </row>
    <row r="32" spans="1:18">
      <c r="A32" s="148">
        <f>UKData!A32</f>
        <v>2010</v>
      </c>
      <c r="B32" s="148">
        <f>UKData!B32</f>
        <v>30</v>
      </c>
      <c r="C32" s="148">
        <f>UKData!C32</f>
        <v>2.0039992695867763</v>
      </c>
      <c r="D32" s="148">
        <f>UKData!D32</f>
        <v>1.0649018924880995</v>
      </c>
      <c r="E32" s="148">
        <f>UKData!E32</f>
        <v>2.596944157292989</v>
      </c>
      <c r="F32" s="148">
        <f>UKData!F32</f>
        <v>1.0152842530613724</v>
      </c>
      <c r="G32" s="148">
        <f>UKData!G32</f>
        <v>1.0002896176350151</v>
      </c>
      <c r="H32" s="148" t="str">
        <f>UKData!H32</f>
        <v>NA</v>
      </c>
      <c r="I32" s="148"/>
      <c r="J32" s="148"/>
      <c r="K32" s="148"/>
      <c r="L32" s="148"/>
      <c r="M32" s="148">
        <f>EXP(lambda_L*B32)</f>
        <v>1.5219615556186337</v>
      </c>
      <c r="N32" s="148">
        <f>EXP(lambda_E*B32)</f>
        <v>2.4596031111569494</v>
      </c>
      <c r="O32" s="148">
        <f>E32^alpha * (M32*D32)^beta</f>
        <v>1.8581920037447974</v>
      </c>
      <c r="P32" s="148">
        <f>((1-gamma_E)^1 * O32^phi + gamma_E^1 * ($N32*F32)^phi)^invPhi</f>
        <v>2.1149173540547443</v>
      </c>
      <c r="Q32" s="148">
        <f>((1-gamma_E)^1 * P32^phi + gamma_E^1 * ($N32*G32)^phi)^invPhi</f>
        <v>2.2247150985167758</v>
      </c>
      <c r="R32" s="148"/>
    </row>
    <row r="33" spans="1:18">
      <c r="A33" s="148">
        <f>UKData!A33</f>
        <v>2011</v>
      </c>
      <c r="B33" s="148">
        <f>UKData!B33</f>
        <v>31</v>
      </c>
      <c r="C33" s="148">
        <f>UKData!C33</f>
        <v>2.0171192742504478</v>
      </c>
      <c r="D33" s="148">
        <f>UKData!D33</f>
        <v>1.0633925461511669</v>
      </c>
      <c r="E33" s="148">
        <f>UKData!E33</f>
        <v>2.6357626243114307</v>
      </c>
      <c r="F33" s="148">
        <f>UKData!F33</f>
        <v>0.96688532466264787</v>
      </c>
      <c r="G33" s="148">
        <f>UKData!G33</f>
        <v>0.95181302656391054</v>
      </c>
      <c r="H33" s="148" t="str">
        <f>UKData!H33</f>
        <v>NA</v>
      </c>
      <c r="I33" s="148"/>
      <c r="J33" s="148"/>
      <c r="K33" s="148"/>
      <c r="L33" s="148"/>
      <c r="M33" s="148">
        <f>EXP(lambda_L*B33)</f>
        <v>1.5434188681164871</v>
      </c>
      <c r="N33" s="148">
        <f>EXP(lambda_E*B33)</f>
        <v>2.5345091776178545</v>
      </c>
      <c r="O33" s="148">
        <f>E33^alpha * (M33*D33)^beta</f>
        <v>1.8829500164335919</v>
      </c>
      <c r="P33" s="148">
        <f>((1-gamma_E)^1 * O33^phi + gamma_E^1 * ($N33*F33)^phi)^invPhi</f>
        <v>2.100346201569756</v>
      </c>
      <c r="Q33" s="148">
        <f>((1-gamma_E)^1 * P33^phi + gamma_E^1 * ($N33*G33)^phi)^invPhi</f>
        <v>2.1973055463908464</v>
      </c>
      <c r="R33" s="148"/>
    </row>
    <row r="34" spans="1:18">
      <c r="A34" s="148"/>
      <c r="B34" s="148"/>
      <c r="C34" s="148"/>
      <c r="D34" s="148"/>
      <c r="E34" s="148"/>
      <c r="F34" s="148"/>
      <c r="G34" s="148"/>
      <c r="H34" s="148"/>
      <c r="I34" s="148"/>
      <c r="J34" s="148"/>
      <c r="K34" s="148"/>
      <c r="L34" s="148"/>
      <c r="M34" s="148"/>
      <c r="N34" s="148"/>
      <c r="O34" s="148"/>
      <c r="P34" s="148"/>
      <c r="Q34" s="148"/>
      <c r="R34" s="148"/>
    </row>
    <row r="35" spans="1:18">
      <c r="A35" s="148"/>
      <c r="B35" s="148"/>
      <c r="C35" s="148"/>
      <c r="D35" s="148"/>
      <c r="E35" s="148"/>
      <c r="F35" s="148"/>
      <c r="G35" s="148"/>
      <c r="H35" s="148"/>
      <c r="I35" s="148"/>
      <c r="J35" s="148"/>
      <c r="K35" s="148"/>
      <c r="L35" s="148"/>
      <c r="M35" s="148"/>
      <c r="N35" s="148"/>
      <c r="O35" s="148"/>
      <c r="P35" s="148"/>
      <c r="Q35" s="148"/>
      <c r="R35" s="148"/>
    </row>
    <row r="36" spans="1:18">
      <c r="A36" s="148"/>
      <c r="B36" s="148"/>
      <c r="C36" s="148"/>
      <c r="D36" s="148"/>
      <c r="E36" s="148"/>
      <c r="F36" s="148"/>
      <c r="G36" s="148"/>
      <c r="H36" s="148"/>
      <c r="I36" s="148"/>
      <c r="J36" s="148"/>
      <c r="K36" s="148"/>
      <c r="L36" s="148"/>
      <c r="M36" s="148"/>
      <c r="N36" s="148"/>
      <c r="O36" s="148"/>
      <c r="P36" s="148"/>
      <c r="Q36" s="148"/>
      <c r="R36" s="148"/>
    </row>
    <row r="37" spans="1:18">
      <c r="A37" s="148"/>
      <c r="B37" s="148"/>
      <c r="C37" s="148"/>
      <c r="D37" s="148"/>
      <c r="E37" s="148"/>
      <c r="F37" s="148"/>
      <c r="G37" s="148"/>
      <c r="H37" s="148"/>
      <c r="I37" s="148"/>
      <c r="J37" s="148"/>
      <c r="K37" s="148"/>
      <c r="L37" s="148"/>
      <c r="M37" s="148"/>
      <c r="N37" s="148"/>
      <c r="O37" s="148"/>
      <c r="P37" s="148"/>
      <c r="Q37" s="148"/>
      <c r="R37" s="148"/>
    </row>
    <row r="38" spans="1:18">
      <c r="A38" s="148"/>
      <c r="B38" s="148"/>
      <c r="C38" s="148"/>
      <c r="D38" s="148"/>
      <c r="E38" s="148"/>
      <c r="F38" s="148"/>
      <c r="G38" s="148"/>
      <c r="H38" s="148"/>
      <c r="I38" s="148"/>
      <c r="J38" s="148"/>
      <c r="K38" s="148"/>
      <c r="L38" s="148"/>
      <c r="M38" s="148"/>
      <c r="N38" s="148"/>
      <c r="O38" s="148"/>
      <c r="P38" s="148"/>
      <c r="Q38" s="148"/>
      <c r="R38" s="148"/>
    </row>
    <row r="39" spans="1:18">
      <c r="A39" s="148"/>
      <c r="B39" s="148"/>
      <c r="C39" s="148"/>
      <c r="D39" s="148"/>
      <c r="E39" s="148"/>
      <c r="F39" s="148"/>
      <c r="G39" s="148"/>
      <c r="H39" s="148"/>
      <c r="I39" s="148"/>
      <c r="J39" s="148"/>
      <c r="K39" s="148"/>
      <c r="L39" s="148"/>
      <c r="M39" s="148"/>
      <c r="N39" s="148"/>
      <c r="O39" s="148"/>
      <c r="P39" s="148"/>
      <c r="Q39" s="148"/>
      <c r="R39" s="148"/>
    </row>
    <row r="40" spans="1:18">
      <c r="A40" s="148"/>
      <c r="B40" s="148"/>
      <c r="C40" s="148"/>
      <c r="D40" s="148"/>
      <c r="E40" s="148"/>
      <c r="F40" s="148"/>
      <c r="G40" s="148"/>
      <c r="H40" s="148"/>
      <c r="I40" s="148"/>
      <c r="J40" s="148"/>
      <c r="K40" s="148"/>
      <c r="L40" s="148"/>
      <c r="M40" s="148"/>
      <c r="N40" s="148"/>
      <c r="O40" s="148"/>
      <c r="P40" s="148"/>
      <c r="Q40" s="148"/>
      <c r="R40" s="148"/>
    </row>
    <row r="41" spans="1:18">
      <c r="A41" s="148"/>
      <c r="B41" s="148"/>
      <c r="C41" s="148"/>
      <c r="D41" s="148"/>
      <c r="E41" s="148"/>
      <c r="F41" s="148"/>
      <c r="G41" s="148"/>
      <c r="H41" s="148"/>
      <c r="I41" s="148"/>
      <c r="J41" s="148"/>
      <c r="K41" s="148"/>
      <c r="L41" s="148"/>
      <c r="M41" s="148"/>
      <c r="N41" s="148"/>
      <c r="O41" s="148"/>
      <c r="P41" s="148"/>
      <c r="Q41" s="148"/>
      <c r="R41" s="148"/>
    </row>
    <row r="42" spans="1:18">
      <c r="A42" s="148"/>
      <c r="B42" s="148"/>
      <c r="C42" s="148"/>
      <c r="D42" s="148"/>
      <c r="E42" s="148"/>
      <c r="F42" s="148"/>
      <c r="G42" s="148"/>
      <c r="H42" s="148"/>
      <c r="I42" s="148"/>
      <c r="J42" s="148"/>
      <c r="K42" s="148"/>
      <c r="L42" s="148"/>
      <c r="M42" s="148"/>
      <c r="N42" s="148"/>
      <c r="O42" s="148"/>
      <c r="P42" s="148"/>
      <c r="Q42" s="148"/>
      <c r="R42" s="148"/>
    </row>
    <row r="43" spans="1:18">
      <c r="A43" s="148"/>
      <c r="B43" s="148"/>
      <c r="C43" s="148"/>
      <c r="D43" s="148"/>
      <c r="E43" s="148"/>
      <c r="F43" s="148"/>
      <c r="G43" s="148"/>
      <c r="H43" s="148"/>
      <c r="I43" s="148"/>
      <c r="J43" s="148"/>
      <c r="K43" s="148"/>
      <c r="L43" s="148"/>
      <c r="M43" s="148"/>
      <c r="N43" s="148"/>
      <c r="O43" s="148"/>
      <c r="P43" s="148"/>
      <c r="Q43" s="148"/>
      <c r="R43" s="148"/>
    </row>
    <row r="44" spans="1:18">
      <c r="A44" s="148"/>
      <c r="B44" s="148"/>
      <c r="C44" s="148"/>
      <c r="D44" s="148"/>
      <c r="E44" s="148"/>
      <c r="F44" s="148"/>
      <c r="G44" s="148"/>
      <c r="H44" s="148"/>
      <c r="I44" s="148"/>
      <c r="J44" s="148"/>
      <c r="K44" s="148"/>
      <c r="L44" s="148"/>
      <c r="M44" s="148"/>
      <c r="N44" s="148"/>
      <c r="O44" s="148"/>
      <c r="P44" s="148"/>
      <c r="Q44" s="148"/>
      <c r="R44" s="148"/>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Charts</vt:lpstr>
      </vt:variant>
      <vt:variant>
        <vt:i4>3</vt:i4>
      </vt:variant>
    </vt:vector>
  </HeadingPairs>
  <TitlesOfParts>
    <vt:vector size="11" baseType="lpstr">
      <vt:lpstr>UK Workbook</vt:lpstr>
      <vt:lpstr>UKData</vt:lpstr>
      <vt:lpstr>Labor calculations</vt:lpstr>
      <vt:lpstr>Exergy calcs</vt:lpstr>
      <vt:lpstr>Useful work calcs</vt:lpstr>
      <vt:lpstr>Capital Stock Comparison</vt:lpstr>
      <vt:lpstr>GDP Comparison</vt:lpstr>
      <vt:lpstr>CES Models</vt:lpstr>
      <vt:lpstr>UK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2012-07-10T20:32:16Z</dcterms:created>
  <dcterms:modified xsi:type="dcterms:W3CDTF">2013-02-17T20:02:22Z</dcterms:modified>
</cp:coreProperties>
</file>