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280" windowWidth="21840" windowHeight="13740" activeTab="1"/>
  </bookViews>
  <sheets>
    <sheet name="Iran Workbook" sheetId="1" r:id="rId1"/>
    <sheet name="IRData" sheetId="9" r:id="rId2"/>
    <sheet name="Iran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7" i="2" l="1"/>
  <c r="F7" i="2"/>
  <c r="AO33" i="8"/>
  <c r="AO34" i="8"/>
  <c r="AO35" i="8"/>
  <c r="AO36" i="8"/>
  <c r="AO37" i="8"/>
  <c r="AO38" i="8"/>
  <c r="AO39" i="8"/>
  <c r="AO40" i="8"/>
  <c r="AO41" i="8"/>
  <c r="AO42" i="8"/>
  <c r="AO43" i="8"/>
  <c r="AO44" i="8"/>
  <c r="AO45" i="8"/>
  <c r="AO46" i="8"/>
  <c r="AO47" i="8"/>
  <c r="AO48" i="8"/>
  <c r="AO49" i="8"/>
  <c r="AO50" i="8"/>
  <c r="AO51" i="8"/>
  <c r="AO52" i="8"/>
  <c r="AO32" i="8"/>
  <c r="AD33" i="8"/>
  <c r="AD34" i="8"/>
  <c r="AD35" i="8"/>
  <c r="AD36" i="8"/>
  <c r="AD37" i="8"/>
  <c r="AD38" i="8"/>
  <c r="AD39" i="8"/>
  <c r="AD40" i="8"/>
  <c r="AD41" i="8"/>
  <c r="AD42" i="8"/>
  <c r="AD43" i="8"/>
  <c r="AD44" i="8"/>
  <c r="AD45" i="8"/>
  <c r="AD46" i="8"/>
  <c r="AD47" i="8"/>
  <c r="AD48" i="8"/>
  <c r="AD49" i="8"/>
  <c r="AD50" i="8"/>
  <c r="AD51" i="8"/>
  <c r="AD52" i="8"/>
  <c r="AD32"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D12" i="1"/>
  <c r="AL33" i="8"/>
  <c r="AA33" i="8"/>
  <c r="AL34" i="8"/>
  <c r="AA34" i="8"/>
  <c r="AL35" i="8"/>
  <c r="AA35" i="8"/>
  <c r="AL36" i="8"/>
  <c r="AA36" i="8"/>
  <c r="AL37" i="8"/>
  <c r="AA37" i="8"/>
  <c r="AL38" i="8"/>
  <c r="AA38" i="8"/>
  <c r="AL39" i="8"/>
  <c r="AA39" i="8"/>
  <c r="AL40" i="8"/>
  <c r="AA40" i="8"/>
  <c r="AL41" i="8"/>
  <c r="AA41" i="8"/>
  <c r="AL42" i="8"/>
  <c r="AA42" i="8"/>
  <c r="AL43" i="8"/>
  <c r="AA43" i="8"/>
  <c r="AL44" i="8"/>
  <c r="AA44" i="8"/>
  <c r="AL45" i="8"/>
  <c r="AA45" i="8"/>
  <c r="AL46" i="8"/>
  <c r="AA46" i="8"/>
  <c r="AL47" i="8"/>
  <c r="AA47" i="8"/>
  <c r="AL48" i="8"/>
  <c r="AA48" i="8"/>
  <c r="AL49" i="8"/>
  <c r="AA49" i="8"/>
  <c r="AL50" i="8"/>
  <c r="AA50" i="8"/>
  <c r="AL51" i="8"/>
  <c r="AA51" i="8"/>
  <c r="AL52" i="8"/>
  <c r="AA52" i="8"/>
  <c r="AK33" i="8"/>
  <c r="Z33" i="8"/>
  <c r="AK34" i="8"/>
  <c r="Z34" i="8"/>
  <c r="AK35" i="8"/>
  <c r="Z35" i="8"/>
  <c r="AK36" i="8"/>
  <c r="Z36" i="8"/>
  <c r="AK37" i="8"/>
  <c r="Z37" i="8"/>
  <c r="AK38" i="8"/>
  <c r="Z38" i="8"/>
  <c r="AK39" i="8"/>
  <c r="Z39" i="8"/>
  <c r="AK40" i="8"/>
  <c r="Z40" i="8"/>
  <c r="AK41" i="8"/>
  <c r="Z41" i="8"/>
  <c r="AK42" i="8"/>
  <c r="Z42" i="8"/>
  <c r="AK43" i="8"/>
  <c r="Z43" i="8"/>
  <c r="AK44" i="8"/>
  <c r="Z44" i="8"/>
  <c r="AK45" i="8"/>
  <c r="Z45" i="8"/>
  <c r="AK46" i="8"/>
  <c r="Z46" i="8"/>
  <c r="AK47" i="8"/>
  <c r="Z47" i="8"/>
  <c r="AK48" i="8"/>
  <c r="Z48" i="8"/>
  <c r="AK49" i="8"/>
  <c r="Z49" i="8"/>
  <c r="AK50" i="8"/>
  <c r="Z50" i="8"/>
  <c r="AK51" i="8"/>
  <c r="Z51" i="8"/>
  <c r="AK52" i="8"/>
  <c r="Z52" i="8"/>
  <c r="AL32" i="8"/>
  <c r="AA32" i="8"/>
  <c r="AK32" i="8"/>
  <c r="Z32"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2" i="8"/>
  <c r="T33" i="8"/>
  <c r="U33" i="8"/>
  <c r="V33" i="8"/>
  <c r="W33" i="8"/>
  <c r="X33" i="8"/>
  <c r="Y38" i="8"/>
  <c r="F18" i="8"/>
  <c r="AB33" i="8"/>
  <c r="F23" i="8"/>
  <c r="T34" i="8"/>
  <c r="U34" i="8"/>
  <c r="V34" i="8"/>
  <c r="W34" i="8"/>
  <c r="X34" i="8"/>
  <c r="AB34" i="8"/>
  <c r="T35" i="8"/>
  <c r="U35" i="8"/>
  <c r="V35" i="8"/>
  <c r="W35" i="8"/>
  <c r="X35" i="8"/>
  <c r="T36" i="8"/>
  <c r="U36" i="8"/>
  <c r="V36" i="8"/>
  <c r="W36" i="8"/>
  <c r="X36" i="8"/>
  <c r="AB36" i="8"/>
  <c r="T37" i="8"/>
  <c r="U37" i="8"/>
  <c r="V37" i="8"/>
  <c r="W37" i="8"/>
  <c r="X37" i="8"/>
  <c r="AB37" i="8"/>
  <c r="T38" i="8"/>
  <c r="U38" i="8"/>
  <c r="V38" i="8"/>
  <c r="W38" i="8"/>
  <c r="X38" i="8"/>
  <c r="T39" i="8"/>
  <c r="U39" i="8"/>
  <c r="V39" i="8"/>
  <c r="W39" i="8"/>
  <c r="X39" i="8"/>
  <c r="AB39" i="8"/>
  <c r="T40" i="8"/>
  <c r="U40" i="8"/>
  <c r="V40" i="8"/>
  <c r="W40" i="8"/>
  <c r="X40" i="8"/>
  <c r="AC40" i="8"/>
  <c r="T41" i="8"/>
  <c r="U41" i="8"/>
  <c r="V41" i="8"/>
  <c r="W41" i="8"/>
  <c r="X41" i="8"/>
  <c r="T42" i="8"/>
  <c r="U42" i="8"/>
  <c r="V42" i="8"/>
  <c r="W42" i="8"/>
  <c r="X42" i="8"/>
  <c r="Y42" i="8"/>
  <c r="AB42" i="8"/>
  <c r="T43" i="8"/>
  <c r="U43" i="8"/>
  <c r="V43" i="8"/>
  <c r="W43" i="8"/>
  <c r="X43" i="8"/>
  <c r="T44" i="8"/>
  <c r="U44" i="8"/>
  <c r="V44" i="8"/>
  <c r="W44" i="8"/>
  <c r="X44" i="8"/>
  <c r="AB44" i="8"/>
  <c r="AC44" i="8"/>
  <c r="T45" i="8"/>
  <c r="U45" i="8"/>
  <c r="V45" i="8"/>
  <c r="W45" i="8"/>
  <c r="X45" i="8"/>
  <c r="AB45" i="8"/>
  <c r="T46" i="8"/>
  <c r="U46" i="8"/>
  <c r="V46" i="8"/>
  <c r="W46" i="8"/>
  <c r="X46" i="8"/>
  <c r="AB46" i="8"/>
  <c r="T47" i="8"/>
  <c r="U47" i="8"/>
  <c r="V47" i="8"/>
  <c r="W47" i="8"/>
  <c r="X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AC52" i="8"/>
  <c r="T32" i="8"/>
  <c r="U32" i="8"/>
  <c r="V32" i="8"/>
  <c r="W32" i="8"/>
  <c r="X32" i="8"/>
  <c r="AB32" i="8"/>
  <c r="AE52" i="8"/>
  <c r="AF52" i="8"/>
  <c r="AG52" i="8"/>
  <c r="AH52" i="8"/>
  <c r="AI52" i="8"/>
  <c r="AJ52" i="8"/>
  <c r="AM52" i="8"/>
  <c r="AN52" i="8"/>
  <c r="AE51" i="8"/>
  <c r="AF51" i="8"/>
  <c r="AG51" i="8"/>
  <c r="AH51" i="8"/>
  <c r="AI51" i="8"/>
  <c r="AM51" i="8"/>
  <c r="AN51" i="8"/>
  <c r="AE50" i="8"/>
  <c r="AF50" i="8"/>
  <c r="AG50" i="8"/>
  <c r="AH50" i="8"/>
  <c r="AI50" i="8"/>
  <c r="AM50" i="8"/>
  <c r="AN50" i="8"/>
  <c r="AE49" i="8"/>
  <c r="AF49" i="8"/>
  <c r="AG49" i="8"/>
  <c r="AH49" i="8"/>
  <c r="AI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M41" i="8"/>
  <c r="AN41" i="8"/>
  <c r="AE40" i="8"/>
  <c r="AF40" i="8"/>
  <c r="AG40" i="8"/>
  <c r="AH40" i="8"/>
  <c r="AI40" i="8"/>
  <c r="AM40" i="8"/>
  <c r="AN40" i="8"/>
  <c r="AE39" i="8"/>
  <c r="AF39" i="8"/>
  <c r="AG39" i="8"/>
  <c r="AH39" i="8"/>
  <c r="AI39" i="8"/>
  <c r="AM39" i="8"/>
  <c r="AN39" i="8"/>
  <c r="AE38" i="8"/>
  <c r="AF38" i="8"/>
  <c r="AG38" i="8"/>
  <c r="AH38" i="8"/>
  <c r="AI38" i="8"/>
  <c r="AM38" i="8"/>
  <c r="AN38" i="8"/>
  <c r="AE37" i="8"/>
  <c r="AF37" i="8"/>
  <c r="AG37" i="8"/>
  <c r="AH37" i="8"/>
  <c r="AI37" i="8"/>
  <c r="AM37" i="8"/>
  <c r="AN37" i="8"/>
  <c r="AE36" i="8"/>
  <c r="AF36" i="8"/>
  <c r="AG36" i="8"/>
  <c r="AH36" i="8"/>
  <c r="AI36" i="8"/>
  <c r="AJ36" i="8"/>
  <c r="AM36" i="8"/>
  <c r="AN36" i="8"/>
  <c r="AE35" i="8"/>
  <c r="AF35" i="8"/>
  <c r="AG35" i="8"/>
  <c r="AH35" i="8"/>
  <c r="AI35" i="8"/>
  <c r="AJ35" i="8"/>
  <c r="AM35" i="8"/>
  <c r="AN35" i="8"/>
  <c r="AE34" i="8"/>
  <c r="AF34" i="8"/>
  <c r="AG34" i="8"/>
  <c r="AH34" i="8"/>
  <c r="AI34" i="8"/>
  <c r="AM34" i="8"/>
  <c r="AN34" i="8"/>
  <c r="AE33" i="8"/>
  <c r="AF33" i="8"/>
  <c r="AG33" i="8"/>
  <c r="AH33" i="8"/>
  <c r="AI33" i="8"/>
  <c r="AM33" i="8"/>
  <c r="AN33" i="8"/>
  <c r="AE32" i="8"/>
  <c r="AF32" i="8"/>
  <c r="AG32" i="8"/>
  <c r="AH32" i="8"/>
  <c r="AI32" i="8"/>
  <c r="AJ32" i="8"/>
  <c r="AM32" i="8"/>
  <c r="AN32" i="8"/>
  <c r="C23" i="8"/>
  <c r="AJ39" i="8"/>
  <c r="AJ40" i="8"/>
  <c r="AB43" i="8"/>
  <c r="AB40" i="8"/>
  <c r="AB38" i="8"/>
  <c r="AB35" i="8"/>
  <c r="AJ44" i="8"/>
  <c r="Y46" i="8"/>
  <c r="AB41" i="8"/>
  <c r="AC36" i="8"/>
  <c r="Y36" i="8"/>
  <c r="Y40" i="8"/>
  <c r="Y44" i="8"/>
  <c r="Y48" i="8"/>
  <c r="Y52" i="8"/>
  <c r="AJ50" i="8"/>
  <c r="AJ46" i="8"/>
  <c r="AJ42" i="8"/>
  <c r="AJ38" i="8"/>
  <c r="AJ34" i="8"/>
  <c r="Y37" i="8"/>
  <c r="Y41" i="8"/>
  <c r="Y45" i="8"/>
  <c r="Y49" i="8"/>
  <c r="Y32" i="8"/>
  <c r="AJ49" i="8"/>
  <c r="AJ45" i="8"/>
  <c r="AJ41" i="8"/>
  <c r="AJ37" i="8"/>
  <c r="AJ33" i="8"/>
  <c r="Y33" i="8"/>
  <c r="Y35" i="8"/>
  <c r="Y39" i="8"/>
  <c r="Y43" i="8"/>
  <c r="Y47" i="8"/>
  <c r="Y51" i="8"/>
  <c r="AJ51" i="8"/>
  <c r="AJ47" i="8"/>
  <c r="AJ43" i="8"/>
  <c r="AC34" i="8"/>
  <c r="AC38" i="8"/>
  <c r="AC42" i="8"/>
  <c r="AC46" i="8"/>
  <c r="AC50" i="8"/>
  <c r="AC35" i="8"/>
  <c r="AC39" i="8"/>
  <c r="AC43" i="8"/>
  <c r="AC47" i="8"/>
  <c r="AC51" i="8"/>
  <c r="AC33" i="8"/>
  <c r="AC37" i="8"/>
  <c r="AC41" i="8"/>
  <c r="AC45" i="8"/>
  <c r="AC49" i="8"/>
  <c r="AC32" i="8"/>
  <c r="Y50" i="8"/>
  <c r="AC48" i="8"/>
  <c r="Y34" i="8"/>
</calcChain>
</file>

<file path=xl/sharedStrings.xml><?xml version="1.0" encoding="utf-8"?>
<sst xmlns="http://schemas.openxmlformats.org/spreadsheetml/2006/main" count="194" uniqueCount="128">
  <si>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</si>
  <si>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</si>
  <si>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</si>
  <si>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</si>
  <si>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</si>
  <si>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</si>
  <si>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</si>
  <si>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</si>
  <si>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</si>
  <si>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</si>
  <si>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</si>
  <si>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</si>
  <si>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</si>
  <si>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</si>
  <si>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</si>
  <si>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</si>
  <si>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</si>
  <si>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</si>
  <si>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</si>
  <si>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</si>
  <si>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</si>
  <si>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</si>
  <si>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</si>
  <si>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</si>
  <si>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</si>
  <si>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</si>
  <si>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</si>
  <si>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</si>
  <si>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</si>
  <si>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</si>
  <si>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</si>
  <si>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</si>
  <si>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</si>
  <si>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</si>
  <si>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</si>
  <si>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</si>
  <si>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</si>
  <si>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</si>
  <si>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</si>
  <si>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</si>
  <si>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</si>
  <si>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</si>
  <si>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</si>
  <si>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</si>
  <si>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</si>
  <si>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</si>
  <si>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</si>
  <si>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</si>
  <si>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</si>
  <si>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</si>
  <si>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</si>
  <si>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</si>
  <si>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</si>
  <si>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</si>
  <si>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</si>
  <si>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</si>
  <si>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</si>
  <si>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</si>
  <si>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</si>
  <si>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</si>
  <si>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</si>
  <si>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</si>
  <si>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</si>
  <si>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</si>
  <si>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</si>
  <si>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</si>
  <si>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</si>
  <si>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</si>
  <si>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</si>
  <si>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</si>
  <si>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</si>
  <si>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</si>
  <si>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</si>
  <si>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</si>
  <si>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</si>
  <si>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</si>
  <si>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</si>
  <si>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</si>
  <si>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</si>
  <si>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</si>
  <si>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</si>
  <si>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</si>
  <si>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</si>
  <si>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</si>
  <si>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</si>
  <si>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</si>
  <si>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</si>
  <si>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</si>
  <si>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</si>
  <si>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</si>
  <si>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</si>
  <si>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</si>
  <si>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</si>
  <si>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</si>
  <si>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</si>
  <si>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</si>
  <si>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</si>
  <si>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</si>
  <si>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'IRData' tab has the indexed data from this page formatted for direct exporting into R (a statistical analysis program).</t>
  </si>
  <si>
    <t>iYear</t>
  </si>
  <si>
    <t>iGDP</t>
  </si>
  <si>
    <t>iLabor</t>
  </si>
  <si>
    <t>iCapStk</t>
  </si>
  <si>
    <t>iQ</t>
  </si>
  <si>
    <t>iX</t>
  </si>
  <si>
    <t>iU</t>
  </si>
  <si>
    <t>NA</t>
  </si>
  <si>
    <t>Country</t>
  </si>
  <si>
    <t>IR</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</si>
  <si>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</si>
  <si>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</si>
  <si>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</si>
  <si>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</si>
  <si>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</si>
  <si>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</si>
  <si>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exergy [TJ]</t>
  </si>
  <si>
    <t>Biodiesel exergy [TJ]</t>
  </si>
  <si>
    <t>Ethanol heat content [MJ/kg]</t>
  </si>
  <si>
    <t>Biodiesel heat content [MJ/kg]</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</si>
  <si>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</si>
  <si>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</si>
  <si>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</si>
  <si>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</si>
  <si>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iL</t>
  </si>
  <si>
    <t>iK</t>
  </si>
  <si>
    <t>Excluding humans</t>
  </si>
  <si>
    <t>Source</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</si>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</sst>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9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43" fontId="0" fillId="0" borderId="23" xfId="1" applyFont="1" applyBorder="1" applyAlignment="1">
      <alignment horizontal="center"/>
    </xf>
    <xf numFmtId="43" fontId="0" fillId="0" borderId="24" xfId="1" applyFont="1" applyBorder="1" applyAlignment="1">
      <alignment horizontal="center" vertical="center"/>
    </xf>
    <xf numFmtId="0" fontId="20" fillId="0" borderId="0" xfId="0" applyFont="1" applyAlignment="1">
      <alignment horizontal="right"/>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43" fontId="32"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xf numFmtId="166" fontId="0" fillId="0" borderId="18" xfId="1" applyNumberFormat="1" applyFont="1" applyBorder="1"/>
    <xf numFmtId="0" fontId="0" fillId="0" borderId="30" xfId="0" applyBorder="1" applyAlignment="1">
      <alignment horizontal="center"/>
    </xf>
    <xf numFmtId="2" fontId="32" fillId="0" borderId="31" xfId="462" applyNumberFormat="1" applyFont="1" applyBorder="1" applyAlignment="1">
      <alignment horizontal="center"/>
    </xf>
    <xf numFmtId="2" fontId="32" fillId="0" borderId="31" xfId="50" applyNumberFormat="1" applyFont="1" applyBorder="1" applyAlignment="1">
      <alignment horizontal="center"/>
    </xf>
    <xf numFmtId="43" fontId="0" fillId="0" borderId="31" xfId="1" applyFont="1" applyBorder="1" applyAlignment="1">
      <alignment horizontal="center"/>
    </xf>
    <xf numFmtId="0" fontId="0" fillId="0" borderId="31" xfId="0" applyFont="1" applyBorder="1" applyAlignment="1">
      <alignment horizontal="center" wrapText="1"/>
    </xf>
    <xf numFmtId="0" fontId="0" fillId="0" borderId="31" xfId="0" applyBorder="1"/>
    <xf numFmtId="166" fontId="0" fillId="0" borderId="32" xfId="1" applyNumberFormat="1" applyFont="1" applyBorder="1"/>
    <xf numFmtId="0" fontId="23" fillId="0" borderId="17" xfId="0" applyFont="1" applyBorder="1" applyAlignment="1">
      <alignment horizontal="right" wrapText="1"/>
    </xf>
    <xf numFmtId="0" fontId="23" fillId="0" borderId="33"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3" xfId="0" applyNumberFormat="1" applyBorder="1" applyAlignment="1">
      <alignment horizontal="center"/>
    </xf>
    <xf numFmtId="0" fontId="0" fillId="0" borderId="32"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1" xfId="1" applyFont="1" applyBorder="1" applyAlignment="1">
      <alignment horizontal="center"/>
    </xf>
    <xf numFmtId="0" fontId="0" fillId="0" borderId="31" xfId="0" applyFill="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18" xfId="0" applyBorder="1" applyAlignment="1">
      <alignment horizontal="center" vertical="center" wrapText="1"/>
    </xf>
  </cellXfs>
  <cellStyles count="49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9"/>
          <c:y val="0.01480716056309"/>
        </c:manualLayout>
      </c:layout>
      <c:overlay val="0"/>
    </c:title>
    <c:autoTitleDeleted val="0"/>
    <c:plotArea>
      <c:layout>
        <c:manualLayout>
          <c:layoutTarget val="inner"/>
          <c:xMode val="edge"/>
          <c:yMode val="edge"/>
          <c:x val="0.0713626109525896"/>
          <c:y val="0.0849423002939927"/>
          <c:w val="0.900659008264882"/>
          <c:h val="0.831689685052295"/>
        </c:manualLayout>
      </c:layout>
      <c:scatterChart>
        <c:scatterStyle val="lineMarker"/>
        <c:varyColors val="0"/>
        <c:ser>
          <c:idx val="0"/>
          <c:order val="0"/>
          <c:tx>
            <c:v>y</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Workbook'!$H$12:$H$32</c:f>
              <c:numCache>
                <c:formatCode>0.00</c:formatCode>
                <c:ptCount val="21"/>
                <c:pt idx="0">
                  <c:v>1.0</c:v>
                </c:pt>
                <c:pt idx="1">
                  <c:v>1.042507589078725</c:v>
                </c:pt>
                <c:pt idx="2">
                  <c:v>1.02607843651856</c:v>
                </c:pt>
                <c:pt idx="3">
                  <c:v>1.022482919105232</c:v>
                </c:pt>
                <c:pt idx="4">
                  <c:v>1.049602393512322</c:v>
                </c:pt>
                <c:pt idx="5">
                  <c:v>1.124137207044065</c:v>
                </c:pt>
                <c:pt idx="6">
                  <c:v>1.162183205171946</c:v>
                </c:pt>
                <c:pt idx="7">
                  <c:v>1.19403546527395</c:v>
                </c:pt>
                <c:pt idx="8">
                  <c:v>1.21713075960773</c:v>
                </c:pt>
                <c:pt idx="9">
                  <c:v>1.279724256182803</c:v>
                </c:pt>
                <c:pt idx="10">
                  <c:v>1.326684687994821</c:v>
                </c:pt>
                <c:pt idx="11">
                  <c:v>1.426396871637404</c:v>
                </c:pt>
                <c:pt idx="12">
                  <c:v>1.527876195225223</c:v>
                </c:pt>
                <c:pt idx="13">
                  <c:v>1.605560367075208</c:v>
                </c:pt>
                <c:pt idx="14">
                  <c:v>1.679788992992678</c:v>
                </c:pt>
                <c:pt idx="15">
                  <c:v>1.778792571013656</c:v>
                </c:pt>
                <c:pt idx="16">
                  <c:v>1.91797671224488</c:v>
                </c:pt>
                <c:pt idx="17">
                  <c:v>1.962093973352929</c:v>
                </c:pt>
                <c:pt idx="18">
                  <c:v>1.997410527605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Workbook'!$I$12:$I$32</c:f>
              <c:numCache>
                <c:formatCode>0.00</c:formatCode>
                <c:ptCount val="21"/>
                <c:pt idx="0">
                  <c:v>1.0</c:v>
                </c:pt>
                <c:pt idx="1">
                  <c:v>1.028681734094748</c:v>
                </c:pt>
                <c:pt idx="2">
                  <c:v>1.045180835947344</c:v>
                </c:pt>
                <c:pt idx="3">
                  <c:v>1.047944985120244</c:v>
                </c:pt>
                <c:pt idx="4">
                  <c:v>1.04706828601303</c:v>
                </c:pt>
                <c:pt idx="5">
                  <c:v>1.064393147269364</c:v>
                </c:pt>
                <c:pt idx="6">
                  <c:v>1.09182283707338</c:v>
                </c:pt>
                <c:pt idx="7">
                  <c:v>1.120641304056409</c:v>
                </c:pt>
                <c:pt idx="8">
                  <c:v>1.153553714576798</c:v>
                </c:pt>
                <c:pt idx="9">
                  <c:v>1.18873964449449</c:v>
                </c:pt>
                <c:pt idx="10">
                  <c:v>1.237885734201989</c:v>
                </c:pt>
                <c:pt idx="11">
                  <c:v>1.299487921928202</c:v>
                </c:pt>
                <c:pt idx="12">
                  <c:v>1.372771387972868</c:v>
                </c:pt>
                <c:pt idx="13">
                  <c:v>1.45235529102657</c:v>
                </c:pt>
                <c:pt idx="14">
                  <c:v>1.535279766213571</c:v>
                </c:pt>
                <c:pt idx="15">
                  <c:v>1.618542052065739</c:v>
                </c:pt>
                <c:pt idx="16">
                  <c:v>1.70741306737446</c:v>
                </c:pt>
                <c:pt idx="17">
                  <c:v>1.800171586369608</c:v>
                </c:pt>
                <c:pt idx="18">
                  <c:v>1.893865787286522</c:v>
                </c:pt>
                <c:pt idx="19">
                  <c:v>1.987592160647738</c:v>
                </c:pt>
                <c:pt idx="20">
                  <c:v>2.08607469369152</c:v>
                </c:pt>
              </c:numCache>
            </c:numRef>
          </c:yVal>
          <c:smooth val="0"/>
        </c:ser>
        <c:ser>
          <c:idx val="2"/>
          <c:order val="2"/>
          <c:tx>
            <c:v>l</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Workbook'!$J$12:$J$32</c:f>
              <c:numCache>
                <c:formatCode>0.00</c:formatCode>
                <c:ptCount val="21"/>
                <c:pt idx="0">
                  <c:v>1.0</c:v>
                </c:pt>
                <c:pt idx="1">
                  <c:v>1.003312108620028</c:v>
                </c:pt>
                <c:pt idx="2">
                  <c:v>1.018902033044438</c:v>
                </c:pt>
                <c:pt idx="3">
                  <c:v>1.037884886398395</c:v>
                </c:pt>
                <c:pt idx="4">
                  <c:v>1.062575090191389</c:v>
                </c:pt>
                <c:pt idx="5">
                  <c:v>1.087678131167556</c:v>
                </c:pt>
                <c:pt idx="6">
                  <c:v>1.132049922197761</c:v>
                </c:pt>
                <c:pt idx="7">
                  <c:v>1.187271508646047</c:v>
                </c:pt>
                <c:pt idx="8">
                  <c:v>1.249459666114492</c:v>
                </c:pt>
                <c:pt idx="9">
                  <c:v>1.290875833795251</c:v>
                </c:pt>
                <c:pt idx="10">
                  <c:v>1.375011606211842</c:v>
                </c:pt>
                <c:pt idx="11">
                  <c:v>1.444744085950061</c:v>
                </c:pt>
                <c:pt idx="12">
                  <c:v>1.533316882782821</c:v>
                </c:pt>
                <c:pt idx="13">
                  <c:v>1.651328065164288</c:v>
                </c:pt>
                <c:pt idx="14">
                  <c:v>1.69367958899348</c:v>
                </c:pt>
                <c:pt idx="15">
                  <c:v>1.706897043081449</c:v>
                </c:pt>
                <c:pt idx="16">
                  <c:v>1.724346738014334</c:v>
                </c:pt>
                <c:pt idx="17">
                  <c:v>1.671027329007184</c:v>
                </c:pt>
                <c:pt idx="18">
                  <c:v>1.68215113332116</c:v>
                </c:pt>
                <c:pt idx="19">
                  <c:v>1.691774280819871</c:v>
                </c:pt>
                <c:pt idx="20">
                  <c:v>1.731752383217032</c:v>
                </c:pt>
              </c:numCache>
            </c:numRef>
          </c:yVal>
          <c:smooth val="0"/>
        </c:ser>
        <c:ser>
          <c:idx val="3"/>
          <c:order val="3"/>
          <c:tx>
            <c:v>x</c:v>
          </c:tx>
          <c:spPr>
            <a:ln w="28575">
              <a:noFill/>
            </a:ln>
          </c:spPr>
          <c:marker>
            <c:symbol val="circl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Workbook'!$L$12:$L$32</c:f>
              <c:numCache>
                <c:formatCode>0.00</c:formatCode>
                <c:ptCount val="21"/>
                <c:pt idx="0">
                  <c:v>1.0</c:v>
                </c:pt>
                <c:pt idx="1">
                  <c:v>1.03524126970604</c:v>
                </c:pt>
                <c:pt idx="2">
                  <c:v>1.066561646982146</c:v>
                </c:pt>
                <c:pt idx="3">
                  <c:v>1.137394338461149</c:v>
                </c:pt>
                <c:pt idx="4">
                  <c:v>1.179337623182914</c:v>
                </c:pt>
                <c:pt idx="5">
                  <c:v>1.22068247844607</c:v>
                </c:pt>
                <c:pt idx="6">
                  <c:v>1.364472965225885</c:v>
                </c:pt>
                <c:pt idx="7">
                  <c:v>1.413703650841744</c:v>
                </c:pt>
                <c:pt idx="8">
                  <c:v>1.490150274972769</c:v>
                </c:pt>
                <c:pt idx="9">
                  <c:v>1.549405180510527</c:v>
                </c:pt>
                <c:pt idx="10">
                  <c:v>1.655119672166152</c:v>
                </c:pt>
                <c:pt idx="11">
                  <c:v>1.808500569929673</c:v>
                </c:pt>
                <c:pt idx="12">
                  <c:v>1.904000531215662</c:v>
                </c:pt>
                <c:pt idx="13">
                  <c:v>1.977696133530484</c:v>
                </c:pt>
                <c:pt idx="14">
                  <c:v>2.257337934463673</c:v>
                </c:pt>
                <c:pt idx="15">
                  <c:v>2.361605969805966</c:v>
                </c:pt>
                <c:pt idx="16">
                  <c:v>2.418292934837758</c:v>
                </c:pt>
                <c:pt idx="17">
                  <c:v>2.506765630912038</c:v>
                </c:pt>
                <c:pt idx="18">
                  <c:v>2.768783584820899</c:v>
                </c:pt>
                <c:pt idx="19">
                  <c:v>2.787194752962454</c:v>
                </c:pt>
                <c:pt idx="20">
                  <c:v>3.084802277298651</c:v>
                </c:pt>
              </c:numCache>
            </c:numRef>
          </c:yVal>
          <c:smooth val="0"/>
        </c:ser>
        <c:ser>
          <c:idx val="4"/>
          <c:order val="4"/>
          <c:tx>
            <c:v>q</c:v>
          </c:tx>
          <c:spPr>
            <a:ln w="28575">
              <a:noFill/>
            </a:ln>
          </c:spPr>
          <c:marker>
            <c:spPr>
              <a:ln>
                <a:solidFill>
                  <a:schemeClr val="accent6"/>
                </a:solidFill>
              </a:ln>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Workbook'!$K$12:$K$32</c:f>
              <c:numCache>
                <c:formatCode>0.00</c:formatCode>
                <c:ptCount val="21"/>
                <c:pt idx="0">
                  <c:v>1.0</c:v>
                </c:pt>
                <c:pt idx="1">
                  <c:v>1.03577726673788</c:v>
                </c:pt>
                <c:pt idx="2">
                  <c:v>1.06705179183722</c:v>
                </c:pt>
                <c:pt idx="3">
                  <c:v>1.138449295276753</c:v>
                </c:pt>
                <c:pt idx="4">
                  <c:v>1.181117709852095</c:v>
                </c:pt>
                <c:pt idx="5">
                  <c:v>1.22374512163223</c:v>
                </c:pt>
                <c:pt idx="6">
                  <c:v>1.368306031556511</c:v>
                </c:pt>
                <c:pt idx="7">
                  <c:v>1.418515239801653</c:v>
                </c:pt>
                <c:pt idx="8">
                  <c:v>1.496505899830323</c:v>
                </c:pt>
                <c:pt idx="9">
                  <c:v>1.55609899996368</c:v>
                </c:pt>
                <c:pt idx="10">
                  <c:v>1.663560532015639</c:v>
                </c:pt>
                <c:pt idx="11">
                  <c:v>1.819003455993696</c:v>
                </c:pt>
                <c:pt idx="12">
                  <c:v>1.915184897204137</c:v>
                </c:pt>
                <c:pt idx="13">
                  <c:v>1.988985776194522</c:v>
                </c:pt>
                <c:pt idx="14">
                  <c:v>2.273418783717293</c:v>
                </c:pt>
                <c:pt idx="15">
                  <c:v>2.37827459360484</c:v>
                </c:pt>
                <c:pt idx="16">
                  <c:v>2.435770185202778</c:v>
                </c:pt>
                <c:pt idx="17">
                  <c:v>2.522858964523338</c:v>
                </c:pt>
                <c:pt idx="18">
                  <c:v>2.790233726966464</c:v>
                </c:pt>
                <c:pt idx="19">
                  <c:v>2.809955102096009</c:v>
                </c:pt>
                <c:pt idx="20">
                  <c:v>3.107350258445606</c:v>
                </c:pt>
              </c:numCache>
            </c:numRef>
          </c:yVal>
          <c:smooth val="0"/>
        </c:ser>
        <c:dLbls>
          <c:showLegendKey val="0"/>
          <c:showVal val="0"/>
          <c:showCatName val="0"/>
          <c:showSerName val="0"/>
          <c:showPercent val="0"/>
          <c:showBubbleSize val="0"/>
        </c:dLbls>
        <c:axId val="-2110554408"/>
        <c:axId val="-2110546408"/>
      </c:scatterChart>
      <c:valAx>
        <c:axId val="-2110554408"/>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10546408"/>
        <c:crosses val="autoZero"/>
        <c:crossBetween val="midCat"/>
      </c:valAx>
      <c:valAx>
        <c:axId val="-2110546408"/>
        <c:scaling>
          <c:orientation val="minMax"/>
          <c:max val="3.0"/>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2110554408"/>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topLeftCell="A7" workbookViewId="0">
      <selection activeCell="E12" sqref="E12"/>
    </sheetView>
  </sheetViews>
  <sheetFormatPr baseColWidth="10" defaultColWidth="8.83203125" defaultRowHeight="14" x14ac:dyDescent="0"/>
  <cols>
    <col min="1" max="1" width="8.83203125" style="63"/>
    <col min="2" max="2" width="23.33203125" style="63" customWidth="1"/>
    <col min="3" max="3" width="32.6640625" style="63" customWidth="1"/>
    <col min="4" max="4" width="18.5" style="63" customWidth="1"/>
    <col min="5" max="5" width="21.5" style="59" customWidth="1"/>
    <col min="6" max="6" width="17.5" customWidth="1"/>
    <col min="7" max="7" width="17.5" style="63" customWidth="1"/>
    <col min="8" max="8" width="17.6640625" customWidth="1"/>
    <col min="9" max="9" width="22.5" customWidth="1"/>
    <col min="10" max="10" width="18.33203125" customWidth="1"/>
    <col min="11" max="11" width="22.5" style="63" customWidth="1"/>
    <col min="12" max="12" width="16.5" customWidth="1"/>
    <col min="13" max="13" width="23" customWidth="1"/>
  </cols>
  <sheetData>
    <row r="1" spans="1:56" s="12" customFormat="1" ht="14" customHeight="1">
      <c r="A1" s="90" t="s">
        <v>8</v>
      </c>
      <c r="B1" s="90"/>
      <c r="C1" s="90"/>
      <c r="D1" s="90"/>
      <c r="E1" s="61"/>
      <c r="G1" s="63"/>
      <c r="K1" s="63"/>
    </row>
    <row r="2" spans="1:56">
      <c r="A2" s="4" t="s">
        <v>0</v>
      </c>
      <c r="B2" s="2" t="s">
        <v>35</v>
      </c>
      <c r="F2" s="1"/>
      <c r="H2" s="1"/>
      <c r="I2" s="1"/>
      <c r="J2" s="1"/>
      <c r="L2" s="1"/>
    </row>
    <row r="3" spans="1:56">
      <c r="B3" s="2" t="s">
        <v>36</v>
      </c>
      <c r="F3" s="1"/>
      <c r="H3" s="1"/>
      <c r="I3" s="1"/>
      <c r="J3" s="1"/>
      <c r="L3" s="1"/>
    </row>
    <row r="4" spans="1:56">
      <c r="B4" s="2" t="s">
        <v>94</v>
      </c>
      <c r="F4" s="1"/>
      <c r="H4" s="1"/>
      <c r="I4" s="1"/>
      <c r="J4" s="1"/>
      <c r="L4" s="1"/>
    </row>
    <row r="5" spans="1:56">
      <c r="B5" s="2" t="s">
        <v>37</v>
      </c>
      <c r="F5" s="1"/>
      <c r="H5" s="1"/>
      <c r="I5" s="1"/>
      <c r="J5" s="1"/>
      <c r="L5" s="1"/>
    </row>
    <row r="6" spans="1:56">
      <c r="B6" s="60" t="s">
        <v>89</v>
      </c>
      <c r="C6" s="60"/>
      <c r="D6" s="8"/>
      <c r="E6" s="60"/>
      <c r="F6" s="9"/>
      <c r="G6" s="60"/>
      <c r="H6" s="9"/>
      <c r="I6" s="9"/>
      <c r="J6" s="9"/>
      <c r="K6" s="60"/>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6"/>
      <c r="BD6" s="6"/>
    </row>
    <row r="7" spans="1:56" s="63" customFormat="1">
      <c r="B7" s="2" t="s">
        <v>98</v>
      </c>
      <c r="C7" s="60"/>
      <c r="D7" s="8"/>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row>
    <row r="8" spans="1:56" s="63" customFormat="1">
      <c r="B8" s="60"/>
      <c r="C8" s="60"/>
      <c r="D8" s="8"/>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row>
    <row r="9" spans="1:56">
      <c r="G9" s="63" t="s">
        <v>99</v>
      </c>
      <c r="H9" s="2" t="s">
        <v>100</v>
      </c>
      <c r="I9" s="2" t="s">
        <v>102</v>
      </c>
      <c r="J9" s="2" t="s">
        <v>101</v>
      </c>
      <c r="K9" s="2" t="s">
        <v>103</v>
      </c>
      <c r="L9" s="2" t="s">
        <v>104</v>
      </c>
    </row>
    <row r="10" spans="1:56" ht="15" customHeight="1">
      <c r="A10" s="2"/>
      <c r="G10" s="64"/>
      <c r="H10" s="93" t="s">
        <v>34</v>
      </c>
      <c r="I10" s="93" t="s">
        <v>32</v>
      </c>
      <c r="J10" s="93" t="s">
        <v>31</v>
      </c>
      <c r="K10" s="93" t="s">
        <v>90</v>
      </c>
      <c r="L10" s="93" t="s">
        <v>33</v>
      </c>
      <c r="N10" s="14"/>
      <c r="O10" s="14"/>
      <c r="P10" s="14"/>
      <c r="Q10" s="14"/>
      <c r="R10" s="14"/>
      <c r="S10" s="14"/>
      <c r="T10" s="14"/>
      <c r="U10" s="14"/>
      <c r="V10" s="14"/>
      <c r="W10" s="14"/>
      <c r="X10" s="14"/>
      <c r="Y10" s="14"/>
      <c r="Z10" s="14"/>
      <c r="AA10" s="14"/>
    </row>
    <row r="11" spans="1:56" ht="28">
      <c r="A11" s="3" t="s">
        <v>3</v>
      </c>
      <c r="B11" s="91" t="s">
        <v>92</v>
      </c>
      <c r="C11" s="91" t="s">
        <v>93</v>
      </c>
      <c r="D11" s="91" t="s">
        <v>97</v>
      </c>
      <c r="E11" s="91" t="s">
        <v>91</v>
      </c>
      <c r="F11" s="91" t="s">
        <v>2</v>
      </c>
      <c r="G11" s="64"/>
      <c r="H11" s="93"/>
      <c r="I11" s="93"/>
      <c r="J11" s="93"/>
      <c r="K11" s="93"/>
      <c r="L11" s="93"/>
      <c r="N11" s="14"/>
      <c r="O11" s="14"/>
      <c r="P11" s="14"/>
      <c r="Q11" s="14"/>
      <c r="R11" s="14"/>
      <c r="S11" s="14"/>
      <c r="T11" s="14"/>
      <c r="U11" s="14"/>
      <c r="V11" s="14"/>
      <c r="W11" s="14"/>
      <c r="X11" s="14"/>
      <c r="Y11" s="14"/>
      <c r="Z11" s="14"/>
      <c r="AA11" s="14"/>
    </row>
    <row r="12" spans="1:56" ht="15" customHeight="1">
      <c r="A12" s="63">
        <v>1991</v>
      </c>
      <c r="B12" s="65">
        <v>114309</v>
      </c>
      <c r="C12" s="65">
        <v>372990</v>
      </c>
      <c r="D12" s="68">
        <f>'Employment calcs'!F7</f>
        <v>12842686.191818006</v>
      </c>
      <c r="E12" s="65">
        <f>'Exergy calcs'!AO32</f>
        <v>3475606.5770868426</v>
      </c>
      <c r="F12" s="65">
        <f>'Exergy calcs'!AD32</f>
        <v>3688707.8641771316</v>
      </c>
      <c r="G12" s="65">
        <f t="shared" ref="G12:G32" si="0">A12-$A$12</f>
        <v>0</v>
      </c>
      <c r="H12" s="7">
        <f t="shared" ref="H12:H32" si="1">B12/$B$12</f>
        <v>1</v>
      </c>
      <c r="I12" s="7">
        <f t="shared" ref="I12:I32" si="2">C12/$C$12</f>
        <v>1</v>
      </c>
      <c r="J12" s="7">
        <f t="shared" ref="J12:J32" si="3">D12/$D$12</f>
        <v>1</v>
      </c>
      <c r="K12" s="62">
        <f t="shared" ref="K12:K32" si="4">E12/$E$12</f>
        <v>1</v>
      </c>
      <c r="L12" s="17">
        <f>F12/$F$12</f>
        <v>1</v>
      </c>
      <c r="N12" s="14"/>
      <c r="O12" s="14"/>
      <c r="P12" s="14"/>
      <c r="Q12" s="14"/>
      <c r="R12" s="14"/>
      <c r="S12" s="14"/>
      <c r="T12" s="14"/>
      <c r="U12" s="14"/>
      <c r="V12" s="14"/>
      <c r="W12" s="14"/>
      <c r="X12" s="14"/>
      <c r="Y12" s="14"/>
      <c r="Z12" s="14"/>
      <c r="AA12" s="14"/>
    </row>
    <row r="13" spans="1:56" ht="15" customHeight="1">
      <c r="A13" s="63">
        <v>1992</v>
      </c>
      <c r="B13" s="65">
        <v>119168</v>
      </c>
      <c r="C13" s="65">
        <v>383688</v>
      </c>
      <c r="D13" s="68">
        <f>'Employment calcs'!F8</f>
        <v>12885222.563458236</v>
      </c>
      <c r="E13" s="65">
        <f>'Exergy calcs'!AO33</f>
        <v>3599954.2806712086</v>
      </c>
      <c r="F13" s="65">
        <f>'Exergy calcs'!AD33</f>
        <v>3818702.6128853904</v>
      </c>
      <c r="G13" s="65">
        <f t="shared" si="0"/>
        <v>1</v>
      </c>
      <c r="H13" s="7">
        <f t="shared" si="1"/>
        <v>1.0425075890787252</v>
      </c>
      <c r="I13" s="7">
        <f t="shared" si="2"/>
        <v>1.0286817340947478</v>
      </c>
      <c r="J13" s="7">
        <f t="shared" si="3"/>
        <v>1.0033121086200276</v>
      </c>
      <c r="K13" s="62">
        <f t="shared" si="4"/>
        <v>1.03577726673788</v>
      </c>
      <c r="L13" s="17">
        <f t="shared" ref="L13:L32" si="5">F13/$F$12</f>
        <v>1.0352412697060405</v>
      </c>
      <c r="N13" s="14"/>
      <c r="O13" s="14"/>
      <c r="P13" s="14"/>
      <c r="Q13" s="14"/>
      <c r="R13" s="14"/>
      <c r="S13" s="14"/>
      <c r="T13" s="14"/>
      <c r="U13" s="14"/>
      <c r="V13" s="14"/>
      <c r="W13" s="14"/>
      <c r="X13" s="14"/>
      <c r="Y13" s="14"/>
      <c r="Z13" s="14"/>
      <c r="AA13" s="14"/>
    </row>
    <row r="14" spans="1:56" ht="15" customHeight="1">
      <c r="A14" s="63">
        <v>1993</v>
      </c>
      <c r="B14" s="65">
        <v>117290</v>
      </c>
      <c r="C14" s="65">
        <v>389842</v>
      </c>
      <c r="D14" s="68">
        <f>'Employment calcs'!F9</f>
        <v>13085439.070595097</v>
      </c>
      <c r="E14" s="65">
        <f>'Exergy calcs'!AO34</f>
        <v>3708652.2258017394</v>
      </c>
      <c r="F14" s="65">
        <f>'Exergy calcs'!AD34</f>
        <v>3934234.3348527546</v>
      </c>
      <c r="G14" s="65">
        <f t="shared" si="0"/>
        <v>2</v>
      </c>
      <c r="H14" s="7">
        <f t="shared" si="1"/>
        <v>1.0260784365185593</v>
      </c>
      <c r="I14" s="7">
        <f t="shared" si="2"/>
        <v>1.0451808359473445</v>
      </c>
      <c r="J14" s="7">
        <f t="shared" si="3"/>
        <v>1.0189020330444378</v>
      </c>
      <c r="K14" s="62">
        <f t="shared" si="4"/>
        <v>1.0670517918372191</v>
      </c>
      <c r="L14" s="17">
        <f t="shared" si="5"/>
        <v>1.0665616469821457</v>
      </c>
      <c r="N14" s="14"/>
      <c r="O14" s="14"/>
      <c r="P14" s="14"/>
      <c r="Q14" s="14"/>
      <c r="R14" s="14"/>
      <c r="S14" s="14"/>
      <c r="T14" s="14"/>
      <c r="U14" s="14"/>
      <c r="V14" s="14"/>
      <c r="W14" s="14"/>
      <c r="X14" s="14"/>
      <c r="Y14" s="14"/>
      <c r="Z14" s="14"/>
      <c r="AA14" s="14"/>
    </row>
    <row r="15" spans="1:56" ht="15" customHeight="1">
      <c r="A15" s="63">
        <v>1994</v>
      </c>
      <c r="B15" s="65">
        <v>116879</v>
      </c>
      <c r="C15" s="65">
        <v>390873</v>
      </c>
      <c r="D15" s="68">
        <f>'Employment calcs'!F10</f>
        <v>13329229.899245264</v>
      </c>
      <c r="E15" s="65">
        <f>'Exergy calcs'!AO35</f>
        <v>3956801.8583437623</v>
      </c>
      <c r="F15" s="65">
        <f>'Exergy calcs'!AD35</f>
        <v>4195515.4409521865</v>
      </c>
      <c r="G15" s="65">
        <f t="shared" si="0"/>
        <v>3</v>
      </c>
      <c r="H15" s="7">
        <f t="shared" si="1"/>
        <v>1.0224829191052323</v>
      </c>
      <c r="I15" s="7">
        <f t="shared" si="2"/>
        <v>1.0479449851202445</v>
      </c>
      <c r="J15" s="7">
        <f t="shared" si="3"/>
        <v>1.0378848863983947</v>
      </c>
      <c r="K15" s="62">
        <f t="shared" si="4"/>
        <v>1.1384492952767526</v>
      </c>
      <c r="L15" s="17">
        <f t="shared" si="5"/>
        <v>1.1373943384611491</v>
      </c>
      <c r="N15" s="14"/>
      <c r="O15" s="14"/>
      <c r="P15" s="14"/>
      <c r="Q15" s="14"/>
      <c r="R15" s="14"/>
      <c r="S15" s="14"/>
      <c r="T15" s="14"/>
      <c r="U15" s="14"/>
      <c r="V15" s="14"/>
      <c r="W15" s="14"/>
      <c r="X15" s="14"/>
      <c r="Y15" s="14"/>
      <c r="Z15" s="14"/>
      <c r="AA15" s="14"/>
    </row>
    <row r="16" spans="1:56" ht="15" customHeight="1">
      <c r="A16" s="63">
        <v>1995</v>
      </c>
      <c r="B16" s="65">
        <v>119979</v>
      </c>
      <c r="C16" s="65">
        <v>390546</v>
      </c>
      <c r="D16" s="68">
        <f>'Employment calcs'!F11</f>
        <v>13646318.438570727</v>
      </c>
      <c r="E16" s="65">
        <f>'Exergy calcs'!AO36</f>
        <v>4105100.4806756899</v>
      </c>
      <c r="F16" s="65">
        <f>'Exergy calcs'!AD36</f>
        <v>4350231.965154781</v>
      </c>
      <c r="G16" s="65">
        <f t="shared" si="0"/>
        <v>4</v>
      </c>
      <c r="H16" s="7">
        <f t="shared" si="1"/>
        <v>1.0496023935123218</v>
      </c>
      <c r="I16" s="7">
        <f t="shared" si="2"/>
        <v>1.0470682860130298</v>
      </c>
      <c r="J16" s="7">
        <f t="shared" si="3"/>
        <v>1.0625750901913893</v>
      </c>
      <c r="K16" s="62">
        <f t="shared" si="4"/>
        <v>1.1811177098520949</v>
      </c>
      <c r="L16" s="17">
        <f t="shared" si="5"/>
        <v>1.1793376231829138</v>
      </c>
      <c r="N16" s="14"/>
      <c r="O16" s="14"/>
      <c r="P16" s="14"/>
      <c r="Q16" s="14"/>
      <c r="R16" s="14"/>
      <c r="S16" s="14"/>
      <c r="T16" s="14"/>
      <c r="U16" s="14"/>
      <c r="V16" s="14"/>
      <c r="W16" s="14"/>
      <c r="X16" s="14"/>
      <c r="Y16" s="14"/>
      <c r="Z16" s="14"/>
      <c r="AA16" s="14"/>
    </row>
    <row r="17" spans="1:27" ht="15" customHeight="1">
      <c r="A17" s="63">
        <v>1996</v>
      </c>
      <c r="B17" s="65">
        <v>128499</v>
      </c>
      <c r="C17" s="65">
        <v>397008</v>
      </c>
      <c r="D17" s="68">
        <f>'Employment calcs'!F12</f>
        <v>13968708.916287987</v>
      </c>
      <c r="E17" s="65">
        <f>'Exergy calcs'!AO37</f>
        <v>4253256.5934229139</v>
      </c>
      <c r="F17" s="65">
        <f>'Exergy calcs'!AD37</f>
        <v>4502741.0579072516</v>
      </c>
      <c r="G17" s="65">
        <f t="shared" si="0"/>
        <v>5</v>
      </c>
      <c r="H17" s="7">
        <f t="shared" si="1"/>
        <v>1.1241372070440647</v>
      </c>
      <c r="I17" s="7">
        <f t="shared" si="2"/>
        <v>1.0643931472693637</v>
      </c>
      <c r="J17" s="7">
        <f t="shared" si="3"/>
        <v>1.0876781311675561</v>
      </c>
      <c r="K17" s="62">
        <f t="shared" si="4"/>
        <v>1.2237451216322293</v>
      </c>
      <c r="L17" s="17">
        <f t="shared" si="5"/>
        <v>1.2206824784460704</v>
      </c>
      <c r="N17" s="14"/>
      <c r="O17" s="14"/>
      <c r="P17" s="14"/>
      <c r="Q17" s="14"/>
      <c r="R17" s="14"/>
      <c r="S17" s="14"/>
      <c r="T17" s="14"/>
      <c r="U17" s="14"/>
      <c r="V17" s="14"/>
      <c r="W17" s="14"/>
      <c r="X17" s="14"/>
      <c r="Y17" s="14"/>
      <c r="Z17" s="14"/>
      <c r="AA17" s="14"/>
    </row>
    <row r="18" spans="1:27" ht="15" customHeight="1">
      <c r="A18" s="63">
        <v>1997</v>
      </c>
      <c r="B18" s="65">
        <v>132848</v>
      </c>
      <c r="C18" s="65">
        <v>407239</v>
      </c>
      <c r="D18" s="68">
        <f>'Employment calcs'!F13</f>
        <v>14538561.904257836</v>
      </c>
      <c r="E18" s="65">
        <f>'Exergy calcs'!AO38</f>
        <v>4755693.4427454052</v>
      </c>
      <c r="F18" s="65">
        <f>'Exergy calcs'!AD38</f>
        <v>5033142.1572858104</v>
      </c>
      <c r="G18" s="65">
        <f t="shared" si="0"/>
        <v>6</v>
      </c>
      <c r="H18" s="7">
        <f t="shared" si="1"/>
        <v>1.1621832051719463</v>
      </c>
      <c r="I18" s="7">
        <f t="shared" si="2"/>
        <v>1.09182283707338</v>
      </c>
      <c r="J18" s="7">
        <f t="shared" si="3"/>
        <v>1.1320499221977611</v>
      </c>
      <c r="K18" s="62">
        <f t="shared" si="4"/>
        <v>1.3683060315565108</v>
      </c>
      <c r="L18" s="17">
        <f t="shared" si="5"/>
        <v>1.3644729652258847</v>
      </c>
      <c r="N18" s="14"/>
      <c r="O18" s="14"/>
      <c r="P18" s="14"/>
      <c r="Q18" s="14"/>
      <c r="R18" s="14"/>
      <c r="S18" s="14"/>
      <c r="T18" s="14"/>
      <c r="U18" s="14"/>
      <c r="V18" s="14"/>
      <c r="W18" s="14"/>
      <c r="X18" s="14"/>
      <c r="Y18" s="14"/>
      <c r="Z18" s="14"/>
      <c r="AA18" s="14"/>
    </row>
    <row r="19" spans="1:27" ht="15" customHeight="1">
      <c r="A19" s="63">
        <v>1998</v>
      </c>
      <c r="B19" s="65">
        <v>136489</v>
      </c>
      <c r="C19" s="65">
        <v>417988</v>
      </c>
      <c r="D19" s="68">
        <f>'Employment calcs'!F14</f>
        <v>15247755.410027526</v>
      </c>
      <c r="E19" s="65">
        <f>'Exergy calcs'!AO39</f>
        <v>4930200.8971525459</v>
      </c>
      <c r="F19" s="65">
        <f>'Exergy calcs'!AD39</f>
        <v>5214739.7744758623</v>
      </c>
      <c r="G19" s="65">
        <f t="shared" si="0"/>
        <v>7</v>
      </c>
      <c r="H19" s="7">
        <f t="shared" si="1"/>
        <v>1.1940354652739504</v>
      </c>
      <c r="I19" s="7">
        <f t="shared" si="2"/>
        <v>1.1206413040564089</v>
      </c>
      <c r="J19" s="7">
        <f t="shared" si="3"/>
        <v>1.1872715086460475</v>
      </c>
      <c r="K19" s="62">
        <f t="shared" si="4"/>
        <v>1.4185152398016532</v>
      </c>
      <c r="L19" s="17">
        <f t="shared" si="5"/>
        <v>1.4137036508417438</v>
      </c>
      <c r="N19" s="14"/>
    </row>
    <row r="20" spans="1:27" ht="15" customHeight="1">
      <c r="A20" s="63">
        <v>1999</v>
      </c>
      <c r="B20" s="65">
        <v>139129</v>
      </c>
      <c r="C20" s="65">
        <v>430264</v>
      </c>
      <c r="D20" s="68">
        <f>'Employment calcs'!F15</f>
        <v>16046418.401242128</v>
      </c>
      <c r="E20" s="65">
        <f>'Exergy calcs'!AO40</f>
        <v>5201265.7480995348</v>
      </c>
      <c r="F20" s="65">
        <f>'Exergy calcs'!AD40</f>
        <v>5496729.03809777</v>
      </c>
      <c r="G20" s="65">
        <f t="shared" si="0"/>
        <v>8</v>
      </c>
      <c r="H20" s="7">
        <f t="shared" si="1"/>
        <v>1.2171307596077299</v>
      </c>
      <c r="I20" s="7">
        <f t="shared" si="2"/>
        <v>1.1535537145767982</v>
      </c>
      <c r="J20" s="7">
        <f t="shared" si="3"/>
        <v>1.2494596661144923</v>
      </c>
      <c r="K20" s="62">
        <f t="shared" si="4"/>
        <v>1.4965058998303231</v>
      </c>
      <c r="L20" s="17">
        <f t="shared" si="5"/>
        <v>1.4901502749727695</v>
      </c>
      <c r="N20" s="14"/>
    </row>
    <row r="21" spans="1:27" ht="15" customHeight="1">
      <c r="A21" s="63">
        <v>2000</v>
      </c>
      <c r="B21" s="65">
        <v>146284</v>
      </c>
      <c r="C21" s="65">
        <v>443388</v>
      </c>
      <c r="D21" s="68">
        <f>'Employment calcs'!F16</f>
        <v>16578313.246033829</v>
      </c>
      <c r="E21" s="65">
        <f>'Exergy calcs'!AO41</f>
        <v>5408387.9188720249</v>
      </c>
      <c r="F21" s="65">
        <f>'Exergy calcs'!AD41</f>
        <v>5715303.0741459699</v>
      </c>
      <c r="G21" s="65">
        <f t="shared" si="0"/>
        <v>9</v>
      </c>
      <c r="H21" s="7">
        <f t="shared" si="1"/>
        <v>1.2797242561828028</v>
      </c>
      <c r="I21" s="7">
        <f t="shared" si="2"/>
        <v>1.1887396444944904</v>
      </c>
      <c r="J21" s="7">
        <f t="shared" si="3"/>
        <v>1.2908758337952513</v>
      </c>
      <c r="K21" s="62">
        <f t="shared" si="4"/>
        <v>1.5560989999636801</v>
      </c>
      <c r="L21" s="17">
        <f t="shared" si="5"/>
        <v>1.5494051805105273</v>
      </c>
      <c r="N21" s="14"/>
    </row>
    <row r="22" spans="1:27" ht="15" customHeight="1">
      <c r="A22" s="63">
        <v>2001</v>
      </c>
      <c r="B22" s="65">
        <v>151652</v>
      </c>
      <c r="C22" s="65">
        <v>461719</v>
      </c>
      <c r="D22" s="68">
        <f>'Employment calcs'!F17</f>
        <v>17658842.568686318</v>
      </c>
      <c r="E22" s="65">
        <f>'Exergy calcs'!AO42</f>
        <v>5781881.9264556412</v>
      </c>
      <c r="F22" s="65">
        <f>'Exergy calcs'!AD42</f>
        <v>6105252.9508735603</v>
      </c>
      <c r="G22" s="65">
        <f t="shared" si="0"/>
        <v>10</v>
      </c>
      <c r="H22" s="7">
        <f t="shared" si="1"/>
        <v>1.3266846879948211</v>
      </c>
      <c r="I22" s="7">
        <f t="shared" si="2"/>
        <v>1.2378857342019893</v>
      </c>
      <c r="J22" s="7">
        <f t="shared" si="3"/>
        <v>1.3750116062118418</v>
      </c>
      <c r="K22" s="62">
        <f t="shared" si="4"/>
        <v>1.6635605320156388</v>
      </c>
      <c r="L22" s="17">
        <f t="shared" si="5"/>
        <v>1.6551196721661519</v>
      </c>
      <c r="N22" s="14"/>
    </row>
    <row r="23" spans="1:27" ht="15" customHeight="1">
      <c r="A23" s="63">
        <v>2002</v>
      </c>
      <c r="B23" s="65">
        <v>163050</v>
      </c>
      <c r="C23" s="65">
        <v>484696</v>
      </c>
      <c r="D23" s="68">
        <f>'Employment calcs'!F18</f>
        <v>18554394.923341576</v>
      </c>
      <c r="E23" s="65">
        <f>'Exergy calcs'!AO43</f>
        <v>6322140.3753953855</v>
      </c>
      <c r="F23" s="65">
        <f>'Exergy calcs'!AD43</f>
        <v>6671030.2746684076</v>
      </c>
      <c r="G23" s="65">
        <f t="shared" si="0"/>
        <v>11</v>
      </c>
      <c r="H23" s="7">
        <f t="shared" si="1"/>
        <v>1.4263968716374038</v>
      </c>
      <c r="I23" s="7">
        <f t="shared" si="2"/>
        <v>1.2994879219282018</v>
      </c>
      <c r="J23" s="7">
        <f t="shared" si="3"/>
        <v>1.4447440859500611</v>
      </c>
      <c r="K23" s="62">
        <f t="shared" si="4"/>
        <v>1.8190034559936956</v>
      </c>
      <c r="L23" s="17">
        <f t="shared" si="5"/>
        <v>1.8085005699296726</v>
      </c>
      <c r="N23" s="14"/>
    </row>
    <row r="24" spans="1:27" ht="15" customHeight="1">
      <c r="A24" s="63">
        <v>2003</v>
      </c>
      <c r="B24" s="65">
        <v>174650</v>
      </c>
      <c r="C24" s="65">
        <v>512030</v>
      </c>
      <c r="D24" s="68">
        <f>'Employment calcs'!F19</f>
        <v>19691907.558196358</v>
      </c>
      <c r="E24" s="65">
        <f>'Exergy calcs'!AO44</f>
        <v>6656429.2250600858</v>
      </c>
      <c r="F24" s="65">
        <f>'Exergy calcs'!AD44</f>
        <v>7023301.7328926474</v>
      </c>
      <c r="G24" s="65">
        <f t="shared" si="0"/>
        <v>12</v>
      </c>
      <c r="H24" s="7">
        <f t="shared" si="1"/>
        <v>1.5278761952252229</v>
      </c>
      <c r="I24" s="7">
        <f t="shared" si="2"/>
        <v>1.3727713879728678</v>
      </c>
      <c r="J24" s="7">
        <f t="shared" si="3"/>
        <v>1.5333168827828205</v>
      </c>
      <c r="K24" s="62">
        <f t="shared" si="4"/>
        <v>1.9151848972041365</v>
      </c>
      <c r="L24" s="17">
        <f t="shared" si="5"/>
        <v>1.9040005312156616</v>
      </c>
      <c r="N24" s="14"/>
    </row>
    <row r="25" spans="1:27" ht="15" customHeight="1">
      <c r="A25" s="63">
        <v>2004</v>
      </c>
      <c r="B25" s="65">
        <v>183530</v>
      </c>
      <c r="C25" s="65">
        <v>541714</v>
      </c>
      <c r="D25" s="68">
        <f>'Employment calcs'!F20</f>
        <v>21207488.140646946</v>
      </c>
      <c r="E25" s="65">
        <f>'Exergy calcs'!AO45</f>
        <v>6912932.0454738596</v>
      </c>
      <c r="F25" s="65">
        <f>'Exergy calcs'!AD45</f>
        <v>7295143.2807066031</v>
      </c>
      <c r="G25" s="65">
        <f t="shared" si="0"/>
        <v>13</v>
      </c>
      <c r="H25" s="7">
        <f t="shared" si="1"/>
        <v>1.6055603670752083</v>
      </c>
      <c r="I25" s="7">
        <f t="shared" si="2"/>
        <v>1.4523552910265691</v>
      </c>
      <c r="J25" s="7">
        <f t="shared" si="3"/>
        <v>1.6513280651642879</v>
      </c>
      <c r="K25" s="62">
        <f t="shared" si="4"/>
        <v>1.988985776194522</v>
      </c>
      <c r="L25" s="17">
        <f t="shared" si="5"/>
        <v>1.9776961335304841</v>
      </c>
      <c r="N25" s="14"/>
    </row>
    <row r="26" spans="1:27" ht="15" customHeight="1">
      <c r="A26" s="63">
        <v>2005</v>
      </c>
      <c r="B26" s="65">
        <v>192015</v>
      </c>
      <c r="C26" s="65">
        <v>572644</v>
      </c>
      <c r="D26" s="68">
        <f>'Employment calcs'!F21</f>
        <v>21751395.470930558</v>
      </c>
      <c r="E26" s="65">
        <f>'Exergy calcs'!AO46</f>
        <v>7901509.2771605924</v>
      </c>
      <c r="F26" s="65">
        <f>'Exergy calcs'!AD46</f>
        <v>8326660.1909615118</v>
      </c>
      <c r="G26" s="65">
        <f t="shared" si="0"/>
        <v>14</v>
      </c>
      <c r="H26" s="7">
        <f t="shared" si="1"/>
        <v>1.6797889929926777</v>
      </c>
      <c r="I26" s="7">
        <f t="shared" si="2"/>
        <v>1.5352797662135713</v>
      </c>
      <c r="J26" s="7">
        <f t="shared" si="3"/>
        <v>1.6936795889934797</v>
      </c>
      <c r="K26" s="62">
        <f t="shared" si="4"/>
        <v>2.2734187837172928</v>
      </c>
      <c r="L26" s="17">
        <f t="shared" si="5"/>
        <v>2.2573379344636728</v>
      </c>
      <c r="N26" s="14"/>
    </row>
    <row r="27" spans="1:27" ht="15" customHeight="1">
      <c r="A27" s="63">
        <v>2006</v>
      </c>
      <c r="B27" s="65">
        <v>203332</v>
      </c>
      <c r="C27" s="65">
        <v>603700</v>
      </c>
      <c r="D27" s="68">
        <f>'Employment calcs'!F22</f>
        <v>21921143.086037114</v>
      </c>
      <c r="E27" s="65">
        <f>'Exergy calcs'!AO47</f>
        <v>8265946.8196515189</v>
      </c>
      <c r="F27" s="65">
        <f>'Exergy calcs'!AD47</f>
        <v>8711274.5129109267</v>
      </c>
      <c r="G27" s="65">
        <f t="shared" si="0"/>
        <v>15</v>
      </c>
      <c r="H27" s="7">
        <f t="shared" si="1"/>
        <v>1.7787925710136561</v>
      </c>
      <c r="I27" s="7">
        <f t="shared" si="2"/>
        <v>1.618542052065739</v>
      </c>
      <c r="J27" s="7">
        <f t="shared" si="3"/>
        <v>1.7068970430814494</v>
      </c>
      <c r="K27" s="62">
        <f t="shared" si="4"/>
        <v>2.3782745936048397</v>
      </c>
      <c r="L27" s="17">
        <f t="shared" si="5"/>
        <v>2.3616059698059657</v>
      </c>
      <c r="N27" s="14"/>
    </row>
    <row r="28" spans="1:27" ht="15" customHeight="1">
      <c r="A28" s="63">
        <v>2007</v>
      </c>
      <c r="B28" s="65">
        <v>219242</v>
      </c>
      <c r="C28" s="65">
        <v>636848</v>
      </c>
      <c r="D28" s="68">
        <f>'Employment calcs'!F23</f>
        <v>22145244.042203113</v>
      </c>
      <c r="E28" s="65">
        <f>'Exergy calcs'!AO48</f>
        <v>8465778.8759628106</v>
      </c>
      <c r="F28" s="65">
        <f>'Exergy calcs'!AD48</f>
        <v>8920376.1666200329</v>
      </c>
      <c r="G28" s="65">
        <f t="shared" si="0"/>
        <v>16</v>
      </c>
      <c r="H28" s="7">
        <f t="shared" si="1"/>
        <v>1.9179767122448801</v>
      </c>
      <c r="I28" s="7">
        <f t="shared" si="2"/>
        <v>1.7074130673744605</v>
      </c>
      <c r="J28" s="7">
        <f t="shared" si="3"/>
        <v>1.7243467380143345</v>
      </c>
      <c r="K28" s="62">
        <f t="shared" si="4"/>
        <v>2.4357701852027778</v>
      </c>
      <c r="L28" s="17">
        <f t="shared" si="5"/>
        <v>2.418292934837758</v>
      </c>
      <c r="N28" s="14"/>
    </row>
    <row r="29" spans="1:27" ht="15" customHeight="1">
      <c r="A29" s="63">
        <v>2008</v>
      </c>
      <c r="B29" s="65">
        <v>224285</v>
      </c>
      <c r="C29" s="65">
        <v>671446</v>
      </c>
      <c r="D29" s="68">
        <f>'Employment calcs'!F24</f>
        <v>21460479.604391087</v>
      </c>
      <c r="E29" s="65">
        <f>'Exergy calcs'!AO49</f>
        <v>8768465.2101598158</v>
      </c>
      <c r="F29" s="65">
        <f>'Exergy calcs'!AD49</f>
        <v>9246726.096394185</v>
      </c>
      <c r="G29" s="65">
        <f t="shared" si="0"/>
        <v>17</v>
      </c>
      <c r="H29" s="7">
        <f t="shared" si="1"/>
        <v>1.9620939733529292</v>
      </c>
      <c r="I29" s="7">
        <f t="shared" si="2"/>
        <v>1.8001715863696077</v>
      </c>
      <c r="J29" s="7">
        <f t="shared" si="3"/>
        <v>1.671027329007184</v>
      </c>
      <c r="K29" s="62">
        <f t="shared" si="4"/>
        <v>2.5228589645233384</v>
      </c>
      <c r="L29" s="17">
        <f t="shared" si="5"/>
        <v>2.5067656309120383</v>
      </c>
      <c r="N29" s="14"/>
    </row>
    <row r="30" spans="1:27" ht="15" customHeight="1">
      <c r="A30" s="63">
        <v>2009</v>
      </c>
      <c r="B30" s="65">
        <v>228322</v>
      </c>
      <c r="C30" s="65">
        <v>706393</v>
      </c>
      <c r="D30" s="68">
        <f>'Employment calcs'!F25</f>
        <v>21603339.132454667</v>
      </c>
      <c r="E30" s="65">
        <f>'Exergy calcs'!AO50</f>
        <v>9697754.6930541769</v>
      </c>
      <c r="F30" s="65">
        <f>'Exergy calcs'!AD50</f>
        <v>10213233.7835334</v>
      </c>
      <c r="G30" s="65">
        <f t="shared" si="0"/>
        <v>18</v>
      </c>
      <c r="H30" s="7">
        <f t="shared" si="1"/>
        <v>1.9974105276050005</v>
      </c>
      <c r="I30" s="7">
        <f t="shared" si="2"/>
        <v>1.8938657872865223</v>
      </c>
      <c r="J30" s="7">
        <f t="shared" si="3"/>
        <v>1.6821511333211596</v>
      </c>
      <c r="K30" s="62">
        <f t="shared" si="4"/>
        <v>2.7902337269664645</v>
      </c>
      <c r="L30" s="17">
        <f t="shared" si="5"/>
        <v>2.7687835848208988</v>
      </c>
      <c r="N30" s="14"/>
    </row>
    <row r="31" spans="1:27" ht="15" customHeight="1">
      <c r="A31" s="63">
        <v>2010</v>
      </c>
      <c r="B31" s="65">
        <v>234966</v>
      </c>
      <c r="C31" s="65">
        <v>741352</v>
      </c>
      <c r="D31" s="68">
        <f>'Employment calcs'!F26</f>
        <v>21726926.195958201</v>
      </c>
      <c r="E31" s="65">
        <f>'Exergy calcs'!AO51</f>
        <v>9766298.4341636188</v>
      </c>
      <c r="F31" s="65">
        <f>'Exergy calcs'!AD51</f>
        <v>10281147.204245841</v>
      </c>
      <c r="G31" s="65">
        <f t="shared" si="0"/>
        <v>19</v>
      </c>
      <c r="H31" s="7">
        <f t="shared" si="1"/>
        <v>2.055533685011679</v>
      </c>
      <c r="I31" s="7">
        <f t="shared" si="2"/>
        <v>1.9875921606477385</v>
      </c>
      <c r="J31" s="7">
        <f t="shared" si="3"/>
        <v>1.6917742808198715</v>
      </c>
      <c r="K31" s="62">
        <f t="shared" si="4"/>
        <v>2.809955102096009</v>
      </c>
      <c r="L31" s="17">
        <f t="shared" si="5"/>
        <v>2.7871947529624541</v>
      </c>
      <c r="N31" s="14"/>
    </row>
    <row r="32" spans="1:27" ht="15" customHeight="1">
      <c r="A32" s="63">
        <v>2011</v>
      </c>
      <c r="B32" s="65">
        <v>239718</v>
      </c>
      <c r="C32" s="65">
        <v>778085</v>
      </c>
      <c r="D32" s="68">
        <f>'Employment calcs'!F27</f>
        <v>22240352.419589296</v>
      </c>
      <c r="E32" s="65">
        <f>'Exergy calcs'!AO52</f>
        <v>10799926.995566051</v>
      </c>
      <c r="F32" s="65">
        <f>'Exergy calcs'!AD52</f>
        <v>11378934.419703057</v>
      </c>
      <c r="G32" s="65">
        <f t="shared" si="0"/>
        <v>20</v>
      </c>
      <c r="H32" s="7">
        <f t="shared" si="1"/>
        <v>2.097105214812482</v>
      </c>
      <c r="I32" s="7">
        <f t="shared" si="2"/>
        <v>2.0860746936915198</v>
      </c>
      <c r="J32" s="7">
        <f t="shared" si="3"/>
        <v>1.7317523832170316</v>
      </c>
      <c r="K32" s="62">
        <f t="shared" si="4"/>
        <v>3.107350258445607</v>
      </c>
      <c r="L32" s="62">
        <f t="shared" si="5"/>
        <v>3.0848022772986505</v>
      </c>
      <c r="N32" s="14"/>
    </row>
    <row r="35" spans="6:25">
      <c r="F35" s="59"/>
      <c r="H35" s="59"/>
      <c r="I35" s="59"/>
      <c r="J35" s="59"/>
      <c r="L35" s="59"/>
      <c r="M35" s="59"/>
      <c r="N35" s="59"/>
      <c r="O35" s="59"/>
      <c r="P35" s="59"/>
      <c r="Q35" s="59"/>
      <c r="R35" s="59"/>
      <c r="S35" s="59"/>
      <c r="T35" s="59"/>
      <c r="U35" s="59"/>
      <c r="V35" s="59"/>
      <c r="W35" s="59"/>
      <c r="X35" s="59"/>
      <c r="Y35" s="59"/>
    </row>
  </sheetData>
  <mergeCells count="5">
    <mergeCell ref="J10:J11"/>
    <mergeCell ref="I10:I11"/>
    <mergeCell ref="L10:L11"/>
    <mergeCell ref="H10:H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16"/>
  </cols>
  <sheetData>
    <row r="1" spans="1:10">
      <c r="A1" s="16" t="str">
        <f>'Iran Workbook'!A11</f>
        <v>Year</v>
      </c>
      <c r="B1" s="16" t="str">
        <f>'Iran Workbook'!G9</f>
        <v>iYear</v>
      </c>
      <c r="C1" s="16" t="str">
        <f>'Iran Workbook'!H9</f>
        <v>iGDP</v>
      </c>
      <c r="D1" s="16" t="s">
        <v>124</v>
      </c>
      <c r="E1" s="16" t="s">
        <v>123</v>
      </c>
      <c r="F1" s="16" t="str">
        <f>'Iran Workbook'!K9</f>
        <v>iQ</v>
      </c>
      <c r="G1" s="16" t="str">
        <f>'Iran Workbook'!L9</f>
        <v>iX</v>
      </c>
      <c r="H1" s="16" t="s">
        <v>105</v>
      </c>
      <c r="I1" s="16" t="s">
        <v>107</v>
      </c>
      <c r="J1" s="16" t="s">
        <v>126</v>
      </c>
    </row>
    <row r="2" spans="1:10">
      <c r="A2" s="16">
        <f>'Iran Workbook'!A12</f>
        <v>1991</v>
      </c>
      <c r="B2" s="66">
        <f>'Iran Workbook'!G12</f>
        <v>0</v>
      </c>
      <c r="C2" s="67">
        <f>'Iran Workbook'!H12</f>
        <v>1</v>
      </c>
      <c r="D2" s="67">
        <f>'Iran Workbook'!I12</f>
        <v>1</v>
      </c>
      <c r="E2" s="67">
        <f>'Iran Workbook'!J12</f>
        <v>1</v>
      </c>
      <c r="F2" s="67">
        <f>'Iran Workbook'!K12</f>
        <v>1</v>
      </c>
      <c r="G2" s="67">
        <f>'Iran Workbook'!L12</f>
        <v>1</v>
      </c>
      <c r="H2" s="16" t="s">
        <v>106</v>
      </c>
      <c r="I2" s="16" t="s">
        <v>108</v>
      </c>
      <c r="J2" t="s">
        <v>127</v>
      </c>
    </row>
    <row r="3" spans="1:10">
      <c r="A3" s="16">
        <f>'Iran Workbook'!A13</f>
        <v>1992</v>
      </c>
      <c r="B3" s="66">
        <f>'Iran Workbook'!G13</f>
        <v>1</v>
      </c>
      <c r="C3" s="67">
        <f>'Iran Workbook'!H13</f>
        <v>1.0425075890787252</v>
      </c>
      <c r="D3" s="67">
        <f>'Iran Workbook'!I13</f>
        <v>1.0286817340947478</v>
      </c>
      <c r="E3" s="67">
        <f>'Iran Workbook'!J13</f>
        <v>1.0033121086200276</v>
      </c>
      <c r="F3" s="67">
        <f>'Iran Workbook'!K13</f>
        <v>1.03577726673788</v>
      </c>
      <c r="G3" s="67">
        <f>'Iran Workbook'!L13</f>
        <v>1.0352412697060405</v>
      </c>
      <c r="H3" s="16" t="s">
        <v>106</v>
      </c>
      <c r="I3" s="16" t="s">
        <v>108</v>
      </c>
      <c r="J3" s="63" t="s">
        <v>127</v>
      </c>
    </row>
    <row r="4" spans="1:10">
      <c r="A4" s="16">
        <f>'Iran Workbook'!A14</f>
        <v>1993</v>
      </c>
      <c r="B4" s="66">
        <f>'Iran Workbook'!G14</f>
        <v>2</v>
      </c>
      <c r="C4" s="67">
        <f>'Iran Workbook'!H14</f>
        <v>1.0260784365185593</v>
      </c>
      <c r="D4" s="67">
        <f>'Iran Workbook'!I14</f>
        <v>1.0451808359473445</v>
      </c>
      <c r="E4" s="67">
        <f>'Iran Workbook'!J14</f>
        <v>1.0189020330444378</v>
      </c>
      <c r="F4" s="67">
        <f>'Iran Workbook'!K14</f>
        <v>1.0670517918372191</v>
      </c>
      <c r="G4" s="67">
        <f>'Iran Workbook'!L14</f>
        <v>1.0665616469821457</v>
      </c>
      <c r="H4" s="16" t="s">
        <v>106</v>
      </c>
      <c r="I4" s="16" t="s">
        <v>108</v>
      </c>
      <c r="J4" s="63" t="s">
        <v>127</v>
      </c>
    </row>
    <row r="5" spans="1:10">
      <c r="A5" s="16">
        <f>'Iran Workbook'!A15</f>
        <v>1994</v>
      </c>
      <c r="B5" s="66">
        <f>'Iran Workbook'!G15</f>
        <v>3</v>
      </c>
      <c r="C5" s="67">
        <f>'Iran Workbook'!H15</f>
        <v>1.0224829191052323</v>
      </c>
      <c r="D5" s="67">
        <f>'Iran Workbook'!I15</f>
        <v>1.0479449851202445</v>
      </c>
      <c r="E5" s="67">
        <f>'Iran Workbook'!J15</f>
        <v>1.0378848863983947</v>
      </c>
      <c r="F5" s="67">
        <f>'Iran Workbook'!K15</f>
        <v>1.1384492952767526</v>
      </c>
      <c r="G5" s="67">
        <f>'Iran Workbook'!L15</f>
        <v>1.1373943384611491</v>
      </c>
      <c r="H5" s="16" t="s">
        <v>106</v>
      </c>
      <c r="I5" s="16" t="s">
        <v>108</v>
      </c>
      <c r="J5" s="63" t="s">
        <v>127</v>
      </c>
    </row>
    <row r="6" spans="1:10">
      <c r="A6" s="16">
        <f>'Iran Workbook'!A16</f>
        <v>1995</v>
      </c>
      <c r="B6" s="66">
        <f>'Iran Workbook'!G16</f>
        <v>4</v>
      </c>
      <c r="C6" s="67">
        <f>'Iran Workbook'!H16</f>
        <v>1.0496023935123218</v>
      </c>
      <c r="D6" s="67">
        <f>'Iran Workbook'!I16</f>
        <v>1.0470682860130298</v>
      </c>
      <c r="E6" s="67">
        <f>'Iran Workbook'!J16</f>
        <v>1.0625750901913893</v>
      </c>
      <c r="F6" s="67">
        <f>'Iran Workbook'!K16</f>
        <v>1.1811177098520949</v>
      </c>
      <c r="G6" s="67">
        <f>'Iran Workbook'!L16</f>
        <v>1.1793376231829138</v>
      </c>
      <c r="H6" s="16" t="s">
        <v>106</v>
      </c>
      <c r="I6" s="16" t="s">
        <v>108</v>
      </c>
      <c r="J6" s="63" t="s">
        <v>127</v>
      </c>
    </row>
    <row r="7" spans="1:10">
      <c r="A7" s="16">
        <f>'Iran Workbook'!A17</f>
        <v>1996</v>
      </c>
      <c r="B7" s="66">
        <f>'Iran Workbook'!G17</f>
        <v>5</v>
      </c>
      <c r="C7" s="67">
        <f>'Iran Workbook'!H17</f>
        <v>1.1241372070440647</v>
      </c>
      <c r="D7" s="67">
        <f>'Iran Workbook'!I17</f>
        <v>1.0643931472693637</v>
      </c>
      <c r="E7" s="67">
        <f>'Iran Workbook'!J17</f>
        <v>1.0876781311675561</v>
      </c>
      <c r="F7" s="67">
        <f>'Iran Workbook'!K17</f>
        <v>1.2237451216322293</v>
      </c>
      <c r="G7" s="67">
        <f>'Iran Workbook'!L17</f>
        <v>1.2206824784460704</v>
      </c>
      <c r="H7" s="16" t="s">
        <v>106</v>
      </c>
      <c r="I7" s="16" t="s">
        <v>108</v>
      </c>
      <c r="J7" s="63" t="s">
        <v>127</v>
      </c>
    </row>
    <row r="8" spans="1:10">
      <c r="A8" s="16">
        <f>'Iran Workbook'!A18</f>
        <v>1997</v>
      </c>
      <c r="B8" s="66">
        <f>'Iran Workbook'!G18</f>
        <v>6</v>
      </c>
      <c r="C8" s="67">
        <f>'Iran Workbook'!H18</f>
        <v>1.1621832051719463</v>
      </c>
      <c r="D8" s="67">
        <f>'Iran Workbook'!I18</f>
        <v>1.09182283707338</v>
      </c>
      <c r="E8" s="67">
        <f>'Iran Workbook'!J18</f>
        <v>1.1320499221977611</v>
      </c>
      <c r="F8" s="67">
        <f>'Iran Workbook'!K18</f>
        <v>1.3683060315565108</v>
      </c>
      <c r="G8" s="67">
        <f>'Iran Workbook'!L18</f>
        <v>1.3644729652258847</v>
      </c>
      <c r="H8" s="16" t="s">
        <v>106</v>
      </c>
      <c r="I8" s="16" t="s">
        <v>108</v>
      </c>
      <c r="J8" s="63" t="s">
        <v>127</v>
      </c>
    </row>
    <row r="9" spans="1:10">
      <c r="A9" s="16">
        <f>'Iran Workbook'!A19</f>
        <v>1998</v>
      </c>
      <c r="B9" s="66">
        <f>'Iran Workbook'!G19</f>
        <v>7</v>
      </c>
      <c r="C9" s="67">
        <f>'Iran Workbook'!H19</f>
        <v>1.1940354652739504</v>
      </c>
      <c r="D9" s="67">
        <f>'Iran Workbook'!I19</f>
        <v>1.1206413040564089</v>
      </c>
      <c r="E9" s="67">
        <f>'Iran Workbook'!J19</f>
        <v>1.1872715086460475</v>
      </c>
      <c r="F9" s="67">
        <f>'Iran Workbook'!K19</f>
        <v>1.4185152398016532</v>
      </c>
      <c r="G9" s="67">
        <f>'Iran Workbook'!L19</f>
        <v>1.4137036508417438</v>
      </c>
      <c r="H9" s="16" t="s">
        <v>106</v>
      </c>
      <c r="I9" s="16" t="s">
        <v>108</v>
      </c>
      <c r="J9" s="63" t="s">
        <v>127</v>
      </c>
    </row>
    <row r="10" spans="1:10">
      <c r="A10" s="16">
        <f>'Iran Workbook'!A20</f>
        <v>1999</v>
      </c>
      <c r="B10" s="66">
        <f>'Iran Workbook'!G20</f>
        <v>8</v>
      </c>
      <c r="C10" s="67">
        <f>'Iran Workbook'!H20</f>
        <v>1.2171307596077299</v>
      </c>
      <c r="D10" s="67">
        <f>'Iran Workbook'!I20</f>
        <v>1.1535537145767982</v>
      </c>
      <c r="E10" s="67">
        <f>'Iran Workbook'!J20</f>
        <v>1.2494596661144923</v>
      </c>
      <c r="F10" s="67">
        <f>'Iran Workbook'!K20</f>
        <v>1.4965058998303231</v>
      </c>
      <c r="G10" s="67">
        <f>'Iran Workbook'!L20</f>
        <v>1.4901502749727695</v>
      </c>
      <c r="H10" s="16" t="s">
        <v>106</v>
      </c>
      <c r="I10" s="16" t="s">
        <v>108</v>
      </c>
      <c r="J10" s="63" t="s">
        <v>127</v>
      </c>
    </row>
    <row r="11" spans="1:10">
      <c r="A11" s="16">
        <f>'Iran Workbook'!A21</f>
        <v>2000</v>
      </c>
      <c r="B11" s="66">
        <f>'Iran Workbook'!G21</f>
        <v>9</v>
      </c>
      <c r="C11" s="67">
        <f>'Iran Workbook'!H21</f>
        <v>1.2797242561828028</v>
      </c>
      <c r="D11" s="67">
        <f>'Iran Workbook'!I21</f>
        <v>1.1887396444944904</v>
      </c>
      <c r="E11" s="67">
        <f>'Iran Workbook'!J21</f>
        <v>1.2908758337952513</v>
      </c>
      <c r="F11" s="67">
        <f>'Iran Workbook'!K21</f>
        <v>1.5560989999636801</v>
      </c>
      <c r="G11" s="67">
        <f>'Iran Workbook'!L21</f>
        <v>1.5494051805105273</v>
      </c>
      <c r="H11" s="16" t="s">
        <v>106</v>
      </c>
      <c r="I11" s="16" t="s">
        <v>108</v>
      </c>
      <c r="J11" s="63" t="s">
        <v>127</v>
      </c>
    </row>
    <row r="12" spans="1:10">
      <c r="A12" s="16">
        <f>'Iran Workbook'!A22</f>
        <v>2001</v>
      </c>
      <c r="B12" s="66">
        <f>'Iran Workbook'!G22</f>
        <v>10</v>
      </c>
      <c r="C12" s="67">
        <f>'Iran Workbook'!H22</f>
        <v>1.3266846879948211</v>
      </c>
      <c r="D12" s="67">
        <f>'Iran Workbook'!I22</f>
        <v>1.2378857342019893</v>
      </c>
      <c r="E12" s="67">
        <f>'Iran Workbook'!J22</f>
        <v>1.3750116062118418</v>
      </c>
      <c r="F12" s="67">
        <f>'Iran Workbook'!K22</f>
        <v>1.6635605320156388</v>
      </c>
      <c r="G12" s="67">
        <f>'Iran Workbook'!L22</f>
        <v>1.6551196721661519</v>
      </c>
      <c r="H12" s="16" t="s">
        <v>106</v>
      </c>
      <c r="I12" s="16" t="s">
        <v>108</v>
      </c>
      <c r="J12" s="63" t="s">
        <v>127</v>
      </c>
    </row>
    <row r="13" spans="1:10">
      <c r="A13" s="16">
        <f>'Iran Workbook'!A23</f>
        <v>2002</v>
      </c>
      <c r="B13" s="66">
        <f>'Iran Workbook'!G23</f>
        <v>11</v>
      </c>
      <c r="C13" s="67">
        <f>'Iran Workbook'!H23</f>
        <v>1.4263968716374038</v>
      </c>
      <c r="D13" s="67">
        <f>'Iran Workbook'!I23</f>
        <v>1.2994879219282018</v>
      </c>
      <c r="E13" s="67">
        <f>'Iran Workbook'!J23</f>
        <v>1.4447440859500611</v>
      </c>
      <c r="F13" s="67">
        <f>'Iran Workbook'!K23</f>
        <v>1.8190034559936956</v>
      </c>
      <c r="G13" s="67">
        <f>'Iran Workbook'!L23</f>
        <v>1.8085005699296726</v>
      </c>
      <c r="H13" s="16" t="s">
        <v>106</v>
      </c>
      <c r="I13" s="16" t="s">
        <v>108</v>
      </c>
      <c r="J13" s="63" t="s">
        <v>127</v>
      </c>
    </row>
    <row r="14" spans="1:10">
      <c r="A14" s="16">
        <f>'Iran Workbook'!A24</f>
        <v>2003</v>
      </c>
      <c r="B14" s="66">
        <f>'Iran Workbook'!G24</f>
        <v>12</v>
      </c>
      <c r="C14" s="67">
        <f>'Iran Workbook'!H24</f>
        <v>1.5278761952252229</v>
      </c>
      <c r="D14" s="67">
        <f>'Iran Workbook'!I24</f>
        <v>1.3727713879728678</v>
      </c>
      <c r="E14" s="67">
        <f>'Iran Workbook'!J24</f>
        <v>1.5333168827828205</v>
      </c>
      <c r="F14" s="67">
        <f>'Iran Workbook'!K24</f>
        <v>1.9151848972041365</v>
      </c>
      <c r="G14" s="67">
        <f>'Iran Workbook'!L24</f>
        <v>1.9040005312156616</v>
      </c>
      <c r="H14" s="16" t="s">
        <v>106</v>
      </c>
      <c r="I14" s="16" t="s">
        <v>108</v>
      </c>
      <c r="J14" s="63" t="s">
        <v>127</v>
      </c>
    </row>
    <row r="15" spans="1:10">
      <c r="A15" s="16">
        <f>'Iran Workbook'!A25</f>
        <v>2004</v>
      </c>
      <c r="B15" s="66">
        <f>'Iran Workbook'!G25</f>
        <v>13</v>
      </c>
      <c r="C15" s="67">
        <f>'Iran Workbook'!H25</f>
        <v>1.6055603670752083</v>
      </c>
      <c r="D15" s="67">
        <f>'Iran Workbook'!I25</f>
        <v>1.4523552910265691</v>
      </c>
      <c r="E15" s="67">
        <f>'Iran Workbook'!J25</f>
        <v>1.6513280651642879</v>
      </c>
      <c r="F15" s="67">
        <f>'Iran Workbook'!K25</f>
        <v>1.988985776194522</v>
      </c>
      <c r="G15" s="67">
        <f>'Iran Workbook'!L25</f>
        <v>1.9776961335304841</v>
      </c>
      <c r="H15" s="16" t="s">
        <v>106</v>
      </c>
      <c r="I15" s="16" t="s">
        <v>108</v>
      </c>
      <c r="J15" s="63" t="s">
        <v>127</v>
      </c>
    </row>
    <row r="16" spans="1:10">
      <c r="A16" s="16">
        <f>'Iran Workbook'!A26</f>
        <v>2005</v>
      </c>
      <c r="B16" s="66">
        <f>'Iran Workbook'!G26</f>
        <v>14</v>
      </c>
      <c r="C16" s="67">
        <f>'Iran Workbook'!H26</f>
        <v>1.6797889929926777</v>
      </c>
      <c r="D16" s="67">
        <f>'Iran Workbook'!I26</f>
        <v>1.5352797662135713</v>
      </c>
      <c r="E16" s="67">
        <f>'Iran Workbook'!J26</f>
        <v>1.6936795889934797</v>
      </c>
      <c r="F16" s="67">
        <f>'Iran Workbook'!K26</f>
        <v>2.2734187837172928</v>
      </c>
      <c r="G16" s="67">
        <f>'Iran Workbook'!L26</f>
        <v>2.2573379344636728</v>
      </c>
      <c r="H16" s="16" t="s">
        <v>106</v>
      </c>
      <c r="I16" s="16" t="s">
        <v>108</v>
      </c>
      <c r="J16" s="63" t="s">
        <v>127</v>
      </c>
    </row>
    <row r="17" spans="1:10">
      <c r="A17" s="16">
        <f>'Iran Workbook'!A27</f>
        <v>2006</v>
      </c>
      <c r="B17" s="66">
        <f>'Iran Workbook'!G27</f>
        <v>15</v>
      </c>
      <c r="C17" s="67">
        <f>'Iran Workbook'!H27</f>
        <v>1.7787925710136561</v>
      </c>
      <c r="D17" s="67">
        <f>'Iran Workbook'!I27</f>
        <v>1.618542052065739</v>
      </c>
      <c r="E17" s="67">
        <f>'Iran Workbook'!J27</f>
        <v>1.7068970430814494</v>
      </c>
      <c r="F17" s="67">
        <f>'Iran Workbook'!K27</f>
        <v>2.3782745936048397</v>
      </c>
      <c r="G17" s="67">
        <f>'Iran Workbook'!L27</f>
        <v>2.3616059698059657</v>
      </c>
      <c r="H17" s="16" t="s">
        <v>106</v>
      </c>
      <c r="I17" s="16" t="s">
        <v>108</v>
      </c>
      <c r="J17" s="63" t="s">
        <v>127</v>
      </c>
    </row>
    <row r="18" spans="1:10">
      <c r="A18" s="16">
        <f>'Iran Workbook'!A28</f>
        <v>2007</v>
      </c>
      <c r="B18" s="66">
        <f>'Iran Workbook'!G28</f>
        <v>16</v>
      </c>
      <c r="C18" s="67">
        <f>'Iran Workbook'!H28</f>
        <v>1.9179767122448801</v>
      </c>
      <c r="D18" s="67">
        <f>'Iran Workbook'!I28</f>
        <v>1.7074130673744605</v>
      </c>
      <c r="E18" s="67">
        <f>'Iran Workbook'!J28</f>
        <v>1.7243467380143345</v>
      </c>
      <c r="F18" s="67">
        <f>'Iran Workbook'!K28</f>
        <v>2.4357701852027778</v>
      </c>
      <c r="G18" s="67">
        <f>'Iran Workbook'!L28</f>
        <v>2.418292934837758</v>
      </c>
      <c r="H18" s="16" t="s">
        <v>106</v>
      </c>
      <c r="I18" s="16" t="s">
        <v>108</v>
      </c>
      <c r="J18" s="63" t="s">
        <v>127</v>
      </c>
    </row>
    <row r="19" spans="1:10">
      <c r="A19" s="16">
        <f>'Iran Workbook'!A29</f>
        <v>2008</v>
      </c>
      <c r="B19" s="66">
        <f>'Iran Workbook'!G29</f>
        <v>17</v>
      </c>
      <c r="C19" s="67">
        <f>'Iran Workbook'!H29</f>
        <v>1.9620939733529292</v>
      </c>
      <c r="D19" s="67">
        <f>'Iran Workbook'!I29</f>
        <v>1.8001715863696077</v>
      </c>
      <c r="E19" s="67">
        <f>'Iran Workbook'!J29</f>
        <v>1.671027329007184</v>
      </c>
      <c r="F19" s="67">
        <f>'Iran Workbook'!K29</f>
        <v>2.5228589645233384</v>
      </c>
      <c r="G19" s="67">
        <f>'Iran Workbook'!L29</f>
        <v>2.5067656309120383</v>
      </c>
      <c r="H19" s="16" t="s">
        <v>106</v>
      </c>
      <c r="I19" s="16" t="s">
        <v>108</v>
      </c>
      <c r="J19" s="63" t="s">
        <v>127</v>
      </c>
    </row>
    <row r="20" spans="1:10">
      <c r="A20" s="16">
        <f>'Iran Workbook'!A30</f>
        <v>2009</v>
      </c>
      <c r="B20" s="66">
        <f>'Iran Workbook'!G30</f>
        <v>18</v>
      </c>
      <c r="C20" s="67">
        <f>'Iran Workbook'!H30</f>
        <v>1.9974105276050005</v>
      </c>
      <c r="D20" s="67">
        <f>'Iran Workbook'!I30</f>
        <v>1.8938657872865223</v>
      </c>
      <c r="E20" s="67">
        <f>'Iran Workbook'!J30</f>
        <v>1.6821511333211596</v>
      </c>
      <c r="F20" s="67">
        <f>'Iran Workbook'!K30</f>
        <v>2.7902337269664645</v>
      </c>
      <c r="G20" s="67">
        <f>'Iran Workbook'!L30</f>
        <v>2.7687835848208988</v>
      </c>
      <c r="H20" s="16" t="s">
        <v>106</v>
      </c>
      <c r="I20" s="16" t="s">
        <v>108</v>
      </c>
      <c r="J20" s="63" t="s">
        <v>127</v>
      </c>
    </row>
    <row r="21" spans="1:10">
      <c r="A21" s="16">
        <f>'Iran Workbook'!A31</f>
        <v>2010</v>
      </c>
      <c r="B21" s="66">
        <f>'Iran Workbook'!G31</f>
        <v>19</v>
      </c>
      <c r="C21" s="67">
        <f>'Iran Workbook'!H31</f>
        <v>2.055533685011679</v>
      </c>
      <c r="D21" s="67">
        <f>'Iran Workbook'!I31</f>
        <v>1.9875921606477385</v>
      </c>
      <c r="E21" s="67">
        <f>'Iran Workbook'!J31</f>
        <v>1.6917742808198715</v>
      </c>
      <c r="F21" s="67">
        <f>'Iran Workbook'!K31</f>
        <v>2.809955102096009</v>
      </c>
      <c r="G21" s="67">
        <f>'Iran Workbook'!L31</f>
        <v>2.7871947529624541</v>
      </c>
      <c r="H21" s="16" t="s">
        <v>106</v>
      </c>
      <c r="I21" s="16" t="s">
        <v>108</v>
      </c>
      <c r="J21" s="63" t="s">
        <v>127</v>
      </c>
    </row>
    <row r="22" spans="1:10">
      <c r="A22" s="16">
        <f>'Iran Workbook'!A32</f>
        <v>2011</v>
      </c>
      <c r="B22" s="66">
        <f>'Iran Workbook'!G32</f>
        <v>20</v>
      </c>
      <c r="C22" s="67">
        <f>'Iran Workbook'!H32</f>
        <v>2.097105214812482</v>
      </c>
      <c r="D22" s="67">
        <f>'Iran Workbook'!I32</f>
        <v>2.0860746936915198</v>
      </c>
      <c r="E22" s="67">
        <f>'Iran Workbook'!J32</f>
        <v>1.7317523832170316</v>
      </c>
      <c r="F22" s="67">
        <f>'Iran Workbook'!K32</f>
        <v>3.107350258445607</v>
      </c>
      <c r="G22" s="67">
        <f>'Iran Workbook'!L32</f>
        <v>3.0848022772986505</v>
      </c>
      <c r="H22" s="16" t="s">
        <v>106</v>
      </c>
      <c r="I22" s="16" t="s">
        <v>108</v>
      </c>
      <c r="J22" s="63" t="s">
        <v>127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D7" sqref="D7:D27"/>
    </sheetView>
  </sheetViews>
  <sheetFormatPr baseColWidth="10" defaultColWidth="8.83203125" defaultRowHeight="14" x14ac:dyDescent="0"/>
  <cols>
    <col min="2" max="2" width="25.1640625" customWidth="1"/>
    <col min="3" max="3" width="15" customWidth="1"/>
    <col min="4" max="5" width="12.5" customWidth="1"/>
    <col min="6" max="6" width="14.1640625" customWidth="1"/>
  </cols>
  <sheetData>
    <row r="1" spans="1:53" s="14" customFormat="1">
      <c r="A1" s="63" t="s">
        <v>38</v>
      </c>
    </row>
    <row r="2" spans="1:53" s="14" customFormat="1">
      <c r="A2" s="63" t="s">
        <v>95</v>
      </c>
    </row>
    <row r="3" spans="1:53">
      <c r="A3" s="63" t="s">
        <v>96</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94" t="s">
        <v>4</v>
      </c>
      <c r="C5" s="94" t="s">
        <v>5</v>
      </c>
      <c r="D5" s="94" t="s">
        <v>6</v>
      </c>
      <c r="E5" s="94" t="s">
        <v>7</v>
      </c>
      <c r="F5" s="94" t="s">
        <v>1</v>
      </c>
    </row>
    <row r="6" spans="1:53">
      <c r="A6" s="11" t="s">
        <v>3</v>
      </c>
      <c r="B6" s="94"/>
      <c r="C6" s="94"/>
      <c r="D6" s="94"/>
      <c r="E6" s="95"/>
      <c r="F6" s="95"/>
    </row>
    <row r="7" spans="1:53">
      <c r="A7" s="6">
        <v>1991</v>
      </c>
      <c r="B7" s="9">
        <v>40.599998474121101</v>
      </c>
      <c r="C7" s="9">
        <v>44.960899353027301</v>
      </c>
      <c r="D7" s="9">
        <v>57472293</v>
      </c>
      <c r="E7" s="10">
        <f t="shared" ref="E7:E27" si="0">D7*(1-C7/100)</f>
        <v>31632233.188393049</v>
      </c>
      <c r="F7" s="5">
        <f>E7*B7/100</f>
        <v>12842686.191818006</v>
      </c>
    </row>
    <row r="8" spans="1:53">
      <c r="A8" s="6">
        <v>1992</v>
      </c>
      <c r="B8" s="9">
        <v>39.799999237060497</v>
      </c>
      <c r="C8" s="9">
        <v>44.475486755371101</v>
      </c>
      <c r="D8" s="9">
        <v>58307457</v>
      </c>
      <c r="E8" s="10">
        <f t="shared" si="0"/>
        <v>32374931.684571303</v>
      </c>
      <c r="F8" s="5">
        <f t="shared" ref="F8:F27" si="1">E8*B8/100</f>
        <v>12885222.563458236</v>
      </c>
    </row>
    <row r="9" spans="1:53">
      <c r="A9" s="6">
        <v>1993</v>
      </c>
      <c r="B9" s="9">
        <v>39.5</v>
      </c>
      <c r="C9" s="9">
        <v>43.834640502929702</v>
      </c>
      <c r="D9" s="9">
        <v>58982430</v>
      </c>
      <c r="E9" s="10">
        <f t="shared" si="0"/>
        <v>33127693.84960784</v>
      </c>
      <c r="F9" s="5">
        <f t="shared" si="1"/>
        <v>13085439.070595097</v>
      </c>
    </row>
    <row r="10" spans="1:53">
      <c r="A10" s="6">
        <v>1994</v>
      </c>
      <c r="B10" s="9">
        <v>39.200000762939503</v>
      </c>
      <c r="C10" s="9">
        <v>43.008102416992202</v>
      </c>
      <c r="D10" s="9">
        <v>59663107</v>
      </c>
      <c r="E10" s="10">
        <f t="shared" si="0"/>
        <v>34003136.836280361</v>
      </c>
      <c r="F10" s="5">
        <f t="shared" si="1"/>
        <v>13329229.899245264</v>
      </c>
    </row>
    <row r="11" spans="1:53">
      <c r="A11" s="6">
        <v>1995</v>
      </c>
      <c r="B11" s="9">
        <v>38.900001525878899</v>
      </c>
      <c r="C11" s="9">
        <v>41.985340118408203</v>
      </c>
      <c r="D11" s="9">
        <v>60468352</v>
      </c>
      <c r="E11" s="10">
        <f t="shared" si="0"/>
        <v>35080508.748803712</v>
      </c>
      <c r="F11" s="5">
        <f t="shared" si="1"/>
        <v>13646318.438570727</v>
      </c>
    </row>
    <row r="12" spans="1:53">
      <c r="A12" s="6">
        <v>1996</v>
      </c>
      <c r="B12" s="9">
        <v>38.400001525878899</v>
      </c>
      <c r="C12" s="9">
        <v>40.793750762939503</v>
      </c>
      <c r="D12" s="9">
        <v>61440887</v>
      </c>
      <c r="E12" s="10">
        <f t="shared" si="0"/>
        <v>36376844.690680705</v>
      </c>
      <c r="F12" s="5">
        <f t="shared" si="1"/>
        <v>13968708.916287987</v>
      </c>
    </row>
    <row r="13" spans="1:53">
      <c r="A13" s="6">
        <v>1997</v>
      </c>
      <c r="B13" s="9">
        <v>38.400001525878899</v>
      </c>
      <c r="C13" s="9">
        <v>39.463855743408203</v>
      </c>
      <c r="D13" s="9">
        <v>62542531</v>
      </c>
      <c r="E13" s="10">
        <f t="shared" si="0"/>
        <v>37860836.787883639</v>
      </c>
      <c r="F13" s="5">
        <f t="shared" si="1"/>
        <v>14538561.904257836</v>
      </c>
    </row>
    <row r="14" spans="1:53">
      <c r="A14" s="6">
        <v>1998</v>
      </c>
      <c r="B14" s="9">
        <v>38.599998474121101</v>
      </c>
      <c r="C14" s="9">
        <v>38.000545501708999</v>
      </c>
      <c r="D14" s="9">
        <v>63713397</v>
      </c>
      <c r="E14" s="10">
        <f t="shared" si="0"/>
        <v>39501958.58233051</v>
      </c>
      <c r="F14" s="5">
        <f t="shared" si="1"/>
        <v>15247755.410027526</v>
      </c>
    </row>
    <row r="15" spans="1:53">
      <c r="A15" s="6">
        <v>1999</v>
      </c>
      <c r="B15" s="9">
        <v>38.900001525878899</v>
      </c>
      <c r="C15" s="9">
        <v>36.399593353271499</v>
      </c>
      <c r="D15" s="9">
        <v>64858754</v>
      </c>
      <c r="E15" s="10">
        <f t="shared" si="0"/>
        <v>41250431.290001288</v>
      </c>
      <c r="F15" s="5">
        <f t="shared" si="1"/>
        <v>16046418.401242128</v>
      </c>
    </row>
    <row r="16" spans="1:53">
      <c r="A16" s="6">
        <v>2000</v>
      </c>
      <c r="B16" s="9">
        <v>38.5</v>
      </c>
      <c r="C16" s="9">
        <v>34.668689727783203</v>
      </c>
      <c r="D16" s="9">
        <v>65911052</v>
      </c>
      <c r="E16" s="10">
        <f t="shared" si="0"/>
        <v>43060553.88580215</v>
      </c>
      <c r="F16" s="5">
        <f t="shared" si="1"/>
        <v>16578313.246033829</v>
      </c>
    </row>
    <row r="17" spans="1:6">
      <c r="A17" s="6">
        <v>2001</v>
      </c>
      <c r="B17" s="9">
        <v>39.299999237060497</v>
      </c>
      <c r="C17" s="9">
        <v>32.792343139648402</v>
      </c>
      <c r="D17" s="9">
        <v>66857624</v>
      </c>
      <c r="E17" s="10">
        <f t="shared" si="0"/>
        <v>44933442.522904076</v>
      </c>
      <c r="F17" s="5">
        <f t="shared" si="1"/>
        <v>17658842.568686318</v>
      </c>
    </row>
    <row r="18" spans="1:6">
      <c r="A18" s="6">
        <v>2002</v>
      </c>
      <c r="B18" s="9">
        <v>39.599998474121101</v>
      </c>
      <c r="C18" s="9">
        <v>30.818809509277301</v>
      </c>
      <c r="D18" s="9">
        <v>67727274</v>
      </c>
      <c r="E18" s="10">
        <f t="shared" si="0"/>
        <v>46854534.440113708</v>
      </c>
      <c r="F18" s="5">
        <f t="shared" si="1"/>
        <v>18554394.923341576</v>
      </c>
    </row>
    <row r="19" spans="1:6">
      <c r="A19" s="6">
        <v>2003</v>
      </c>
      <c r="B19" s="9">
        <v>40.400001525878899</v>
      </c>
      <c r="C19" s="9">
        <v>28.888111114501999</v>
      </c>
      <c r="D19" s="9">
        <v>68543171</v>
      </c>
      <c r="E19" s="10">
        <f t="shared" si="0"/>
        <v>48742343.600116886</v>
      </c>
      <c r="F19" s="5">
        <f t="shared" si="1"/>
        <v>19691907.558196358</v>
      </c>
    </row>
    <row r="20" spans="1:6">
      <c r="A20" s="6">
        <v>2004</v>
      </c>
      <c r="B20" s="9">
        <v>42</v>
      </c>
      <c r="C20" s="9">
        <v>27.181322097778299</v>
      </c>
      <c r="D20" s="9">
        <v>69342126</v>
      </c>
      <c r="E20" s="10">
        <f t="shared" si="0"/>
        <v>50494019.382492729</v>
      </c>
      <c r="F20" s="5">
        <f t="shared" si="1"/>
        <v>21207488.140646946</v>
      </c>
    </row>
    <row r="21" spans="1:6">
      <c r="A21" s="6">
        <v>2005</v>
      </c>
      <c r="B21" s="9">
        <v>41.799999237060497</v>
      </c>
      <c r="C21" s="9">
        <v>25.823144912719702</v>
      </c>
      <c r="D21" s="9">
        <v>70152384</v>
      </c>
      <c r="E21" s="10">
        <f t="shared" si="0"/>
        <v>52036832.219952404</v>
      </c>
      <c r="F21" s="5">
        <f t="shared" si="1"/>
        <v>21751395.470930558</v>
      </c>
    </row>
    <row r="22" spans="1:6">
      <c r="A22" s="6">
        <v>2006</v>
      </c>
      <c r="B22" s="9">
        <v>41.099998474121101</v>
      </c>
      <c r="C22" s="9">
        <v>24.853925704956101</v>
      </c>
      <c r="D22" s="9">
        <v>70976584</v>
      </c>
      <c r="E22" s="10">
        <f t="shared" si="0"/>
        <v>53336116.544724241</v>
      </c>
      <c r="F22" s="5">
        <f t="shared" si="1"/>
        <v>21921143.086037114</v>
      </c>
    </row>
    <row r="23" spans="1:6">
      <c r="A23" s="6">
        <v>2007</v>
      </c>
      <c r="B23" s="9">
        <v>40.700000762939503</v>
      </c>
      <c r="C23" s="9">
        <v>24.2285060882568</v>
      </c>
      <c r="D23" s="9">
        <v>71809219</v>
      </c>
      <c r="E23" s="10">
        <f t="shared" si="0"/>
        <v>54410918.002655342</v>
      </c>
      <c r="F23" s="5">
        <f t="shared" si="1"/>
        <v>22145244.042203113</v>
      </c>
    </row>
    <row r="24" spans="1:6">
      <c r="A24" s="6">
        <v>2008</v>
      </c>
      <c r="B24" s="9">
        <v>38.799999237060497</v>
      </c>
      <c r="C24" s="9">
        <v>23.878557205200199</v>
      </c>
      <c r="D24" s="9">
        <v>72660887</v>
      </c>
      <c r="E24" s="10">
        <f t="shared" si="0"/>
        <v>55310515.531899124</v>
      </c>
      <c r="F24" s="5">
        <f t="shared" si="1"/>
        <v>21460479.604391087</v>
      </c>
    </row>
    <row r="25" spans="1:6">
      <c r="A25" s="6">
        <v>2009</v>
      </c>
      <c r="B25" s="9">
        <v>38.5</v>
      </c>
      <c r="C25" s="9">
        <v>23.7009582519531</v>
      </c>
      <c r="D25" s="9">
        <v>73542954</v>
      </c>
      <c r="E25" s="10">
        <f t="shared" si="0"/>
        <v>56112569.175206929</v>
      </c>
      <c r="F25" s="5">
        <f t="shared" si="1"/>
        <v>21603339.132454667</v>
      </c>
    </row>
    <row r="26" spans="1:6">
      <c r="A26" s="6">
        <v>2010</v>
      </c>
      <c r="B26" s="9">
        <v>38.200000762939503</v>
      </c>
      <c r="C26" s="9">
        <v>23.616704940795898</v>
      </c>
      <c r="D26" s="9">
        <v>74462314</v>
      </c>
      <c r="E26" s="10">
        <f t="shared" si="0"/>
        <v>56876769.010531045</v>
      </c>
      <c r="F26" s="5">
        <f t="shared" si="1"/>
        <v>21726926.195958201</v>
      </c>
    </row>
    <row r="27" spans="1:6">
      <c r="A27" s="6">
        <v>2011</v>
      </c>
      <c r="B27" s="9">
        <v>38.599998474121101</v>
      </c>
      <c r="C27" s="9">
        <v>23.608827590942401</v>
      </c>
      <c r="D27" s="9">
        <v>75424285</v>
      </c>
      <c r="E27" s="10">
        <f t="shared" si="0"/>
        <v>57617495.592648968</v>
      </c>
      <c r="F27" s="5">
        <f t="shared" si="1"/>
        <v>22240352.419589296</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2"/>
  <sheetViews>
    <sheetView topLeftCell="AD23" workbookViewId="0">
      <selection activeCell="AO52" sqref="AO52"/>
    </sheetView>
  </sheetViews>
  <sheetFormatPr baseColWidth="10" defaultColWidth="8.83203125" defaultRowHeight="14" x14ac:dyDescent="0"/>
  <cols>
    <col min="1" max="1" width="14.83203125" style="18" customWidth="1"/>
    <col min="2" max="2" width="42.83203125" style="18" bestFit="1" customWidth="1"/>
    <col min="3" max="3" width="44" style="18" bestFit="1" customWidth="1"/>
    <col min="4" max="4" width="48" style="18" bestFit="1" customWidth="1"/>
    <col min="5" max="5" width="30.33203125" style="18" customWidth="1"/>
    <col min="6" max="6" width="27" style="18" bestFit="1" customWidth="1"/>
    <col min="7" max="7" width="38" style="18" bestFit="1" customWidth="1"/>
    <col min="8" max="8" width="42.1640625" style="18" bestFit="1" customWidth="1"/>
    <col min="9" max="9" width="30.83203125" style="18" bestFit="1" customWidth="1"/>
    <col min="10" max="11" width="30.83203125" style="63" customWidth="1"/>
    <col min="12" max="12" width="25.83203125" style="18" customWidth="1"/>
    <col min="13" max="13" width="20.33203125" style="18" bestFit="1" customWidth="1"/>
    <col min="14" max="14" width="26" style="18" customWidth="1"/>
    <col min="15" max="15" width="28.6640625" style="18" customWidth="1"/>
    <col min="16" max="16" width="25" style="18" customWidth="1"/>
    <col min="17" max="18" width="25" style="63" customWidth="1"/>
    <col min="19" max="19" width="21.1640625" style="18" customWidth="1"/>
    <col min="20" max="20" width="16.83203125" style="18" customWidth="1"/>
    <col min="21" max="21" width="16.33203125" style="18" customWidth="1"/>
    <col min="22" max="22" width="15.5" style="18" customWidth="1"/>
    <col min="23" max="23" width="14.83203125" style="18" customWidth="1"/>
    <col min="24" max="24" width="15.6640625" style="18" customWidth="1"/>
    <col min="25" max="25" width="14" style="18" customWidth="1"/>
    <col min="26" max="27" width="14" style="63" customWidth="1"/>
    <col min="28" max="29" width="16" style="18" customWidth="1"/>
    <col min="30" max="30" width="15" style="18" customWidth="1"/>
    <col min="31" max="31" width="15.5" style="18" customWidth="1"/>
    <col min="32" max="32" width="18.6640625" style="18" customWidth="1"/>
    <col min="33" max="33" width="20.6640625" style="18" customWidth="1"/>
    <col min="34" max="34" width="18.6640625" style="18" customWidth="1"/>
    <col min="35" max="35" width="16.33203125" style="18" customWidth="1"/>
    <col min="36" max="36" width="15.5" style="18" customWidth="1"/>
    <col min="37" max="37" width="15.5" style="63" customWidth="1"/>
    <col min="38" max="38" width="20.5" style="63" customWidth="1"/>
    <col min="39" max="39" width="19.83203125" style="18" customWidth="1"/>
    <col min="40" max="40" width="22" style="18" customWidth="1"/>
    <col min="41" max="42" width="16.33203125" style="18" customWidth="1"/>
    <col min="43" max="16384" width="8.83203125" style="18"/>
  </cols>
  <sheetData>
    <row r="1" spans="1:7">
      <c r="A1" s="4" t="s">
        <v>9</v>
      </c>
    </row>
    <row r="2" spans="1:7">
      <c r="A2" s="18" t="s">
        <v>121</v>
      </c>
    </row>
    <row r="3" spans="1:7">
      <c r="A3" s="18" t="s">
        <v>39</v>
      </c>
    </row>
    <row r="4" spans="1:7">
      <c r="A4" s="18" t="s">
        <v>10</v>
      </c>
    </row>
    <row r="5" spans="1:7">
      <c r="A5" s="18" t="s">
        <v>40</v>
      </c>
    </row>
    <row r="6" spans="1:7">
      <c r="A6" s="18" t="s">
        <v>41</v>
      </c>
    </row>
    <row r="7" spans="1:7">
      <c r="A7" s="18" t="s">
        <v>42</v>
      </c>
    </row>
    <row r="8" spans="1:7" s="63" customFormat="1">
      <c r="A8" s="89" t="s">
        <v>122</v>
      </c>
    </row>
    <row r="9" spans="1:7">
      <c r="A9" s="26" t="s">
        <v>43</v>
      </c>
    </row>
    <row r="10" spans="1:7">
      <c r="A10" s="26" t="s">
        <v>68</v>
      </c>
    </row>
    <row r="11" spans="1:7">
      <c r="A11" s="26" t="s">
        <v>69</v>
      </c>
    </row>
    <row r="12" spans="1:7">
      <c r="A12" s="26" t="s">
        <v>70</v>
      </c>
    </row>
    <row r="13" spans="1:7">
      <c r="A13" s="26" t="s">
        <v>71</v>
      </c>
    </row>
    <row r="14" spans="1:7">
      <c r="A14" s="26"/>
    </row>
    <row r="15" spans="1:7" ht="15" thickBot="1">
      <c r="A15" s="4" t="s">
        <v>44</v>
      </c>
      <c r="C15" s="4" t="s">
        <v>11</v>
      </c>
      <c r="E15" s="4" t="s">
        <v>60</v>
      </c>
    </row>
    <row r="16" spans="1:7" ht="16">
      <c r="A16" s="27" t="s">
        <v>12</v>
      </c>
      <c r="B16" s="84">
        <v>1.0880000000000001</v>
      </c>
      <c r="C16" s="28">
        <v>0.90720000000000001</v>
      </c>
      <c r="D16" s="29" t="s">
        <v>13</v>
      </c>
      <c r="E16" s="85" t="s">
        <v>61</v>
      </c>
      <c r="F16" s="58">
        <v>19110</v>
      </c>
      <c r="G16" s="29" t="s">
        <v>62</v>
      </c>
    </row>
    <row r="17" spans="1:41" ht="16">
      <c r="A17" s="13" t="s">
        <v>14</v>
      </c>
      <c r="B17" s="21">
        <v>1.0880000000000001</v>
      </c>
      <c r="C17" s="30">
        <v>1000</v>
      </c>
      <c r="D17" s="31" t="s">
        <v>15</v>
      </c>
      <c r="E17" s="83" t="s">
        <v>63</v>
      </c>
      <c r="F17" s="55">
        <v>7215</v>
      </c>
      <c r="G17" s="31" t="s">
        <v>62</v>
      </c>
    </row>
    <row r="18" spans="1:41">
      <c r="A18" s="13" t="s">
        <v>16</v>
      </c>
      <c r="B18" s="21">
        <v>1.073</v>
      </c>
      <c r="C18" s="32">
        <v>9.9999999999999995E-7</v>
      </c>
      <c r="D18" s="31" t="s">
        <v>17</v>
      </c>
      <c r="E18" s="83" t="s">
        <v>64</v>
      </c>
      <c r="F18" s="55">
        <f>4.184/1000000000</f>
        <v>4.1840000000000004E-9</v>
      </c>
      <c r="G18" s="31" t="s">
        <v>64</v>
      </c>
    </row>
    <row r="19" spans="1:41" ht="16">
      <c r="A19" s="13" t="s">
        <v>19</v>
      </c>
      <c r="B19" s="21">
        <v>1.04</v>
      </c>
      <c r="C19" s="30">
        <v>49.8</v>
      </c>
      <c r="D19" s="31" t="s">
        <v>18</v>
      </c>
      <c r="E19" s="83" t="s">
        <v>72</v>
      </c>
      <c r="F19" s="55">
        <v>0.4</v>
      </c>
      <c r="G19" s="31"/>
    </row>
    <row r="20" spans="1:41" ht="17">
      <c r="A20" s="13" t="s">
        <v>45</v>
      </c>
      <c r="B20" s="21">
        <v>1.1499999999999999</v>
      </c>
      <c r="C20" s="33">
        <v>2.8316000000000001E-2</v>
      </c>
      <c r="D20" s="31" t="s">
        <v>46</v>
      </c>
      <c r="E20" s="83" t="s">
        <v>73</v>
      </c>
      <c r="F20" s="55">
        <v>0.2</v>
      </c>
      <c r="G20" s="31"/>
    </row>
    <row r="21" spans="1:41" ht="17">
      <c r="A21" s="77" t="s">
        <v>109</v>
      </c>
      <c r="B21" s="34">
        <v>1.099</v>
      </c>
      <c r="C21" s="35">
        <v>0.8</v>
      </c>
      <c r="D21" s="31" t="s">
        <v>47</v>
      </c>
      <c r="E21" s="83" t="s">
        <v>74</v>
      </c>
      <c r="F21" s="55">
        <v>12.5</v>
      </c>
      <c r="G21" s="31"/>
    </row>
    <row r="22" spans="1:41" ht="17" thickBot="1">
      <c r="A22" s="78" t="s">
        <v>110</v>
      </c>
      <c r="B22" s="79">
        <v>1.07</v>
      </c>
      <c r="C22" s="33">
        <f>1.05505585/1000</f>
        <v>1.0550558499999999E-3</v>
      </c>
      <c r="D22" s="31" t="s">
        <v>20</v>
      </c>
      <c r="E22" s="83" t="s">
        <v>75</v>
      </c>
      <c r="F22" s="55">
        <v>9</v>
      </c>
      <c r="G22" s="31"/>
    </row>
    <row r="23" spans="1:41" ht="15" thickBot="1">
      <c r="A23" s="20"/>
      <c r="B23" s="21"/>
      <c r="C23" s="30">
        <f>3600/1000</f>
        <v>3.6</v>
      </c>
      <c r="D23" s="31" t="s">
        <v>21</v>
      </c>
      <c r="E23" s="86" t="s">
        <v>76</v>
      </c>
      <c r="F23" s="56">
        <f>F22/F21</f>
        <v>0.72</v>
      </c>
      <c r="G23" s="57"/>
    </row>
    <row r="24" spans="1:41" ht="16">
      <c r="A24" s="36"/>
      <c r="C24" s="35">
        <v>300</v>
      </c>
      <c r="D24" s="80" t="s">
        <v>48</v>
      </c>
    </row>
    <row r="25" spans="1:41" s="63" customFormat="1" ht="16">
      <c r="A25" s="36"/>
      <c r="C25" s="35">
        <v>785.22</v>
      </c>
      <c r="D25" s="80" t="s">
        <v>111</v>
      </c>
    </row>
    <row r="26" spans="1:41" s="63" customFormat="1" ht="17" thickBot="1">
      <c r="A26" s="36"/>
      <c r="C26" s="81">
        <v>880</v>
      </c>
      <c r="D26" s="82" t="s">
        <v>112</v>
      </c>
    </row>
    <row r="27" spans="1:41">
      <c r="A27" s="36"/>
      <c r="C27" s="37"/>
    </row>
    <row r="28" spans="1:41">
      <c r="A28" s="36"/>
      <c r="C28" s="37"/>
    </row>
    <row r="29" spans="1:41" ht="15" thickBot="1">
      <c r="E29" s="16" t="s">
        <v>49</v>
      </c>
      <c r="O29" s="16" t="s">
        <v>50</v>
      </c>
      <c r="X29" s="18" t="s">
        <v>9</v>
      </c>
      <c r="AD29" s="18" t="s">
        <v>125</v>
      </c>
      <c r="AI29" s="18" t="s">
        <v>79</v>
      </c>
      <c r="AO29" s="18" t="s">
        <v>125</v>
      </c>
    </row>
    <row r="30" spans="1:41" ht="15" customHeight="1">
      <c r="A30" s="96" t="s">
        <v>3</v>
      </c>
      <c r="B30" s="98" t="s">
        <v>22</v>
      </c>
      <c r="C30" s="100" t="s">
        <v>23</v>
      </c>
      <c r="D30" s="98" t="s">
        <v>51</v>
      </c>
      <c r="E30" s="98" t="s">
        <v>24</v>
      </c>
      <c r="F30" s="98" t="s">
        <v>52</v>
      </c>
      <c r="G30" s="98" t="s">
        <v>53</v>
      </c>
      <c r="H30" s="98" t="s">
        <v>58</v>
      </c>
      <c r="I30" s="98" t="s">
        <v>59</v>
      </c>
      <c r="J30" s="98" t="s">
        <v>113</v>
      </c>
      <c r="K30" s="98" t="s">
        <v>114</v>
      </c>
      <c r="L30" s="98" t="s">
        <v>66</v>
      </c>
      <c r="M30" s="102" t="s">
        <v>67</v>
      </c>
      <c r="N30" s="96" t="s">
        <v>54</v>
      </c>
      <c r="O30" s="100" t="s">
        <v>55</v>
      </c>
      <c r="P30" s="98" t="s">
        <v>56</v>
      </c>
      <c r="Q30" s="98" t="s">
        <v>117</v>
      </c>
      <c r="R30" s="98" t="s">
        <v>118</v>
      </c>
      <c r="S30" s="98" t="s">
        <v>78</v>
      </c>
      <c r="T30" s="96" t="s">
        <v>25</v>
      </c>
      <c r="U30" s="100" t="s">
        <v>26</v>
      </c>
      <c r="V30" s="98" t="s">
        <v>27</v>
      </c>
      <c r="W30" s="98" t="s">
        <v>28</v>
      </c>
      <c r="X30" s="98" t="s">
        <v>29</v>
      </c>
      <c r="Y30" s="98" t="s">
        <v>57</v>
      </c>
      <c r="Z30" s="98" t="s">
        <v>115</v>
      </c>
      <c r="AA30" s="98" t="s">
        <v>116</v>
      </c>
      <c r="AB30" s="98" t="s">
        <v>65</v>
      </c>
      <c r="AC30" s="98" t="s">
        <v>77</v>
      </c>
      <c r="AD30" s="102" t="s">
        <v>30</v>
      </c>
      <c r="AE30" s="96" t="s">
        <v>80</v>
      </c>
      <c r="AF30" s="100" t="s">
        <v>81</v>
      </c>
      <c r="AG30" s="98" t="s">
        <v>82</v>
      </c>
      <c r="AH30" s="98" t="s">
        <v>83</v>
      </c>
      <c r="AI30" s="98" t="s">
        <v>84</v>
      </c>
      <c r="AJ30" s="98" t="s">
        <v>85</v>
      </c>
      <c r="AK30" s="98" t="s">
        <v>119</v>
      </c>
      <c r="AL30" s="98" t="s">
        <v>120</v>
      </c>
      <c r="AM30" s="98" t="s">
        <v>86</v>
      </c>
      <c r="AN30" s="98" t="s">
        <v>87</v>
      </c>
      <c r="AO30" s="102" t="s">
        <v>88</v>
      </c>
    </row>
    <row r="31" spans="1:41">
      <c r="A31" s="97"/>
      <c r="B31" s="99"/>
      <c r="C31" s="101"/>
      <c r="D31" s="99"/>
      <c r="E31" s="99"/>
      <c r="F31" s="99"/>
      <c r="G31" s="99"/>
      <c r="H31" s="99"/>
      <c r="I31" s="99"/>
      <c r="J31" s="99"/>
      <c r="K31" s="99"/>
      <c r="L31" s="99"/>
      <c r="M31" s="103"/>
      <c r="N31" s="97"/>
      <c r="O31" s="101"/>
      <c r="P31" s="99"/>
      <c r="Q31" s="99"/>
      <c r="R31" s="99"/>
      <c r="S31" s="99"/>
      <c r="T31" s="97"/>
      <c r="U31" s="101"/>
      <c r="V31" s="99"/>
      <c r="W31" s="99"/>
      <c r="X31" s="99"/>
      <c r="Y31" s="99"/>
      <c r="Z31" s="99"/>
      <c r="AA31" s="99"/>
      <c r="AB31" s="99"/>
      <c r="AC31" s="99"/>
      <c r="AD31" s="104"/>
      <c r="AE31" s="97"/>
      <c r="AF31" s="101"/>
      <c r="AG31" s="99"/>
      <c r="AH31" s="99"/>
      <c r="AI31" s="99"/>
      <c r="AJ31" s="99"/>
      <c r="AK31" s="99"/>
      <c r="AL31" s="99"/>
      <c r="AM31" s="99"/>
      <c r="AN31" s="99"/>
      <c r="AO31" s="104"/>
    </row>
    <row r="32" spans="1:41">
      <c r="A32" s="38">
        <v>1991</v>
      </c>
      <c r="B32" s="39">
        <v>1709.6849199999999</v>
      </c>
      <c r="C32" s="40">
        <v>1074.8639000000001</v>
      </c>
      <c r="D32" s="40">
        <v>811</v>
      </c>
      <c r="E32" s="40">
        <v>7.2900000000000006E-2</v>
      </c>
      <c r="F32" s="40">
        <v>0</v>
      </c>
      <c r="G32" s="41">
        <v>363000</v>
      </c>
      <c r="H32" s="19">
        <v>255352</v>
      </c>
      <c r="I32" s="19">
        <v>136000</v>
      </c>
      <c r="J32" s="19">
        <v>0</v>
      </c>
      <c r="K32" s="37">
        <v>0</v>
      </c>
      <c r="L32" s="42">
        <v>2970</v>
      </c>
      <c r="M32" s="69">
        <v>12335739.900000002</v>
      </c>
      <c r="N32" s="52">
        <v>26232</v>
      </c>
      <c r="O32" s="43">
        <v>5887.9962800000003</v>
      </c>
      <c r="P32" s="44">
        <v>1056</v>
      </c>
      <c r="Q32" s="44">
        <v>26.8</v>
      </c>
      <c r="R32" s="44">
        <v>37.799999999999997</v>
      </c>
      <c r="S32" s="45">
        <v>15320</v>
      </c>
      <c r="T32" s="47">
        <f t="shared" ref="T32:T52" si="0">B32*1000*N32*1000*$C$22*$C$18*$B$16</f>
        <v>51481.57558962921</v>
      </c>
      <c r="U32" s="43">
        <f t="shared" ref="U32:U52" si="1">C32*1000*O32*1000*365*$C$22*$B$18*$C$18</f>
        <v>2615104.4535379121</v>
      </c>
      <c r="V32" s="43">
        <f t="shared" ref="V32:V52" si="2">D32*1000000000*P32*$C$22*$C$18*$B$19</f>
        <v>939709.3792669439</v>
      </c>
      <c r="W32" s="43">
        <f t="shared" ref="W32:W52" si="3">E32*1000000000000000*$C$22*$C$18</f>
        <v>76913.571465000001</v>
      </c>
      <c r="X32" s="43">
        <f t="shared" ref="X32:X52" si="4">F32*1000000000000000*$C$22*$C$18</f>
        <v>0</v>
      </c>
      <c r="Y32" s="43">
        <f t="shared" ref="Y32:Y52" si="5">G32*$C$24*S32*(1/1000)*$C$18*$B$20</f>
        <v>1918.6001999999999</v>
      </c>
      <c r="Z32" s="43">
        <f>AK32*$B$21</f>
        <v>0</v>
      </c>
      <c r="AA32" s="43">
        <f>AL32*$B$22</f>
        <v>0</v>
      </c>
      <c r="AB32" s="43">
        <f t="shared" ref="AB32:AB52" si="6">((H32*$F$16*365*$F$18)+(I32*$F$17*365*$F$18))*$F$19</f>
        <v>3580.2841176460806</v>
      </c>
      <c r="AC32" s="43">
        <f t="shared" ref="AC32:AC52" si="7">L32*$F$18*365*$F$23*$F$20*M32</f>
        <v>8056.9132100181359</v>
      </c>
      <c r="AD32" s="46">
        <f>SUM(T32:AB32)</f>
        <v>3688707.8641771316</v>
      </c>
      <c r="AE32" s="47">
        <f t="shared" ref="AE32:AE52" si="8">B32*1000*N32*1000*$C$22*$C$18</f>
        <v>47317.624622820964</v>
      </c>
      <c r="AF32" s="43">
        <f t="shared" ref="AF32:AF52" si="9">C32*1000*365*O32*1000*$C$22*$C$18</f>
        <v>2437189.6118713063</v>
      </c>
      <c r="AG32" s="43">
        <f t="shared" ref="AG32:AG52" si="10">D32*1000000000*P32*$C$22*$C$18</f>
        <v>903566.71083359991</v>
      </c>
      <c r="AH32" s="43">
        <f t="shared" ref="AH32:AH52" si="11">E32*1000000000000000*$C$22*$C$18</f>
        <v>76913.571465000001</v>
      </c>
      <c r="AI32" s="43">
        <f t="shared" ref="AI32:AI52" si="12">F32*1000000000000000*$C$22*$C$18</f>
        <v>0</v>
      </c>
      <c r="AJ32" s="43">
        <f t="shared" ref="AJ32:AJ52" si="13">G32*$C$24*S32*(1/1000)*$C$18</f>
        <v>1668.348</v>
      </c>
      <c r="AK32" s="43">
        <f>J32*1000*$C$19*$C$17*Q32*$C$18</f>
        <v>0</v>
      </c>
      <c r="AL32" s="43">
        <f>K32*1000*$C$19*$C$17*R32*$C$18</f>
        <v>0</v>
      </c>
      <c r="AM32" s="43">
        <f t="shared" ref="AM32:AM52" si="14">((H32*$F$16*365*$F$18)+(I32*$F$17*365*$F$18))</f>
        <v>8950.7102941152007</v>
      </c>
      <c r="AN32" s="43">
        <f t="shared" ref="AN32:AN52" si="15">L32*$F$18*365*M32</f>
        <v>55950.786180681498</v>
      </c>
      <c r="AO32" s="46">
        <f>SUM(AE32:AM32)</f>
        <v>3475606.5770868426</v>
      </c>
    </row>
    <row r="33" spans="1:41">
      <c r="A33" s="38">
        <v>1992</v>
      </c>
      <c r="B33" s="39">
        <v>1793.4605799999999</v>
      </c>
      <c r="C33" s="40">
        <v>1082.6444300000001</v>
      </c>
      <c r="D33" s="40">
        <v>882.875</v>
      </c>
      <c r="E33" s="40">
        <v>9.758E-2</v>
      </c>
      <c r="F33" s="40">
        <v>0</v>
      </c>
      <c r="G33" s="41">
        <v>338000</v>
      </c>
      <c r="H33" s="19">
        <v>200000</v>
      </c>
      <c r="I33" s="19">
        <v>136000</v>
      </c>
      <c r="J33" s="19">
        <v>0</v>
      </c>
      <c r="K33" s="37">
        <v>0</v>
      </c>
      <c r="L33" s="42">
        <v>2970</v>
      </c>
      <c r="M33" s="69">
        <v>12241009.852500003</v>
      </c>
      <c r="N33" s="52">
        <v>26232</v>
      </c>
      <c r="O33" s="43">
        <v>5887.9962800000003</v>
      </c>
      <c r="P33" s="44">
        <v>1056</v>
      </c>
      <c r="Q33" s="44">
        <v>26.8</v>
      </c>
      <c r="R33" s="44">
        <v>37.799999999999997</v>
      </c>
      <c r="S33" s="45">
        <v>15320</v>
      </c>
      <c r="T33" s="47">
        <f t="shared" si="0"/>
        <v>54004.205883906528</v>
      </c>
      <c r="U33" s="43">
        <f t="shared" si="1"/>
        <v>2634034.1977165798</v>
      </c>
      <c r="V33" s="43">
        <f t="shared" si="2"/>
        <v>1022991.267842544</v>
      </c>
      <c r="W33" s="43">
        <f t="shared" si="3"/>
        <v>102952.34984299997</v>
      </c>
      <c r="X33" s="43">
        <f t="shared" si="4"/>
        <v>0</v>
      </c>
      <c r="Y33" s="43">
        <f t="shared" si="5"/>
        <v>1786.4651999999996</v>
      </c>
      <c r="Z33" s="43">
        <f t="shared" ref="Z33:Z52" si="16">AK33*$B$21</f>
        <v>0</v>
      </c>
      <c r="AA33" s="43">
        <f t="shared" ref="AA33:AA52" si="17">AL33*$B$22</f>
        <v>0</v>
      </c>
      <c r="AB33" s="43">
        <f t="shared" si="6"/>
        <v>2934.1263993600005</v>
      </c>
      <c r="AC33" s="43">
        <f t="shared" si="7"/>
        <v>7995.0416257211627</v>
      </c>
      <c r="AD33" s="46">
        <f t="shared" ref="AD33:AD52" si="18">SUM(T33:AB33)</f>
        <v>3818702.6128853904</v>
      </c>
      <c r="AE33" s="47">
        <f t="shared" si="8"/>
        <v>49636.218643296437</v>
      </c>
      <c r="AF33" s="43">
        <f t="shared" si="9"/>
        <v>2454831.4983379119</v>
      </c>
      <c r="AG33" s="43">
        <f t="shared" si="10"/>
        <v>983645.44984859996</v>
      </c>
      <c r="AH33" s="43">
        <f t="shared" si="11"/>
        <v>102952.34984299997</v>
      </c>
      <c r="AI33" s="43">
        <f t="shared" si="12"/>
        <v>0</v>
      </c>
      <c r="AJ33" s="43">
        <f t="shared" si="13"/>
        <v>1553.4479999999999</v>
      </c>
      <c r="AK33" s="43">
        <f t="shared" ref="AK33:AK52" si="19">J33*1000*$C$19*$C$17*Q33*$C$18</f>
        <v>0</v>
      </c>
      <c r="AL33" s="43">
        <f t="shared" ref="AL33:AL52" si="20">K33*1000*$C$19*$C$17*R33*$C$18</f>
        <v>0</v>
      </c>
      <c r="AM33" s="43">
        <f t="shared" si="14"/>
        <v>7335.3159984000013</v>
      </c>
      <c r="AN33" s="43">
        <f t="shared" si="15"/>
        <v>55521.122400841399</v>
      </c>
      <c r="AO33" s="46">
        <f t="shared" ref="AO33:AO52" si="21">SUM(AE33:AM33)</f>
        <v>3599954.2806712086</v>
      </c>
    </row>
    <row r="34" spans="1:41">
      <c r="A34" s="38">
        <v>1993</v>
      </c>
      <c r="B34" s="39">
        <v>1386.70769</v>
      </c>
      <c r="C34" s="40">
        <v>1107.8741600000001</v>
      </c>
      <c r="D34" s="40">
        <v>938.32050000000004</v>
      </c>
      <c r="E34" s="40">
        <v>0.10026</v>
      </c>
      <c r="F34" s="40">
        <v>0</v>
      </c>
      <c r="G34" s="41">
        <v>357000</v>
      </c>
      <c r="H34" s="19">
        <v>133076</v>
      </c>
      <c r="I34" s="19">
        <v>137150</v>
      </c>
      <c r="J34" s="19">
        <v>0</v>
      </c>
      <c r="K34" s="37">
        <v>0</v>
      </c>
      <c r="L34" s="42">
        <v>3005</v>
      </c>
      <c r="M34" s="69">
        <v>12654192.969600003</v>
      </c>
      <c r="N34" s="52">
        <v>26232</v>
      </c>
      <c r="O34" s="43">
        <v>5887.9962800000003</v>
      </c>
      <c r="P34" s="44">
        <v>1056</v>
      </c>
      <c r="Q34" s="44">
        <v>26.8</v>
      </c>
      <c r="R34" s="44">
        <v>37.799999999999997</v>
      </c>
      <c r="S34" s="45">
        <v>15320</v>
      </c>
      <c r="T34" s="47">
        <f t="shared" si="0"/>
        <v>41756.171519285046</v>
      </c>
      <c r="U34" s="43">
        <f t="shared" si="1"/>
        <v>2695417.2056346606</v>
      </c>
      <c r="V34" s="43">
        <f t="shared" si="2"/>
        <v>1087236.2202323657</v>
      </c>
      <c r="W34" s="43">
        <f t="shared" si="3"/>
        <v>105779.89952099998</v>
      </c>
      <c r="X34" s="43">
        <f t="shared" si="4"/>
        <v>0</v>
      </c>
      <c r="Y34" s="43">
        <f t="shared" si="5"/>
        <v>1886.8877999999997</v>
      </c>
      <c r="Z34" s="43">
        <f t="shared" si="16"/>
        <v>0</v>
      </c>
      <c r="AA34" s="43">
        <f t="shared" si="17"/>
        <v>0</v>
      </c>
      <c r="AB34" s="43">
        <f t="shared" si="6"/>
        <v>2157.9501454430401</v>
      </c>
      <c r="AC34" s="43">
        <f t="shared" si="7"/>
        <v>8362.304192597805</v>
      </c>
      <c r="AD34" s="46">
        <f t="shared" si="18"/>
        <v>3934234.3348527546</v>
      </c>
      <c r="AE34" s="47">
        <f t="shared" si="8"/>
        <v>38378.834116989929</v>
      </c>
      <c r="AF34" s="43">
        <f t="shared" si="9"/>
        <v>2512038.4022690221</v>
      </c>
      <c r="AG34" s="43">
        <f t="shared" si="10"/>
        <v>1045419.4425311207</v>
      </c>
      <c r="AH34" s="43">
        <f t="shared" si="11"/>
        <v>105779.89952099998</v>
      </c>
      <c r="AI34" s="43">
        <f t="shared" si="12"/>
        <v>0</v>
      </c>
      <c r="AJ34" s="43">
        <f t="shared" si="13"/>
        <v>1640.7719999999999</v>
      </c>
      <c r="AK34" s="43">
        <f t="shared" si="19"/>
        <v>0</v>
      </c>
      <c r="AL34" s="43">
        <f t="shared" si="20"/>
        <v>0</v>
      </c>
      <c r="AM34" s="43">
        <f t="shared" si="14"/>
        <v>5394.8753636075999</v>
      </c>
      <c r="AN34" s="43">
        <f t="shared" si="15"/>
        <v>58071.556893040302</v>
      </c>
      <c r="AO34" s="46">
        <f t="shared" si="21"/>
        <v>3708652.2258017394</v>
      </c>
    </row>
    <row r="35" spans="1:41">
      <c r="A35" s="38">
        <v>1994</v>
      </c>
      <c r="B35" s="39">
        <v>2049.1968200000001</v>
      </c>
      <c r="C35" s="40">
        <v>1129.52953</v>
      </c>
      <c r="D35" s="40">
        <v>1123.02</v>
      </c>
      <c r="E35" s="40">
        <v>7.6039999999999996E-2</v>
      </c>
      <c r="F35" s="40">
        <v>0</v>
      </c>
      <c r="G35" s="41">
        <v>355000</v>
      </c>
      <c r="H35" s="19">
        <v>150000</v>
      </c>
      <c r="I35" s="19">
        <v>137150</v>
      </c>
      <c r="J35" s="19">
        <v>0</v>
      </c>
      <c r="K35" s="37">
        <v>0</v>
      </c>
      <c r="L35" s="42">
        <v>3005</v>
      </c>
      <c r="M35" s="69">
        <v>12737954.673000002</v>
      </c>
      <c r="N35" s="52">
        <v>26232</v>
      </c>
      <c r="O35" s="43">
        <v>5887.9962800000003</v>
      </c>
      <c r="P35" s="44">
        <v>1056</v>
      </c>
      <c r="Q35" s="44">
        <v>26.8</v>
      </c>
      <c r="R35" s="44">
        <v>37.799999999999997</v>
      </c>
      <c r="S35" s="45">
        <v>15320</v>
      </c>
      <c r="T35" s="47">
        <f t="shared" si="0"/>
        <v>61704.867225978604</v>
      </c>
      <c r="U35" s="43">
        <f t="shared" si="1"/>
        <v>2748103.9267441984</v>
      </c>
      <c r="V35" s="43">
        <f t="shared" si="2"/>
        <v>1301248.3688093259</v>
      </c>
      <c r="W35" s="43">
        <f t="shared" si="3"/>
        <v>80226.446834000002</v>
      </c>
      <c r="X35" s="43">
        <f t="shared" si="4"/>
        <v>0</v>
      </c>
      <c r="Y35" s="43">
        <f t="shared" si="5"/>
        <v>1876.3169999999998</v>
      </c>
      <c r="Z35" s="43">
        <f t="shared" si="16"/>
        <v>0</v>
      </c>
      <c r="AA35" s="43">
        <f t="shared" si="17"/>
        <v>0</v>
      </c>
      <c r="AB35" s="43">
        <f t="shared" si="6"/>
        <v>2355.5143386840004</v>
      </c>
      <c r="AC35" s="43">
        <f t="shared" si="7"/>
        <v>8417.6566631349342</v>
      </c>
      <c r="AD35" s="46">
        <f t="shared" si="18"/>
        <v>4195515.4409521865</v>
      </c>
      <c r="AE35" s="47">
        <f t="shared" si="8"/>
        <v>56714.032376818563</v>
      </c>
      <c r="AF35" s="43">
        <f t="shared" si="9"/>
        <v>2561140.6586618819</v>
      </c>
      <c r="AG35" s="43">
        <f t="shared" si="10"/>
        <v>1251200.3546243517</v>
      </c>
      <c r="AH35" s="43">
        <f t="shared" si="11"/>
        <v>80226.446834000002</v>
      </c>
      <c r="AI35" s="43">
        <f t="shared" si="12"/>
        <v>0</v>
      </c>
      <c r="AJ35" s="43">
        <f t="shared" si="13"/>
        <v>1631.58</v>
      </c>
      <c r="AK35" s="43">
        <f t="shared" si="19"/>
        <v>0</v>
      </c>
      <c r="AL35" s="43">
        <f t="shared" si="20"/>
        <v>0</v>
      </c>
      <c r="AM35" s="43">
        <f t="shared" si="14"/>
        <v>5888.7858467100004</v>
      </c>
      <c r="AN35" s="43">
        <f t="shared" si="15"/>
        <v>58455.949049548151</v>
      </c>
      <c r="AO35" s="46">
        <f t="shared" si="21"/>
        <v>3956801.8583437623</v>
      </c>
    </row>
    <row r="36" spans="1:41">
      <c r="A36" s="38">
        <v>1995</v>
      </c>
      <c r="B36" s="39">
        <v>1849.6784600000001</v>
      </c>
      <c r="C36" s="40">
        <v>1140.1842899999999</v>
      </c>
      <c r="D36" s="40">
        <v>1243.08</v>
      </c>
      <c r="E36" s="40">
        <v>7.4270000000000003E-2</v>
      </c>
      <c r="F36" s="40">
        <v>0</v>
      </c>
      <c r="G36" s="41">
        <v>307000</v>
      </c>
      <c r="H36" s="19">
        <v>150000</v>
      </c>
      <c r="I36" s="19">
        <v>137150</v>
      </c>
      <c r="J36" s="19">
        <v>0</v>
      </c>
      <c r="K36" s="37">
        <v>0</v>
      </c>
      <c r="L36" s="42">
        <v>3040</v>
      </c>
      <c r="M36" s="69">
        <v>13170467.925600002</v>
      </c>
      <c r="N36" s="52">
        <v>25200</v>
      </c>
      <c r="O36" s="43">
        <v>5887.9962800000003</v>
      </c>
      <c r="P36" s="44">
        <v>1056</v>
      </c>
      <c r="Q36" s="44">
        <v>26.8</v>
      </c>
      <c r="R36" s="44">
        <v>37.799999999999997</v>
      </c>
      <c r="S36" s="45">
        <v>15320</v>
      </c>
      <c r="T36" s="47">
        <f t="shared" si="0"/>
        <v>53505.832435475779</v>
      </c>
      <c r="U36" s="43">
        <f t="shared" si="1"/>
        <v>2774026.5671151127</v>
      </c>
      <c r="V36" s="43">
        <f t="shared" si="2"/>
        <v>1440362.4354860082</v>
      </c>
      <c r="W36" s="43">
        <f t="shared" si="3"/>
        <v>78358.997979499996</v>
      </c>
      <c r="X36" s="43">
        <f t="shared" si="4"/>
        <v>0</v>
      </c>
      <c r="Y36" s="43">
        <f t="shared" si="5"/>
        <v>1622.6177999999998</v>
      </c>
      <c r="Z36" s="43">
        <f t="shared" si="16"/>
        <v>0</v>
      </c>
      <c r="AA36" s="43">
        <f t="shared" si="17"/>
        <v>0</v>
      </c>
      <c r="AB36" s="43">
        <f t="shared" si="6"/>
        <v>2355.5143386840004</v>
      </c>
      <c r="AC36" s="43">
        <f t="shared" si="7"/>
        <v>8804.8471483682315</v>
      </c>
      <c r="AD36" s="46">
        <f t="shared" si="18"/>
        <v>4350231.965154781</v>
      </c>
      <c r="AE36" s="47">
        <f t="shared" si="8"/>
        <v>49178.154812018176</v>
      </c>
      <c r="AF36" s="43">
        <f t="shared" si="9"/>
        <v>2585299.6897624535</v>
      </c>
      <c r="AG36" s="43">
        <f t="shared" si="10"/>
        <v>1384963.8802750078</v>
      </c>
      <c r="AH36" s="43">
        <f t="shared" si="11"/>
        <v>78358.997979499996</v>
      </c>
      <c r="AI36" s="43">
        <f t="shared" si="12"/>
        <v>0</v>
      </c>
      <c r="AJ36" s="43">
        <f t="shared" si="13"/>
        <v>1410.972</v>
      </c>
      <c r="AK36" s="43">
        <f t="shared" si="19"/>
        <v>0</v>
      </c>
      <c r="AL36" s="43">
        <f t="shared" si="20"/>
        <v>0</v>
      </c>
      <c r="AM36" s="43">
        <f t="shared" si="14"/>
        <v>5888.7858467100004</v>
      </c>
      <c r="AN36" s="43">
        <f t="shared" si="15"/>
        <v>61144.771863668269</v>
      </c>
      <c r="AO36" s="46">
        <f t="shared" si="21"/>
        <v>4105100.4806756899</v>
      </c>
    </row>
    <row r="37" spans="1:41">
      <c r="A37" s="38">
        <v>1996</v>
      </c>
      <c r="B37" s="39">
        <v>1998.4904899999999</v>
      </c>
      <c r="C37" s="40">
        <v>1118.66805</v>
      </c>
      <c r="D37" s="40">
        <v>1416.4846500000001</v>
      </c>
      <c r="E37" s="40">
        <v>7.5749999999999998E-2</v>
      </c>
      <c r="F37" s="40">
        <v>0</v>
      </c>
      <c r="G37" s="41">
        <v>287000</v>
      </c>
      <c r="H37" s="19">
        <v>150000</v>
      </c>
      <c r="I37" s="19">
        <v>137150</v>
      </c>
      <c r="J37" s="19">
        <v>0</v>
      </c>
      <c r="K37" s="37">
        <v>0</v>
      </c>
      <c r="L37" s="42">
        <v>3040</v>
      </c>
      <c r="M37" s="69">
        <v>13276064.253800001</v>
      </c>
      <c r="N37" s="52">
        <v>24403.200000000001</v>
      </c>
      <c r="O37" s="43">
        <v>5887.9962800000003</v>
      </c>
      <c r="P37" s="44">
        <v>1056</v>
      </c>
      <c r="Q37" s="44">
        <v>26.8</v>
      </c>
      <c r="R37" s="44">
        <v>37.799999999999997</v>
      </c>
      <c r="S37" s="45">
        <v>15320</v>
      </c>
      <c r="T37" s="47">
        <f t="shared" si="0"/>
        <v>55982.618810801381</v>
      </c>
      <c r="U37" s="43">
        <f t="shared" si="1"/>
        <v>2721678.3441936895</v>
      </c>
      <c r="V37" s="43">
        <f t="shared" si="2"/>
        <v>1641287.1901265774</v>
      </c>
      <c r="W37" s="43">
        <f t="shared" si="3"/>
        <v>79920.48063749999</v>
      </c>
      <c r="X37" s="43">
        <f t="shared" si="4"/>
        <v>0</v>
      </c>
      <c r="Y37" s="43">
        <f t="shared" si="5"/>
        <v>1516.9097999999997</v>
      </c>
      <c r="Z37" s="43">
        <f t="shared" si="16"/>
        <v>0</v>
      </c>
      <c r="AA37" s="43">
        <f t="shared" si="17"/>
        <v>0</v>
      </c>
      <c r="AB37" s="43">
        <f t="shared" si="6"/>
        <v>2355.5143386840004</v>
      </c>
      <c r="AC37" s="43">
        <f t="shared" si="7"/>
        <v>8875.4414153663474</v>
      </c>
      <c r="AD37" s="46">
        <f t="shared" si="18"/>
        <v>4502741.0579072516</v>
      </c>
      <c r="AE37" s="47">
        <f t="shared" si="8"/>
        <v>51454.612877574793</v>
      </c>
      <c r="AF37" s="43">
        <f t="shared" si="9"/>
        <v>2536512.9023240348</v>
      </c>
      <c r="AG37" s="43">
        <f t="shared" si="10"/>
        <v>1578160.7597370937</v>
      </c>
      <c r="AH37" s="43">
        <f t="shared" si="11"/>
        <v>79920.48063749999</v>
      </c>
      <c r="AI37" s="43">
        <f t="shared" si="12"/>
        <v>0</v>
      </c>
      <c r="AJ37" s="43">
        <f t="shared" si="13"/>
        <v>1319.0519999999999</v>
      </c>
      <c r="AK37" s="43">
        <f t="shared" si="19"/>
        <v>0</v>
      </c>
      <c r="AL37" s="43">
        <f t="shared" si="20"/>
        <v>0</v>
      </c>
      <c r="AM37" s="43">
        <f t="shared" si="14"/>
        <v>5888.7858467100004</v>
      </c>
      <c r="AN37" s="43">
        <f t="shared" si="15"/>
        <v>61635.009828932954</v>
      </c>
      <c r="AO37" s="46">
        <f t="shared" si="21"/>
        <v>4253256.5934229139</v>
      </c>
    </row>
    <row r="38" spans="1:41">
      <c r="A38" s="38">
        <v>1997</v>
      </c>
      <c r="B38" s="39">
        <v>2087.7777099999998</v>
      </c>
      <c r="C38" s="40">
        <v>1221.6877400000001</v>
      </c>
      <c r="D38" s="40">
        <v>1663.3364999999999</v>
      </c>
      <c r="E38" s="40">
        <v>7.0029999999999995E-2</v>
      </c>
      <c r="F38" s="40">
        <v>0</v>
      </c>
      <c r="G38" s="41">
        <v>286000</v>
      </c>
      <c r="H38" s="19">
        <v>150000</v>
      </c>
      <c r="I38" s="19">
        <v>147150</v>
      </c>
      <c r="J38" s="19">
        <v>0</v>
      </c>
      <c r="K38" s="37">
        <v>0</v>
      </c>
      <c r="L38" s="42">
        <v>3040</v>
      </c>
      <c r="M38" s="69">
        <v>14125906.439999999</v>
      </c>
      <c r="N38" s="52">
        <v>23245.119999999999</v>
      </c>
      <c r="O38" s="43">
        <v>5887.9962800000003</v>
      </c>
      <c r="P38" s="44">
        <v>1056</v>
      </c>
      <c r="Q38" s="44">
        <v>26.8</v>
      </c>
      <c r="R38" s="44">
        <v>37.799999999999997</v>
      </c>
      <c r="S38" s="45">
        <v>15320</v>
      </c>
      <c r="T38" s="47">
        <f t="shared" si="0"/>
        <v>55708.362677707766</v>
      </c>
      <c r="U38" s="43">
        <f t="shared" si="1"/>
        <v>2972321.4722409658</v>
      </c>
      <c r="V38" s="43">
        <f t="shared" si="2"/>
        <v>1927315.5486153525</v>
      </c>
      <c r="W38" s="43">
        <f t="shared" si="3"/>
        <v>73885.561175499985</v>
      </c>
      <c r="X38" s="43">
        <f t="shared" si="4"/>
        <v>0</v>
      </c>
      <c r="Y38" s="43">
        <f t="shared" si="5"/>
        <v>1511.6243999999997</v>
      </c>
      <c r="Z38" s="43">
        <f t="shared" si="16"/>
        <v>0</v>
      </c>
      <c r="AA38" s="43">
        <f t="shared" si="17"/>
        <v>0</v>
      </c>
      <c r="AB38" s="43">
        <f t="shared" si="6"/>
        <v>2399.5881762840004</v>
      </c>
      <c r="AC38" s="43">
        <f t="shared" si="7"/>
        <v>9443.5860395358177</v>
      </c>
      <c r="AD38" s="46">
        <f t="shared" si="18"/>
        <v>5033142.1572858104</v>
      </c>
      <c r="AE38" s="47">
        <f t="shared" si="8"/>
        <v>51202.539225834342</v>
      </c>
      <c r="AF38" s="43">
        <f t="shared" si="9"/>
        <v>2770103.8883885983</v>
      </c>
      <c r="AG38" s="43">
        <f t="shared" si="10"/>
        <v>1853188.027514762</v>
      </c>
      <c r="AH38" s="43">
        <f t="shared" si="11"/>
        <v>73885.561175499985</v>
      </c>
      <c r="AI38" s="43">
        <f t="shared" si="12"/>
        <v>0</v>
      </c>
      <c r="AJ38" s="43">
        <f t="shared" si="13"/>
        <v>1314.4559999999999</v>
      </c>
      <c r="AK38" s="43">
        <f t="shared" si="19"/>
        <v>0</v>
      </c>
      <c r="AL38" s="43">
        <f t="shared" si="20"/>
        <v>0</v>
      </c>
      <c r="AM38" s="43">
        <f t="shared" si="14"/>
        <v>5998.9704407100007</v>
      </c>
      <c r="AN38" s="43">
        <f t="shared" si="15"/>
        <v>65580.458607887616</v>
      </c>
      <c r="AO38" s="46">
        <f t="shared" si="21"/>
        <v>4755693.4427454052</v>
      </c>
    </row>
    <row r="39" spans="1:41">
      <c r="A39" s="38">
        <v>1998</v>
      </c>
      <c r="B39" s="39">
        <v>2130.7678599999999</v>
      </c>
      <c r="C39" s="40">
        <v>1217.4794999999999</v>
      </c>
      <c r="D39" s="40">
        <v>1827.55125</v>
      </c>
      <c r="E39" s="40">
        <v>7.0980000000000001E-2</v>
      </c>
      <c r="F39" s="40">
        <v>0</v>
      </c>
      <c r="G39" s="41">
        <v>227000</v>
      </c>
      <c r="H39" s="19">
        <v>130000</v>
      </c>
      <c r="I39" s="19">
        <v>137150</v>
      </c>
      <c r="J39" s="19">
        <v>0</v>
      </c>
      <c r="K39" s="37">
        <v>0</v>
      </c>
      <c r="L39" s="42">
        <v>3050</v>
      </c>
      <c r="M39" s="69">
        <v>14874142.339199997</v>
      </c>
      <c r="N39" s="52">
        <v>23245</v>
      </c>
      <c r="O39" s="43">
        <v>5887.9962800000003</v>
      </c>
      <c r="P39" s="44">
        <v>1056</v>
      </c>
      <c r="Q39" s="44">
        <v>26.8</v>
      </c>
      <c r="R39" s="44">
        <v>37.799999999999997</v>
      </c>
      <c r="S39" s="45">
        <v>15320</v>
      </c>
      <c r="T39" s="47">
        <f t="shared" si="0"/>
        <v>56855.179254166753</v>
      </c>
      <c r="U39" s="43">
        <f t="shared" si="1"/>
        <v>2962082.9786367458</v>
      </c>
      <c r="V39" s="43">
        <f t="shared" si="2"/>
        <v>2117591.9244340658</v>
      </c>
      <c r="W39" s="43">
        <f t="shared" si="3"/>
        <v>74887.864233</v>
      </c>
      <c r="X39" s="43">
        <f t="shared" si="4"/>
        <v>0</v>
      </c>
      <c r="Y39" s="43">
        <f t="shared" si="5"/>
        <v>1199.7857999999999</v>
      </c>
      <c r="Z39" s="43">
        <f t="shared" si="16"/>
        <v>0</v>
      </c>
      <c r="AA39" s="43">
        <f t="shared" si="17"/>
        <v>0</v>
      </c>
      <c r="AB39" s="43">
        <f t="shared" si="6"/>
        <v>2122.0421178840002</v>
      </c>
      <c r="AC39" s="43">
        <f t="shared" si="7"/>
        <v>9976.5137383105885</v>
      </c>
      <c r="AD39" s="46">
        <f t="shared" si="18"/>
        <v>5214739.7744758623</v>
      </c>
      <c r="AE39" s="47">
        <f t="shared" si="8"/>
        <v>52256.59857919738</v>
      </c>
      <c r="AF39" s="43">
        <f t="shared" si="9"/>
        <v>2760561.9558590367</v>
      </c>
      <c r="AG39" s="43">
        <f t="shared" si="10"/>
        <v>2036146.0811866017</v>
      </c>
      <c r="AH39" s="43">
        <f t="shared" si="11"/>
        <v>74887.864233</v>
      </c>
      <c r="AI39" s="43">
        <f t="shared" si="12"/>
        <v>0</v>
      </c>
      <c r="AJ39" s="43">
        <f t="shared" si="13"/>
        <v>1043.2919999999999</v>
      </c>
      <c r="AK39" s="43">
        <f t="shared" si="19"/>
        <v>0</v>
      </c>
      <c r="AL39" s="43">
        <f t="shared" si="20"/>
        <v>0</v>
      </c>
      <c r="AM39" s="43">
        <f t="shared" si="14"/>
        <v>5305.1052947100006</v>
      </c>
      <c r="AN39" s="43">
        <f t="shared" si="15"/>
        <v>69281.345404934633</v>
      </c>
      <c r="AO39" s="46">
        <f t="shared" si="21"/>
        <v>4930200.8971525459</v>
      </c>
    </row>
    <row r="40" spans="1:41">
      <c r="A40" s="38">
        <v>1999</v>
      </c>
      <c r="B40" s="39">
        <v>2320.3654099999999</v>
      </c>
      <c r="C40" s="40">
        <v>1205.00154</v>
      </c>
      <c r="D40" s="40">
        <v>2111.837</v>
      </c>
      <c r="E40" s="40">
        <v>5.0169999999999999E-2</v>
      </c>
      <c r="F40" s="40">
        <v>0</v>
      </c>
      <c r="G40" s="41">
        <v>189000</v>
      </c>
      <c r="H40" s="19">
        <v>120000</v>
      </c>
      <c r="I40" s="19">
        <v>173100</v>
      </c>
      <c r="J40" s="19">
        <v>0</v>
      </c>
      <c r="K40" s="37">
        <v>0</v>
      </c>
      <c r="L40" s="42">
        <v>3050</v>
      </c>
      <c r="M40" s="69">
        <v>15388226.695800001</v>
      </c>
      <c r="N40" s="52">
        <v>23245.120149999999</v>
      </c>
      <c r="O40" s="43">
        <v>5887.9962800000003</v>
      </c>
      <c r="P40" s="44">
        <v>1056</v>
      </c>
      <c r="Q40" s="44">
        <v>26.8</v>
      </c>
      <c r="R40" s="44">
        <v>37.799999999999997</v>
      </c>
      <c r="S40" s="45">
        <v>15320</v>
      </c>
      <c r="T40" s="47">
        <f t="shared" si="0"/>
        <v>61914.521847837372</v>
      </c>
      <c r="U40" s="43">
        <f t="shared" si="1"/>
        <v>2931724.5595224113</v>
      </c>
      <c r="V40" s="43">
        <f t="shared" si="2"/>
        <v>2446995.1126793651</v>
      </c>
      <c r="W40" s="43">
        <f t="shared" si="3"/>
        <v>52932.151994499989</v>
      </c>
      <c r="X40" s="43">
        <f t="shared" si="4"/>
        <v>0</v>
      </c>
      <c r="Y40" s="43">
        <f t="shared" si="5"/>
        <v>998.9405999999999</v>
      </c>
      <c r="Z40" s="43">
        <f t="shared" si="16"/>
        <v>0</v>
      </c>
      <c r="AA40" s="43">
        <f t="shared" si="17"/>
        <v>0</v>
      </c>
      <c r="AB40" s="43">
        <f t="shared" si="6"/>
        <v>2163.7514536560006</v>
      </c>
      <c r="AC40" s="43">
        <f t="shared" si="7"/>
        <v>10321.324856108882</v>
      </c>
      <c r="AD40" s="46">
        <f t="shared" si="18"/>
        <v>5496729.03809777</v>
      </c>
      <c r="AE40" s="47">
        <f t="shared" si="8"/>
        <v>56906.729639556404</v>
      </c>
      <c r="AF40" s="43">
        <f t="shared" si="9"/>
        <v>2732268.9277934874</v>
      </c>
      <c r="AG40" s="43">
        <f t="shared" si="10"/>
        <v>2352879.916037851</v>
      </c>
      <c r="AH40" s="43">
        <f t="shared" si="11"/>
        <v>52932.151994499989</v>
      </c>
      <c r="AI40" s="43">
        <f t="shared" si="12"/>
        <v>0</v>
      </c>
      <c r="AJ40" s="43">
        <f t="shared" si="13"/>
        <v>868.64400000000001</v>
      </c>
      <c r="AK40" s="43">
        <f t="shared" si="19"/>
        <v>0</v>
      </c>
      <c r="AL40" s="43">
        <f t="shared" si="20"/>
        <v>0</v>
      </c>
      <c r="AM40" s="43">
        <f t="shared" si="14"/>
        <v>5409.3786341400009</v>
      </c>
      <c r="AN40" s="43">
        <f t="shared" si="15"/>
        <v>71675.86705631169</v>
      </c>
      <c r="AO40" s="46">
        <f t="shared" si="21"/>
        <v>5201265.7480995348</v>
      </c>
    </row>
    <row r="41" spans="1:41">
      <c r="A41" s="38">
        <v>2000</v>
      </c>
      <c r="B41" s="39">
        <v>2343.51395</v>
      </c>
      <c r="C41" s="40">
        <v>1248.3169700000001</v>
      </c>
      <c r="D41" s="40">
        <v>2220.9603499999998</v>
      </c>
      <c r="E41" s="40">
        <v>3.7359999999999997E-2</v>
      </c>
      <c r="F41" s="40">
        <v>0</v>
      </c>
      <c r="G41" s="41">
        <v>54000</v>
      </c>
      <c r="H41" s="19">
        <v>150000</v>
      </c>
      <c r="I41" s="19">
        <v>175000</v>
      </c>
      <c r="J41" s="19">
        <v>0</v>
      </c>
      <c r="K41" s="37">
        <v>0</v>
      </c>
      <c r="L41" s="43">
        <v>3060</v>
      </c>
      <c r="M41" s="69">
        <v>16564277.866500001</v>
      </c>
      <c r="N41" s="52">
        <v>23245.120149999999</v>
      </c>
      <c r="O41" s="43">
        <v>5887.9962800000003</v>
      </c>
      <c r="P41" s="44">
        <v>1056</v>
      </c>
      <c r="Q41" s="44">
        <v>26.8</v>
      </c>
      <c r="R41" s="44">
        <v>37.799999999999997</v>
      </c>
      <c r="S41" s="45">
        <v>15320</v>
      </c>
      <c r="T41" s="47">
        <f t="shared" si="0"/>
        <v>62532.196451759155</v>
      </c>
      <c r="U41" s="43">
        <f t="shared" si="1"/>
        <v>3037109.4123395071</v>
      </c>
      <c r="V41" s="43">
        <f t="shared" si="2"/>
        <v>2573436.8333847038</v>
      </c>
      <c r="W41" s="43">
        <f t="shared" si="3"/>
        <v>39416.886555999998</v>
      </c>
      <c r="X41" s="43">
        <f t="shared" si="4"/>
        <v>0</v>
      </c>
      <c r="Y41" s="43">
        <f t="shared" si="5"/>
        <v>285.41159999999996</v>
      </c>
      <c r="Z41" s="43">
        <f t="shared" si="16"/>
        <v>0</v>
      </c>
      <c r="AA41" s="43">
        <f t="shared" si="17"/>
        <v>0</v>
      </c>
      <c r="AB41" s="43">
        <f t="shared" si="6"/>
        <v>2522.3338140000005</v>
      </c>
      <c r="AC41" s="43">
        <f t="shared" si="7"/>
        <v>11146.562771761251</v>
      </c>
      <c r="AD41" s="46">
        <f t="shared" si="18"/>
        <v>5715303.0741459699</v>
      </c>
      <c r="AE41" s="47">
        <f t="shared" si="8"/>
        <v>57474.445268160984</v>
      </c>
      <c r="AF41" s="43">
        <f t="shared" si="9"/>
        <v>2830484.0748737254</v>
      </c>
      <c r="AG41" s="43">
        <f t="shared" si="10"/>
        <v>2474458.4936391381</v>
      </c>
      <c r="AH41" s="43">
        <f t="shared" si="11"/>
        <v>39416.886555999998</v>
      </c>
      <c r="AI41" s="43">
        <f t="shared" si="12"/>
        <v>0</v>
      </c>
      <c r="AJ41" s="43">
        <f t="shared" si="13"/>
        <v>248.184</v>
      </c>
      <c r="AK41" s="43">
        <f t="shared" si="19"/>
        <v>0</v>
      </c>
      <c r="AL41" s="43">
        <f t="shared" si="20"/>
        <v>0</v>
      </c>
      <c r="AM41" s="43">
        <f t="shared" si="14"/>
        <v>6305.8345350000009</v>
      </c>
      <c r="AN41" s="43">
        <f t="shared" si="15"/>
        <v>77406.685915008697</v>
      </c>
      <c r="AO41" s="46">
        <f t="shared" si="21"/>
        <v>5408387.9188720249</v>
      </c>
    </row>
    <row r="42" spans="1:41">
      <c r="A42" s="38">
        <v>2001</v>
      </c>
      <c r="B42" s="39">
        <v>1814.4045000000001</v>
      </c>
      <c r="C42" s="40">
        <v>1285.3181300000001</v>
      </c>
      <c r="D42" s="40">
        <v>2478.4067</v>
      </c>
      <c r="E42" s="40">
        <v>5.228E-2</v>
      </c>
      <c r="F42" s="40">
        <v>0</v>
      </c>
      <c r="G42" s="41">
        <v>54000</v>
      </c>
      <c r="H42" s="19">
        <v>150000</v>
      </c>
      <c r="I42" s="19">
        <v>175000</v>
      </c>
      <c r="J42" s="19">
        <v>0</v>
      </c>
      <c r="K42" s="37">
        <v>0</v>
      </c>
      <c r="L42" s="43">
        <v>3060</v>
      </c>
      <c r="M42" s="69">
        <v>17327731.398899999</v>
      </c>
      <c r="N42" s="52">
        <v>23245.120149999999</v>
      </c>
      <c r="O42" s="43">
        <v>5887.9962800000003</v>
      </c>
      <c r="P42" s="44">
        <v>1056</v>
      </c>
      <c r="Q42" s="44">
        <v>26.8</v>
      </c>
      <c r="R42" s="44">
        <v>37.799999999999997</v>
      </c>
      <c r="S42" s="45">
        <v>15320</v>
      </c>
      <c r="T42" s="47">
        <f t="shared" si="0"/>
        <v>48413.92074365756</v>
      </c>
      <c r="U42" s="43">
        <f t="shared" si="1"/>
        <v>3127131.8777903141</v>
      </c>
      <c r="V42" s="43">
        <f t="shared" si="2"/>
        <v>2871741.0870875893</v>
      </c>
      <c r="W42" s="43">
        <f t="shared" si="3"/>
        <v>55158.319837999989</v>
      </c>
      <c r="X42" s="43">
        <f t="shared" si="4"/>
        <v>0</v>
      </c>
      <c r="Y42" s="43">
        <f t="shared" si="5"/>
        <v>285.41159999999996</v>
      </c>
      <c r="Z42" s="43">
        <f t="shared" si="16"/>
        <v>0</v>
      </c>
      <c r="AA42" s="43">
        <f t="shared" si="17"/>
        <v>0</v>
      </c>
      <c r="AB42" s="43">
        <f t="shared" si="6"/>
        <v>2522.3338140000005</v>
      </c>
      <c r="AC42" s="43">
        <f t="shared" si="7"/>
        <v>11660.311864284629</v>
      </c>
      <c r="AD42" s="46">
        <f t="shared" si="18"/>
        <v>6105252.9508735603</v>
      </c>
      <c r="AE42" s="47">
        <f t="shared" si="8"/>
        <v>44498.088918802903</v>
      </c>
      <c r="AF42" s="43">
        <f t="shared" si="9"/>
        <v>2914381.9923488484</v>
      </c>
      <c r="AG42" s="43">
        <f t="shared" si="10"/>
        <v>2761289.5068149897</v>
      </c>
      <c r="AH42" s="43">
        <f t="shared" si="11"/>
        <v>55158.319837999989</v>
      </c>
      <c r="AI42" s="43">
        <f t="shared" si="12"/>
        <v>0</v>
      </c>
      <c r="AJ42" s="43">
        <f t="shared" si="13"/>
        <v>248.184</v>
      </c>
      <c r="AK42" s="43">
        <f t="shared" si="19"/>
        <v>0</v>
      </c>
      <c r="AL42" s="43">
        <f t="shared" si="20"/>
        <v>0</v>
      </c>
      <c r="AM42" s="43">
        <f t="shared" si="14"/>
        <v>6305.8345350000009</v>
      </c>
      <c r="AN42" s="43">
        <f t="shared" si="15"/>
        <v>80974.387946421033</v>
      </c>
      <c r="AO42" s="46">
        <f t="shared" si="21"/>
        <v>5781881.9264556412</v>
      </c>
    </row>
    <row r="43" spans="1:41">
      <c r="A43" s="38">
        <v>2002</v>
      </c>
      <c r="B43" s="39">
        <v>2035.9690800000001</v>
      </c>
      <c r="C43" s="40">
        <v>1350.3466800000001</v>
      </c>
      <c r="D43" s="40">
        <v>2798.0074500000001</v>
      </c>
      <c r="E43" s="40">
        <v>8.1729999999999997E-2</v>
      </c>
      <c r="F43" s="40">
        <v>0</v>
      </c>
      <c r="G43" s="41">
        <v>103000</v>
      </c>
      <c r="H43" s="19">
        <v>150000</v>
      </c>
      <c r="I43" s="19">
        <v>175000</v>
      </c>
      <c r="J43" s="19">
        <v>0</v>
      </c>
      <c r="K43" s="37">
        <v>0</v>
      </c>
      <c r="L43" s="43">
        <v>3060</v>
      </c>
      <c r="M43" s="69">
        <v>18086977.934999999</v>
      </c>
      <c r="N43" s="52">
        <v>23245.120149999999</v>
      </c>
      <c r="O43" s="43">
        <v>5887.9962800000003</v>
      </c>
      <c r="P43" s="44">
        <v>1056</v>
      </c>
      <c r="Q43" s="44">
        <v>26.8</v>
      </c>
      <c r="R43" s="44">
        <v>37.799999999999997</v>
      </c>
      <c r="S43" s="45">
        <v>15320</v>
      </c>
      <c r="T43" s="47">
        <f t="shared" si="0"/>
        <v>54325.948638055837</v>
      </c>
      <c r="U43" s="43">
        <f t="shared" si="1"/>
        <v>3285343.9553492614</v>
      </c>
      <c r="V43" s="43">
        <f t="shared" si="2"/>
        <v>3242063.9260465899</v>
      </c>
      <c r="W43" s="43">
        <f t="shared" si="3"/>
        <v>86229.714620500003</v>
      </c>
      <c r="X43" s="43">
        <f t="shared" si="4"/>
        <v>0</v>
      </c>
      <c r="Y43" s="43">
        <f t="shared" si="5"/>
        <v>544.39619999999991</v>
      </c>
      <c r="Z43" s="43">
        <f t="shared" si="16"/>
        <v>0</v>
      </c>
      <c r="AA43" s="43">
        <f t="shared" si="17"/>
        <v>0</v>
      </c>
      <c r="AB43" s="43">
        <f t="shared" si="6"/>
        <v>2522.3338140000005</v>
      </c>
      <c r="AC43" s="43">
        <f t="shared" si="7"/>
        <v>12171.229952117284</v>
      </c>
      <c r="AD43" s="46">
        <f t="shared" si="18"/>
        <v>6671030.2746684076</v>
      </c>
      <c r="AE43" s="47">
        <f t="shared" si="8"/>
        <v>49931.938086448376</v>
      </c>
      <c r="AF43" s="43">
        <f t="shared" si="9"/>
        <v>3061830.3404932544</v>
      </c>
      <c r="AG43" s="43">
        <f t="shared" si="10"/>
        <v>3117369.1596601824</v>
      </c>
      <c r="AH43" s="43">
        <f t="shared" si="11"/>
        <v>86229.714620500003</v>
      </c>
      <c r="AI43" s="43">
        <f t="shared" si="12"/>
        <v>0</v>
      </c>
      <c r="AJ43" s="43">
        <f t="shared" si="13"/>
        <v>473.38799999999998</v>
      </c>
      <c r="AK43" s="43">
        <f t="shared" si="19"/>
        <v>0</v>
      </c>
      <c r="AL43" s="43">
        <f t="shared" si="20"/>
        <v>0</v>
      </c>
      <c r="AM43" s="43">
        <f t="shared" si="14"/>
        <v>6305.8345350000009</v>
      </c>
      <c r="AN43" s="43">
        <f t="shared" si="15"/>
        <v>84522.430223036688</v>
      </c>
      <c r="AO43" s="46">
        <f t="shared" si="21"/>
        <v>6322140.3753953855</v>
      </c>
    </row>
    <row r="44" spans="1:41">
      <c r="A44" s="38">
        <v>2003</v>
      </c>
      <c r="B44" s="39">
        <v>2283.9891400000001</v>
      </c>
      <c r="C44" s="40">
        <v>1425.65445</v>
      </c>
      <c r="D44" s="40">
        <v>2909.9560000000001</v>
      </c>
      <c r="E44" s="40">
        <v>0.11279</v>
      </c>
      <c r="F44" s="40">
        <v>0</v>
      </c>
      <c r="G44" s="41">
        <v>93000</v>
      </c>
      <c r="H44" s="19">
        <v>150000</v>
      </c>
      <c r="I44" s="19">
        <v>175000</v>
      </c>
      <c r="J44" s="19">
        <v>0</v>
      </c>
      <c r="K44" s="37">
        <v>0</v>
      </c>
      <c r="L44" s="43">
        <v>3055</v>
      </c>
      <c r="M44" s="69">
        <v>19329521.379999999</v>
      </c>
      <c r="N44" s="52">
        <v>23245.120149999999</v>
      </c>
      <c r="O44" s="43">
        <v>5887.9962800000003</v>
      </c>
      <c r="P44" s="44">
        <v>1056</v>
      </c>
      <c r="Q44" s="44">
        <v>26.8</v>
      </c>
      <c r="R44" s="44">
        <v>37.799999999999997</v>
      </c>
      <c r="S44" s="45">
        <v>15320</v>
      </c>
      <c r="T44" s="47">
        <f t="shared" si="0"/>
        <v>60943.890517982385</v>
      </c>
      <c r="U44" s="43">
        <f t="shared" si="1"/>
        <v>3468564.9982301402</v>
      </c>
      <c r="V44" s="43">
        <f t="shared" si="2"/>
        <v>3371779.2188090249</v>
      </c>
      <c r="W44" s="43">
        <f t="shared" si="3"/>
        <v>118999.74932149998</v>
      </c>
      <c r="X44" s="43">
        <f t="shared" si="4"/>
        <v>0</v>
      </c>
      <c r="Y44" s="43">
        <f t="shared" si="5"/>
        <v>491.54219999999998</v>
      </c>
      <c r="Z44" s="43">
        <f t="shared" si="16"/>
        <v>0</v>
      </c>
      <c r="AA44" s="43">
        <f t="shared" si="17"/>
        <v>0</v>
      </c>
      <c r="AB44" s="43">
        <f t="shared" si="6"/>
        <v>2522.3338140000005</v>
      </c>
      <c r="AC44" s="43">
        <f t="shared" si="7"/>
        <v>12986.118081349896</v>
      </c>
      <c r="AD44" s="46">
        <f t="shared" si="18"/>
        <v>7023301.7328926474</v>
      </c>
      <c r="AE44" s="47">
        <f t="shared" si="8"/>
        <v>56014.605255498514</v>
      </c>
      <c r="AF44" s="43">
        <f t="shared" si="9"/>
        <v>3232586.2052471018</v>
      </c>
      <c r="AG44" s="43">
        <f t="shared" si="10"/>
        <v>3242095.4027009853</v>
      </c>
      <c r="AH44" s="43">
        <f t="shared" si="11"/>
        <v>118999.74932149998</v>
      </c>
      <c r="AI44" s="43">
        <f t="shared" si="12"/>
        <v>0</v>
      </c>
      <c r="AJ44" s="43">
        <f t="shared" si="13"/>
        <v>427.428</v>
      </c>
      <c r="AK44" s="43">
        <f t="shared" si="19"/>
        <v>0</v>
      </c>
      <c r="AL44" s="43">
        <f t="shared" si="20"/>
        <v>0</v>
      </c>
      <c r="AM44" s="43">
        <f t="shared" si="14"/>
        <v>6305.8345350000009</v>
      </c>
      <c r="AN44" s="43">
        <f t="shared" si="15"/>
        <v>90181.37556492984</v>
      </c>
      <c r="AO44" s="46">
        <f t="shared" si="21"/>
        <v>6656429.2250600858</v>
      </c>
    </row>
    <row r="45" spans="1:41">
      <c r="A45" s="38">
        <v>2004</v>
      </c>
      <c r="B45" s="39">
        <v>2203.5204100000001</v>
      </c>
      <c r="C45" s="40">
        <v>1488.5247300000001</v>
      </c>
      <c r="D45" s="40">
        <v>3020.8451</v>
      </c>
      <c r="E45" s="40">
        <v>0.10591</v>
      </c>
      <c r="F45" s="40">
        <v>0</v>
      </c>
      <c r="G45" s="41">
        <v>77000</v>
      </c>
      <c r="H45" s="19">
        <v>140000</v>
      </c>
      <c r="I45" s="19">
        <v>175000</v>
      </c>
      <c r="J45" s="19">
        <v>0</v>
      </c>
      <c r="K45" s="37">
        <v>0</v>
      </c>
      <c r="L45" s="43">
        <v>3055</v>
      </c>
      <c r="M45" s="69">
        <v>21122692.831799999</v>
      </c>
      <c r="N45" s="52">
        <v>23245.120149999999</v>
      </c>
      <c r="O45" s="43">
        <v>5887.9962800000003</v>
      </c>
      <c r="P45" s="44">
        <v>1056</v>
      </c>
      <c r="Q45" s="44">
        <v>26.8</v>
      </c>
      <c r="R45" s="44">
        <v>37.799999999999997</v>
      </c>
      <c r="S45" s="45">
        <v>15320</v>
      </c>
      <c r="T45" s="47">
        <f t="shared" si="0"/>
        <v>58796.736056800888</v>
      </c>
      <c r="U45" s="43">
        <f t="shared" si="1"/>
        <v>3621526.0840226538</v>
      </c>
      <c r="V45" s="43">
        <f t="shared" si="2"/>
        <v>3500266.9220500481</v>
      </c>
      <c r="W45" s="43">
        <f t="shared" si="3"/>
        <v>111740.96507349997</v>
      </c>
      <c r="X45" s="43">
        <f t="shared" si="4"/>
        <v>0</v>
      </c>
      <c r="Y45" s="43">
        <f t="shared" si="5"/>
        <v>406.97579999999994</v>
      </c>
      <c r="Z45" s="43">
        <f t="shared" si="16"/>
        <v>0</v>
      </c>
      <c r="AA45" s="43">
        <f t="shared" si="17"/>
        <v>0</v>
      </c>
      <c r="AB45" s="43">
        <f t="shared" si="6"/>
        <v>2405.5977036000004</v>
      </c>
      <c r="AC45" s="43">
        <f t="shared" si="7"/>
        <v>14190.82127887834</v>
      </c>
      <c r="AD45" s="46">
        <f t="shared" si="18"/>
        <v>7295143.2807066031</v>
      </c>
      <c r="AE45" s="47">
        <f t="shared" si="8"/>
        <v>54041.117699265516</v>
      </c>
      <c r="AF45" s="43">
        <f t="shared" si="9"/>
        <v>3375140.8052401249</v>
      </c>
      <c r="AG45" s="43">
        <f t="shared" si="10"/>
        <v>3365641.2712019691</v>
      </c>
      <c r="AH45" s="43">
        <f t="shared" si="11"/>
        <v>111740.96507349997</v>
      </c>
      <c r="AI45" s="43">
        <f t="shared" si="12"/>
        <v>0</v>
      </c>
      <c r="AJ45" s="43">
        <f t="shared" si="13"/>
        <v>353.892</v>
      </c>
      <c r="AK45" s="43">
        <f t="shared" si="19"/>
        <v>0</v>
      </c>
      <c r="AL45" s="43">
        <f t="shared" si="20"/>
        <v>0</v>
      </c>
      <c r="AM45" s="43">
        <f t="shared" si="14"/>
        <v>6013.994259000001</v>
      </c>
      <c r="AN45" s="43">
        <f t="shared" si="15"/>
        <v>98547.369992210704</v>
      </c>
      <c r="AO45" s="46">
        <f t="shared" si="21"/>
        <v>6912932.0454738596</v>
      </c>
    </row>
    <row r="46" spans="1:41">
      <c r="A46" s="38">
        <v>2005</v>
      </c>
      <c r="B46" s="39">
        <v>2716.09519</v>
      </c>
      <c r="C46" s="40">
        <v>1556.44021</v>
      </c>
      <c r="D46" s="40">
        <v>3707.3687</v>
      </c>
      <c r="E46" s="40">
        <v>0.16008</v>
      </c>
      <c r="F46" s="40">
        <v>0</v>
      </c>
      <c r="G46" s="41">
        <v>72000</v>
      </c>
      <c r="H46" s="19">
        <v>140000</v>
      </c>
      <c r="I46" s="19">
        <v>175000</v>
      </c>
      <c r="J46" s="19">
        <v>0</v>
      </c>
      <c r="K46" s="37">
        <v>0</v>
      </c>
      <c r="L46" s="43">
        <v>3055</v>
      </c>
      <c r="M46" s="69">
        <v>21672707.775600001</v>
      </c>
      <c r="N46" s="52">
        <v>23245.120149999999</v>
      </c>
      <c r="O46" s="43">
        <v>5887.9962800000003</v>
      </c>
      <c r="P46" s="44">
        <v>1056</v>
      </c>
      <c r="Q46" s="44">
        <v>26.8</v>
      </c>
      <c r="R46" s="44">
        <v>37.799999999999997</v>
      </c>
      <c r="S46" s="45">
        <v>15320</v>
      </c>
      <c r="T46" s="47">
        <f t="shared" si="0"/>
        <v>72473.815657362793</v>
      </c>
      <c r="U46" s="43">
        <f t="shared" si="1"/>
        <v>3786761.9564081393</v>
      </c>
      <c r="V46" s="43">
        <f t="shared" si="2"/>
        <v>4295744.9319244102</v>
      </c>
      <c r="W46" s="43">
        <f t="shared" si="3"/>
        <v>168893.34046799998</v>
      </c>
      <c r="X46" s="43">
        <f t="shared" si="4"/>
        <v>0</v>
      </c>
      <c r="Y46" s="43">
        <f t="shared" si="5"/>
        <v>380.54879999999997</v>
      </c>
      <c r="Z46" s="43">
        <f t="shared" si="16"/>
        <v>0</v>
      </c>
      <c r="AA46" s="43">
        <f t="shared" si="17"/>
        <v>0</v>
      </c>
      <c r="AB46" s="43">
        <f t="shared" si="6"/>
        <v>2405.5977036000004</v>
      </c>
      <c r="AC46" s="43">
        <f t="shared" si="7"/>
        <v>14560.336843505003</v>
      </c>
      <c r="AD46" s="46">
        <f t="shared" si="18"/>
        <v>8326660.1909615118</v>
      </c>
      <c r="AE46" s="47">
        <f t="shared" si="8"/>
        <v>66611.962920370206</v>
      </c>
      <c r="AF46" s="43">
        <f t="shared" si="9"/>
        <v>3529135.0945089832</v>
      </c>
      <c r="AG46" s="43">
        <f t="shared" si="10"/>
        <v>4130523.9730042405</v>
      </c>
      <c r="AH46" s="43">
        <f t="shared" si="11"/>
        <v>168893.34046799998</v>
      </c>
      <c r="AI46" s="43">
        <f t="shared" si="12"/>
        <v>0</v>
      </c>
      <c r="AJ46" s="43">
        <f t="shared" si="13"/>
        <v>330.91199999999998</v>
      </c>
      <c r="AK46" s="43">
        <f t="shared" si="19"/>
        <v>0</v>
      </c>
      <c r="AL46" s="43">
        <f t="shared" si="20"/>
        <v>0</v>
      </c>
      <c r="AM46" s="43">
        <f t="shared" si="14"/>
        <v>6013.994259000001</v>
      </c>
      <c r="AN46" s="43">
        <f t="shared" si="15"/>
        <v>101113.45030211809</v>
      </c>
      <c r="AO46" s="46">
        <f t="shared" si="21"/>
        <v>7901509.2771605924</v>
      </c>
    </row>
    <row r="47" spans="1:41">
      <c r="A47" s="38">
        <v>2006</v>
      </c>
      <c r="B47" s="39">
        <v>2714.9928799999998</v>
      </c>
      <c r="C47" s="40">
        <v>1642.91506</v>
      </c>
      <c r="D47" s="40">
        <v>3839.0936499999998</v>
      </c>
      <c r="E47" s="40">
        <v>0.18060999999999999</v>
      </c>
      <c r="F47" s="40">
        <v>0</v>
      </c>
      <c r="G47" s="41">
        <v>65000</v>
      </c>
      <c r="H47" s="19">
        <v>140000</v>
      </c>
      <c r="I47" s="19">
        <v>175000</v>
      </c>
      <c r="J47" s="19">
        <v>0</v>
      </c>
      <c r="K47" s="37">
        <v>0</v>
      </c>
      <c r="L47" s="43">
        <v>3050</v>
      </c>
      <c r="M47" s="69">
        <v>21703991.445</v>
      </c>
      <c r="N47" s="52">
        <v>23245.120149999999</v>
      </c>
      <c r="O47" s="43">
        <v>5887.9962800000003</v>
      </c>
      <c r="P47" s="44">
        <v>1056</v>
      </c>
      <c r="Q47" s="44">
        <v>26.8</v>
      </c>
      <c r="R47" s="44">
        <v>37.799999999999997</v>
      </c>
      <c r="S47" s="45">
        <v>15320</v>
      </c>
      <c r="T47" s="47">
        <f t="shared" si="0"/>
        <v>72444.402619104265</v>
      </c>
      <c r="U47" s="43">
        <f t="shared" si="1"/>
        <v>3997152.095433203</v>
      </c>
      <c r="V47" s="43">
        <f t="shared" si="2"/>
        <v>4448375.2290865183</v>
      </c>
      <c r="W47" s="43">
        <f t="shared" si="3"/>
        <v>190553.63706849996</v>
      </c>
      <c r="X47" s="43">
        <f t="shared" si="4"/>
        <v>0</v>
      </c>
      <c r="Y47" s="43">
        <f t="shared" si="5"/>
        <v>343.55099999999999</v>
      </c>
      <c r="Z47" s="43">
        <f t="shared" si="16"/>
        <v>0</v>
      </c>
      <c r="AA47" s="43">
        <f t="shared" si="17"/>
        <v>0</v>
      </c>
      <c r="AB47" s="43">
        <f t="shared" si="6"/>
        <v>2405.5977036000004</v>
      </c>
      <c r="AC47" s="43">
        <f t="shared" si="7"/>
        <v>14557.489359004212</v>
      </c>
      <c r="AD47" s="46">
        <f t="shared" si="18"/>
        <v>8711274.5129109267</v>
      </c>
      <c r="AE47" s="47">
        <f t="shared" si="8"/>
        <v>66584.928877853177</v>
      </c>
      <c r="AF47" s="43">
        <f t="shared" si="9"/>
        <v>3725211.6453245133</v>
      </c>
      <c r="AG47" s="43">
        <f t="shared" si="10"/>
        <v>4277283.874121652</v>
      </c>
      <c r="AH47" s="43">
        <f t="shared" si="11"/>
        <v>190553.63706849996</v>
      </c>
      <c r="AI47" s="43">
        <f t="shared" si="12"/>
        <v>0</v>
      </c>
      <c r="AJ47" s="43">
        <f t="shared" si="13"/>
        <v>298.74</v>
      </c>
      <c r="AK47" s="43">
        <f t="shared" si="19"/>
        <v>0</v>
      </c>
      <c r="AL47" s="43">
        <f t="shared" si="20"/>
        <v>0</v>
      </c>
      <c r="AM47" s="43">
        <f t="shared" si="14"/>
        <v>6013.994259000001</v>
      </c>
      <c r="AN47" s="43">
        <f t="shared" si="15"/>
        <v>101093.67610419591</v>
      </c>
      <c r="AO47" s="46">
        <f t="shared" si="21"/>
        <v>8265946.8196515189</v>
      </c>
    </row>
    <row r="48" spans="1:41">
      <c r="A48" s="38">
        <v>2007</v>
      </c>
      <c r="B48" s="39">
        <v>2871.5210900000002</v>
      </c>
      <c r="C48" s="40">
        <v>1655.6969899999999</v>
      </c>
      <c r="D48" s="40">
        <v>3992.0075999999999</v>
      </c>
      <c r="E48" s="40">
        <v>0.17741999999999999</v>
      </c>
      <c r="F48" s="40">
        <v>0</v>
      </c>
      <c r="G48" s="41">
        <v>67000</v>
      </c>
      <c r="H48" s="19">
        <v>140000</v>
      </c>
      <c r="I48" s="19">
        <v>175000</v>
      </c>
      <c r="J48" s="19">
        <v>0</v>
      </c>
      <c r="K48" s="37">
        <v>0</v>
      </c>
      <c r="L48" s="43">
        <v>3050</v>
      </c>
      <c r="M48" s="69">
        <v>22259301.176800001</v>
      </c>
      <c r="N48" s="52">
        <v>23245.120149999999</v>
      </c>
      <c r="O48" s="43">
        <v>5887.9962800000003</v>
      </c>
      <c r="P48" s="44">
        <v>1056</v>
      </c>
      <c r="Q48" s="44">
        <v>26.8</v>
      </c>
      <c r="R48" s="44">
        <v>37.799999999999997</v>
      </c>
      <c r="S48" s="45">
        <v>15320</v>
      </c>
      <c r="T48" s="47">
        <f t="shared" si="0"/>
        <v>76621.059121602244</v>
      </c>
      <c r="U48" s="43">
        <f t="shared" si="1"/>
        <v>4028250.0624109851</v>
      </c>
      <c r="V48" s="43">
        <f t="shared" si="2"/>
        <v>4625557.3166768467</v>
      </c>
      <c r="W48" s="43">
        <f t="shared" si="3"/>
        <v>187188.00890699995</v>
      </c>
      <c r="X48" s="43">
        <f t="shared" si="4"/>
        <v>0</v>
      </c>
      <c r="Y48" s="43">
        <f t="shared" si="5"/>
        <v>354.12179999999995</v>
      </c>
      <c r="Z48" s="43">
        <f t="shared" si="16"/>
        <v>0</v>
      </c>
      <c r="AA48" s="43">
        <f t="shared" si="17"/>
        <v>0</v>
      </c>
      <c r="AB48" s="43">
        <f t="shared" si="6"/>
        <v>2405.5977036000004</v>
      </c>
      <c r="AC48" s="43">
        <f t="shared" si="7"/>
        <v>14929.951517963102</v>
      </c>
      <c r="AD48" s="46">
        <f t="shared" si="18"/>
        <v>8920376.1666200329</v>
      </c>
      <c r="AE48" s="47">
        <f t="shared" si="8"/>
        <v>70423.767575002057</v>
      </c>
      <c r="AF48" s="43">
        <f t="shared" si="9"/>
        <v>3754193.9071863792</v>
      </c>
      <c r="AG48" s="43">
        <f t="shared" si="10"/>
        <v>4447651.2660354292</v>
      </c>
      <c r="AH48" s="43">
        <f t="shared" si="11"/>
        <v>187188.00890699995</v>
      </c>
      <c r="AI48" s="43">
        <f t="shared" si="12"/>
        <v>0</v>
      </c>
      <c r="AJ48" s="43">
        <f t="shared" si="13"/>
        <v>307.93199999999996</v>
      </c>
      <c r="AK48" s="43">
        <f t="shared" si="19"/>
        <v>0</v>
      </c>
      <c r="AL48" s="43">
        <f t="shared" si="20"/>
        <v>0</v>
      </c>
      <c r="AM48" s="43">
        <f t="shared" si="14"/>
        <v>6013.994259000001</v>
      </c>
      <c r="AN48" s="43">
        <f t="shared" si="15"/>
        <v>103680.21887474376</v>
      </c>
      <c r="AO48" s="46">
        <f t="shared" si="21"/>
        <v>8465778.8759628106</v>
      </c>
    </row>
    <row r="49" spans="1:41">
      <c r="A49" s="38">
        <v>2008</v>
      </c>
      <c r="B49" s="39">
        <v>2669.7981100000002</v>
      </c>
      <c r="C49" s="40">
        <v>1741.8631800000001</v>
      </c>
      <c r="D49" s="40">
        <v>4212.7263499999999</v>
      </c>
      <c r="E49" s="40">
        <v>5.074E-2</v>
      </c>
      <c r="F49" s="40">
        <v>0</v>
      </c>
      <c r="G49" s="41">
        <v>67000</v>
      </c>
      <c r="H49" s="19">
        <v>140000</v>
      </c>
      <c r="I49" s="19">
        <v>175000</v>
      </c>
      <c r="J49" s="19">
        <v>0</v>
      </c>
      <c r="K49" s="37">
        <v>0</v>
      </c>
      <c r="L49" s="43">
        <v>3050</v>
      </c>
      <c r="M49" s="69">
        <v>21426545.852400001</v>
      </c>
      <c r="N49" s="52">
        <v>23245.120149999999</v>
      </c>
      <c r="O49" s="43">
        <v>5887.9962800000003</v>
      </c>
      <c r="P49" s="44">
        <v>1056</v>
      </c>
      <c r="Q49" s="44">
        <v>26.8</v>
      </c>
      <c r="R49" s="44">
        <v>37.799999999999997</v>
      </c>
      <c r="S49" s="45">
        <v>15320</v>
      </c>
      <c r="T49" s="47">
        <f t="shared" si="0"/>
        <v>71238.466449519256</v>
      </c>
      <c r="U49" s="43">
        <f t="shared" si="1"/>
        <v>4237889.242974584</v>
      </c>
      <c r="V49" s="43">
        <f t="shared" si="2"/>
        <v>4881305.1336374823</v>
      </c>
      <c r="W49" s="43">
        <f t="shared" si="3"/>
        <v>53533.533828999993</v>
      </c>
      <c r="X49" s="43">
        <f t="shared" si="4"/>
        <v>0</v>
      </c>
      <c r="Y49" s="43">
        <f t="shared" si="5"/>
        <v>354.12179999999995</v>
      </c>
      <c r="Z49" s="43">
        <f t="shared" si="16"/>
        <v>0</v>
      </c>
      <c r="AA49" s="43">
        <f t="shared" si="17"/>
        <v>0</v>
      </c>
      <c r="AB49" s="43">
        <f t="shared" si="6"/>
        <v>2405.5977036000004</v>
      </c>
      <c r="AC49" s="43">
        <f t="shared" si="7"/>
        <v>14371.398645127361</v>
      </c>
      <c r="AD49" s="46">
        <f t="shared" si="18"/>
        <v>9246726.096394185</v>
      </c>
      <c r="AE49" s="47">
        <f t="shared" si="8"/>
        <v>65476.531663161069</v>
      </c>
      <c r="AF49" s="43">
        <f t="shared" si="9"/>
        <v>3949570.5899110758</v>
      </c>
      <c r="AG49" s="43">
        <f t="shared" si="10"/>
        <v>4693562.6284975791</v>
      </c>
      <c r="AH49" s="43">
        <f t="shared" si="11"/>
        <v>53533.533828999993</v>
      </c>
      <c r="AI49" s="43">
        <f t="shared" si="12"/>
        <v>0</v>
      </c>
      <c r="AJ49" s="43">
        <f t="shared" si="13"/>
        <v>307.93199999999996</v>
      </c>
      <c r="AK49" s="43">
        <f t="shared" si="19"/>
        <v>0</v>
      </c>
      <c r="AL49" s="43">
        <f t="shared" si="20"/>
        <v>0</v>
      </c>
      <c r="AM49" s="43">
        <f t="shared" si="14"/>
        <v>6013.994259000001</v>
      </c>
      <c r="AN49" s="43">
        <f t="shared" si="15"/>
        <v>99801.379480051124</v>
      </c>
      <c r="AO49" s="46">
        <f t="shared" si="21"/>
        <v>8768465.2101598158</v>
      </c>
    </row>
    <row r="50" spans="1:41">
      <c r="A50" s="38">
        <v>2009</v>
      </c>
      <c r="B50" s="39">
        <v>1948.8864799999999</v>
      </c>
      <c r="C50" s="40">
        <v>1765.9169400000001</v>
      </c>
      <c r="D50" s="40">
        <v>4993.5410000000002</v>
      </c>
      <c r="E50" s="40">
        <v>7.2090000000000001E-2</v>
      </c>
      <c r="F50" s="40">
        <v>0</v>
      </c>
      <c r="G50" s="41">
        <v>60000</v>
      </c>
      <c r="H50" s="19">
        <v>140000</v>
      </c>
      <c r="I50" s="19">
        <v>175000</v>
      </c>
      <c r="J50" s="19">
        <v>0</v>
      </c>
      <c r="K50" s="37">
        <v>0</v>
      </c>
      <c r="L50" s="43">
        <v>3050</v>
      </c>
      <c r="M50" s="69">
        <v>21963085.544399999</v>
      </c>
      <c r="N50" s="52">
        <v>23245.120149999999</v>
      </c>
      <c r="O50" s="43">
        <v>5887.9962800000003</v>
      </c>
      <c r="P50" s="44">
        <v>1056</v>
      </c>
      <c r="Q50" s="44">
        <v>26.8</v>
      </c>
      <c r="R50" s="44">
        <v>37.799999999999997</v>
      </c>
      <c r="S50" s="45">
        <v>15320</v>
      </c>
      <c r="T50" s="47">
        <f t="shared" si="0"/>
        <v>52002.315680492276</v>
      </c>
      <c r="U50" s="43">
        <f t="shared" si="1"/>
        <v>4296411.1590053793</v>
      </c>
      <c r="V50" s="43">
        <f t="shared" si="2"/>
        <v>5786038.6109174276</v>
      </c>
      <c r="W50" s="43">
        <f t="shared" si="3"/>
        <v>76058.976226500003</v>
      </c>
      <c r="X50" s="43">
        <f t="shared" si="4"/>
        <v>0</v>
      </c>
      <c r="Y50" s="43">
        <f t="shared" si="5"/>
        <v>317.12399999999997</v>
      </c>
      <c r="Z50" s="43">
        <f t="shared" si="16"/>
        <v>0</v>
      </c>
      <c r="AA50" s="43">
        <f t="shared" si="17"/>
        <v>0</v>
      </c>
      <c r="AB50" s="43">
        <f t="shared" si="6"/>
        <v>2405.5977036000004</v>
      </c>
      <c r="AC50" s="43">
        <f t="shared" si="7"/>
        <v>14731.271200217809</v>
      </c>
      <c r="AD50" s="46">
        <f t="shared" si="18"/>
        <v>10213233.7835334</v>
      </c>
      <c r="AE50" s="47">
        <f t="shared" si="8"/>
        <v>47796.246029864218</v>
      </c>
      <c r="AF50" s="43">
        <f t="shared" si="9"/>
        <v>4004111.0521951341</v>
      </c>
      <c r="AG50" s="43">
        <f t="shared" si="10"/>
        <v>5563498.6643436803</v>
      </c>
      <c r="AH50" s="43">
        <f t="shared" si="11"/>
        <v>76058.976226500003</v>
      </c>
      <c r="AI50" s="43">
        <f t="shared" si="12"/>
        <v>0</v>
      </c>
      <c r="AJ50" s="43">
        <f t="shared" si="13"/>
        <v>275.76</v>
      </c>
      <c r="AK50" s="43">
        <f t="shared" si="19"/>
        <v>0</v>
      </c>
      <c r="AL50" s="43">
        <f t="shared" si="20"/>
        <v>0</v>
      </c>
      <c r="AM50" s="43">
        <f t="shared" si="14"/>
        <v>6013.994259000001</v>
      </c>
      <c r="AN50" s="43">
        <f t="shared" si="15"/>
        <v>102300.49444595701</v>
      </c>
      <c r="AO50" s="46">
        <f t="shared" si="21"/>
        <v>9697754.6930541769</v>
      </c>
    </row>
    <row r="51" spans="1:41">
      <c r="A51" s="38">
        <v>2010</v>
      </c>
      <c r="B51" s="39">
        <v>2367.7647999999999</v>
      </c>
      <c r="C51" s="40">
        <v>1726.4402700000001</v>
      </c>
      <c r="D51" s="40">
        <v>5105.8427000000001</v>
      </c>
      <c r="E51" s="40">
        <v>9.3600000000000003E-2</v>
      </c>
      <c r="F51" s="40">
        <v>0</v>
      </c>
      <c r="G51" s="41">
        <v>53000</v>
      </c>
      <c r="H51" s="19">
        <v>140000</v>
      </c>
      <c r="I51" s="19">
        <v>175000</v>
      </c>
      <c r="J51" s="19">
        <v>0</v>
      </c>
      <c r="K51" s="37">
        <v>0</v>
      </c>
      <c r="L51" s="43">
        <v>3050</v>
      </c>
      <c r="M51" s="69">
        <v>22783878.039999999</v>
      </c>
      <c r="N51" s="52">
        <v>23245.120149999999</v>
      </c>
      <c r="O51" s="43">
        <v>5887.9962800000003</v>
      </c>
      <c r="P51" s="44">
        <v>1056</v>
      </c>
      <c r="Q51" s="44">
        <v>26.8</v>
      </c>
      <c r="R51" s="44">
        <v>37.799999999999997</v>
      </c>
      <c r="S51" s="45">
        <v>15320</v>
      </c>
      <c r="T51" s="47">
        <f t="shared" si="0"/>
        <v>63179.284093939452</v>
      </c>
      <c r="U51" s="43">
        <f t="shared" si="1"/>
        <v>4200365.8685013009</v>
      </c>
      <c r="V51" s="43">
        <f t="shared" si="2"/>
        <v>5916163.1001869999</v>
      </c>
      <c r="W51" s="43">
        <f t="shared" si="3"/>
        <v>98753.227559999985</v>
      </c>
      <c r="X51" s="43">
        <f t="shared" si="4"/>
        <v>0</v>
      </c>
      <c r="Y51" s="43">
        <f t="shared" si="5"/>
        <v>280.12619999999998</v>
      </c>
      <c r="Z51" s="43">
        <f t="shared" si="16"/>
        <v>0</v>
      </c>
      <c r="AA51" s="43">
        <f t="shared" si="17"/>
        <v>0</v>
      </c>
      <c r="AB51" s="43">
        <f t="shared" si="6"/>
        <v>2405.5977036000004</v>
      </c>
      <c r="AC51" s="43">
        <f t="shared" si="7"/>
        <v>15281.800260779162</v>
      </c>
      <c r="AD51" s="46">
        <f t="shared" si="18"/>
        <v>10281147.204245841</v>
      </c>
      <c r="AE51" s="47">
        <f t="shared" si="8"/>
        <v>58069.194939282577</v>
      </c>
      <c r="AF51" s="43">
        <f t="shared" si="9"/>
        <v>3914600.0638409136</v>
      </c>
      <c r="AG51" s="43">
        <f t="shared" si="10"/>
        <v>5688618.3655644227</v>
      </c>
      <c r="AH51" s="43">
        <f t="shared" si="11"/>
        <v>98753.227559999985</v>
      </c>
      <c r="AI51" s="43">
        <f t="shared" si="12"/>
        <v>0</v>
      </c>
      <c r="AJ51" s="43">
        <f t="shared" si="13"/>
        <v>243.58799999999999</v>
      </c>
      <c r="AK51" s="43">
        <f t="shared" si="19"/>
        <v>0</v>
      </c>
      <c r="AL51" s="43">
        <f t="shared" si="20"/>
        <v>0</v>
      </c>
      <c r="AM51" s="43">
        <f t="shared" si="14"/>
        <v>6013.994259000001</v>
      </c>
      <c r="AN51" s="43">
        <f t="shared" si="15"/>
        <v>106123.61292207752</v>
      </c>
      <c r="AO51" s="46">
        <f t="shared" si="21"/>
        <v>9766298.4341636188</v>
      </c>
    </row>
    <row r="52" spans="1:41" ht="15" thickBot="1">
      <c r="A52" s="70">
        <v>2011</v>
      </c>
      <c r="B52" s="71">
        <v>2579.4085799999998</v>
      </c>
      <c r="C52" s="72">
        <v>2028</v>
      </c>
      <c r="D52" s="72">
        <v>5415.2021000000004</v>
      </c>
      <c r="E52" s="72">
        <v>9.3600000000000003E-2</v>
      </c>
      <c r="F52" s="72">
        <v>0</v>
      </c>
      <c r="G52" s="74">
        <v>53000</v>
      </c>
      <c r="H52" s="75">
        <v>140000</v>
      </c>
      <c r="I52" s="75">
        <v>175000</v>
      </c>
      <c r="J52" s="75">
        <v>0</v>
      </c>
      <c r="K52" s="88">
        <v>0</v>
      </c>
      <c r="L52" s="73">
        <v>3050</v>
      </c>
      <c r="M52" s="76">
        <v>23037968.492000002</v>
      </c>
      <c r="N52" s="53">
        <v>23245.120149999999</v>
      </c>
      <c r="O52" s="48">
        <v>5887.9962800000003</v>
      </c>
      <c r="P52" s="54">
        <v>1056</v>
      </c>
      <c r="Q52" s="87">
        <v>26.8</v>
      </c>
      <c r="R52" s="87">
        <v>37.799999999999997</v>
      </c>
      <c r="S52" s="50">
        <v>15320</v>
      </c>
      <c r="T52" s="49">
        <f t="shared" si="0"/>
        <v>68826.594377180096</v>
      </c>
      <c r="U52" s="48">
        <f t="shared" si="1"/>
        <v>4934049.6334232502</v>
      </c>
      <c r="V52" s="48">
        <f t="shared" si="2"/>
        <v>6274619.2404390266</v>
      </c>
      <c r="W52" s="48">
        <f t="shared" si="3"/>
        <v>98753.227559999985</v>
      </c>
      <c r="X52" s="48">
        <f t="shared" si="4"/>
        <v>0</v>
      </c>
      <c r="Y52" s="48">
        <f t="shared" si="5"/>
        <v>280.12619999999998</v>
      </c>
      <c r="Z52" s="73">
        <f t="shared" si="16"/>
        <v>0</v>
      </c>
      <c r="AA52" s="73">
        <f t="shared" si="17"/>
        <v>0</v>
      </c>
      <c r="AB52" s="48">
        <f t="shared" si="6"/>
        <v>2405.5977036000004</v>
      </c>
      <c r="AC52" s="48">
        <f t="shared" si="7"/>
        <v>15452.226012217005</v>
      </c>
      <c r="AD52" s="92">
        <f t="shared" si="18"/>
        <v>11378934.419703057</v>
      </c>
      <c r="AE52" s="49">
        <f t="shared" si="8"/>
        <v>63259.737479025818</v>
      </c>
      <c r="AF52" s="48">
        <f t="shared" si="9"/>
        <v>4598368.7170766545</v>
      </c>
      <c r="AG52" s="48">
        <f t="shared" si="10"/>
        <v>6033287.7311913716</v>
      </c>
      <c r="AH52" s="48">
        <f t="shared" si="11"/>
        <v>98753.227559999985</v>
      </c>
      <c r="AI52" s="48">
        <f t="shared" si="12"/>
        <v>0</v>
      </c>
      <c r="AJ52" s="48">
        <f t="shared" si="13"/>
        <v>243.58799999999999</v>
      </c>
      <c r="AK52" s="73">
        <f t="shared" si="19"/>
        <v>0</v>
      </c>
      <c r="AL52" s="73">
        <f t="shared" si="20"/>
        <v>0</v>
      </c>
      <c r="AM52" s="48">
        <f t="shared" si="14"/>
        <v>6013.994259000001</v>
      </c>
      <c r="AN52" s="48">
        <f t="shared" si="15"/>
        <v>107307.12508484031</v>
      </c>
      <c r="AO52" s="92">
        <f t="shared" si="21"/>
        <v>10799926.995566051</v>
      </c>
    </row>
    <row r="53" spans="1:41">
      <c r="E53" s="51"/>
      <c r="AC53" s="43"/>
    </row>
    <row r="54" spans="1:41">
      <c r="E54" s="51"/>
      <c r="AC54" s="43"/>
    </row>
    <row r="55" spans="1:41">
      <c r="A55" s="15"/>
      <c r="B55" s="23"/>
      <c r="C55" s="19"/>
      <c r="D55" s="23"/>
      <c r="E55" s="24"/>
      <c r="F55" s="19"/>
      <c r="G55" s="25"/>
      <c r="H55" s="19"/>
      <c r="I55" s="19"/>
      <c r="J55" s="19"/>
      <c r="K55" s="19"/>
      <c r="L55" s="23"/>
      <c r="M55" s="23"/>
      <c r="N55" s="23"/>
      <c r="O55" s="23"/>
      <c r="P55" s="23"/>
      <c r="Q55" s="23"/>
      <c r="R55" s="23"/>
      <c r="S55" s="19"/>
      <c r="AC55" s="43"/>
    </row>
    <row r="56" spans="1:41">
      <c r="A56" s="15"/>
      <c r="B56" s="23"/>
      <c r="C56" s="19"/>
      <c r="D56" s="23"/>
      <c r="E56" s="24"/>
      <c r="F56" s="19"/>
      <c r="G56" s="25"/>
      <c r="H56" s="19"/>
      <c r="I56" s="19"/>
      <c r="J56" s="19"/>
      <c r="K56" s="19"/>
      <c r="L56" s="23"/>
      <c r="M56" s="23"/>
      <c r="N56" s="23"/>
      <c r="O56" s="23"/>
      <c r="P56" s="23"/>
      <c r="Q56" s="23"/>
      <c r="R56" s="23"/>
      <c r="S56" s="19"/>
      <c r="AC56" s="43"/>
    </row>
    <row r="57" spans="1:41">
      <c r="A57" s="15"/>
      <c r="B57" s="23"/>
      <c r="C57" s="19"/>
      <c r="D57" s="23"/>
      <c r="E57" s="24"/>
      <c r="F57" s="19"/>
      <c r="G57" s="25"/>
      <c r="H57" s="19"/>
      <c r="I57" s="19"/>
      <c r="J57" s="19"/>
      <c r="K57" s="19"/>
      <c r="L57" s="23"/>
      <c r="M57" s="23"/>
      <c r="N57" s="23"/>
      <c r="O57" s="23"/>
      <c r="P57" s="23"/>
      <c r="Q57" s="23"/>
      <c r="R57" s="23"/>
      <c r="S57" s="19"/>
      <c r="AC57" s="43"/>
    </row>
    <row r="58" spans="1:41">
      <c r="A58" s="15"/>
      <c r="B58" s="23"/>
      <c r="C58" s="19"/>
      <c r="D58" s="23"/>
      <c r="E58" s="24"/>
      <c r="F58" s="19"/>
      <c r="G58" s="25"/>
      <c r="H58" s="19"/>
      <c r="I58" s="19"/>
      <c r="J58" s="19"/>
      <c r="K58" s="19"/>
      <c r="L58" s="23"/>
      <c r="M58" s="23"/>
      <c r="N58" s="23"/>
      <c r="O58" s="23"/>
      <c r="P58" s="23"/>
      <c r="Q58" s="23"/>
      <c r="R58" s="23"/>
      <c r="S58" s="19"/>
      <c r="AC58" s="43"/>
    </row>
    <row r="59" spans="1:41">
      <c r="A59" s="15"/>
      <c r="B59" s="23"/>
      <c r="C59" s="19"/>
      <c r="D59" s="23"/>
      <c r="E59" s="24"/>
      <c r="F59" s="19"/>
      <c r="G59" s="25"/>
      <c r="H59" s="19"/>
      <c r="I59" s="19"/>
      <c r="J59" s="19"/>
      <c r="K59" s="19"/>
      <c r="L59" s="23"/>
      <c r="M59" s="23"/>
      <c r="N59" s="23"/>
      <c r="O59" s="23"/>
      <c r="P59" s="23"/>
      <c r="Q59" s="23"/>
      <c r="R59" s="23"/>
      <c r="S59" s="19"/>
      <c r="AC59" s="43"/>
    </row>
    <row r="60" spans="1:41">
      <c r="A60" s="15"/>
      <c r="B60" s="23"/>
      <c r="C60" s="19"/>
      <c r="D60" s="23"/>
      <c r="E60" s="24"/>
      <c r="F60" s="19"/>
      <c r="G60" s="25"/>
      <c r="H60" s="19"/>
      <c r="I60" s="19"/>
      <c r="J60" s="19"/>
      <c r="K60" s="19"/>
      <c r="L60" s="23"/>
      <c r="M60" s="23"/>
      <c r="N60" s="23"/>
      <c r="O60" s="23"/>
      <c r="P60" s="23"/>
      <c r="Q60" s="23"/>
      <c r="R60" s="23"/>
      <c r="S60" s="19"/>
      <c r="AC60" s="43"/>
    </row>
    <row r="61" spans="1:41">
      <c r="A61" s="15"/>
      <c r="B61" s="23"/>
      <c r="C61" s="19"/>
      <c r="D61" s="23"/>
      <c r="E61" s="24"/>
      <c r="F61" s="19"/>
      <c r="G61" s="25"/>
      <c r="H61" s="19"/>
      <c r="I61" s="19"/>
      <c r="J61" s="19"/>
      <c r="K61" s="19"/>
      <c r="L61" s="23"/>
      <c r="M61" s="23"/>
      <c r="N61" s="23"/>
      <c r="O61" s="23"/>
      <c r="P61" s="23"/>
      <c r="Q61" s="23"/>
      <c r="R61" s="23"/>
      <c r="S61" s="19"/>
      <c r="AC61" s="43"/>
    </row>
    <row r="62" spans="1:41">
      <c r="A62" s="15"/>
      <c r="B62" s="23"/>
      <c r="C62" s="19"/>
      <c r="D62" s="23"/>
      <c r="E62" s="24"/>
      <c r="F62" s="19"/>
      <c r="G62" s="25"/>
      <c r="H62" s="19"/>
      <c r="I62" s="19"/>
      <c r="J62" s="19"/>
      <c r="K62" s="19"/>
      <c r="L62" s="23"/>
      <c r="M62" s="23"/>
      <c r="N62" s="23"/>
      <c r="O62" s="23"/>
      <c r="P62" s="23"/>
      <c r="Q62" s="23"/>
      <c r="R62" s="23"/>
      <c r="S62" s="19"/>
      <c r="AC62" s="43"/>
    </row>
    <row r="63" spans="1:41">
      <c r="A63" s="15"/>
      <c r="B63" s="23"/>
      <c r="C63" s="19"/>
      <c r="D63" s="23"/>
      <c r="E63" s="24"/>
      <c r="F63" s="19"/>
      <c r="G63" s="25"/>
      <c r="H63" s="19"/>
      <c r="I63" s="19"/>
      <c r="J63" s="19"/>
      <c r="K63" s="19"/>
      <c r="L63" s="23"/>
      <c r="M63" s="23"/>
      <c r="N63" s="23"/>
      <c r="O63" s="23"/>
      <c r="P63" s="23"/>
      <c r="Q63" s="23"/>
      <c r="R63" s="23"/>
      <c r="S63" s="19"/>
      <c r="AC63" s="43"/>
    </row>
    <row r="64" spans="1:41">
      <c r="A64" s="15"/>
      <c r="B64" s="23"/>
      <c r="C64" s="19"/>
      <c r="D64" s="23"/>
      <c r="E64" s="24"/>
      <c r="F64" s="19"/>
      <c r="G64" s="25"/>
      <c r="H64" s="19"/>
      <c r="I64" s="19"/>
      <c r="J64" s="19"/>
      <c r="K64" s="19"/>
      <c r="L64" s="23"/>
      <c r="M64" s="23"/>
      <c r="N64" s="23"/>
      <c r="O64" s="23"/>
      <c r="P64" s="23"/>
      <c r="Q64" s="23"/>
      <c r="R64" s="23"/>
      <c r="S64" s="19"/>
    </row>
    <row r="65" spans="1:19">
      <c r="A65" s="15"/>
      <c r="B65" s="23"/>
      <c r="C65" s="19"/>
      <c r="D65" s="23"/>
      <c r="E65" s="24"/>
      <c r="F65" s="19"/>
      <c r="G65" s="25"/>
      <c r="H65" s="19"/>
      <c r="I65" s="19"/>
      <c r="J65" s="19"/>
      <c r="K65" s="19"/>
      <c r="L65" s="23"/>
      <c r="M65" s="23"/>
      <c r="N65" s="23"/>
      <c r="O65" s="23"/>
      <c r="P65" s="23"/>
      <c r="Q65" s="23"/>
      <c r="R65" s="23"/>
      <c r="S65" s="19"/>
    </row>
    <row r="66" spans="1:19">
      <c r="A66" s="15"/>
      <c r="B66" s="23"/>
      <c r="C66" s="19"/>
      <c r="D66" s="23"/>
      <c r="E66" s="24"/>
      <c r="F66" s="19"/>
      <c r="G66" s="25"/>
      <c r="H66" s="19"/>
      <c r="I66" s="19"/>
      <c r="J66" s="19"/>
      <c r="K66" s="19"/>
      <c r="L66" s="23"/>
      <c r="M66" s="23"/>
      <c r="N66" s="23"/>
      <c r="O66" s="23"/>
      <c r="P66" s="23"/>
      <c r="Q66" s="23"/>
      <c r="R66" s="23"/>
      <c r="S66" s="19"/>
    </row>
    <row r="67" spans="1:19">
      <c r="A67" s="15"/>
      <c r="B67" s="23"/>
      <c r="C67" s="19"/>
      <c r="D67" s="22"/>
      <c r="E67" s="22"/>
      <c r="F67" s="19"/>
      <c r="G67" s="21"/>
      <c r="H67" s="19"/>
      <c r="I67" s="19"/>
      <c r="J67" s="19"/>
      <c r="K67" s="19"/>
      <c r="L67" s="23"/>
      <c r="M67" s="23"/>
      <c r="N67" s="23"/>
      <c r="O67" s="23"/>
      <c r="P67" s="23"/>
      <c r="Q67" s="23"/>
      <c r="R67" s="23"/>
      <c r="S67" s="19"/>
    </row>
    <row r="68" spans="1:19">
      <c r="A68" s="19"/>
      <c r="B68" s="19"/>
      <c r="C68" s="19"/>
      <c r="D68" s="19"/>
      <c r="E68" s="19"/>
      <c r="F68" s="19"/>
      <c r="G68" s="19"/>
      <c r="H68" s="19"/>
      <c r="I68" s="19"/>
      <c r="J68" s="19"/>
      <c r="K68" s="19"/>
      <c r="L68" s="19"/>
      <c r="M68" s="19"/>
      <c r="N68" s="19"/>
      <c r="O68" s="19"/>
      <c r="P68" s="19"/>
      <c r="Q68" s="19"/>
      <c r="R68" s="19"/>
      <c r="S68" s="19"/>
    </row>
    <row r="69" spans="1:19">
      <c r="A69" s="19"/>
      <c r="B69" s="19"/>
      <c r="C69" s="19"/>
      <c r="D69" s="19"/>
      <c r="E69" s="19"/>
      <c r="F69" s="19"/>
      <c r="G69" s="19"/>
      <c r="H69" s="19"/>
      <c r="I69" s="19"/>
      <c r="J69" s="19"/>
      <c r="K69" s="19"/>
      <c r="L69" s="19"/>
      <c r="M69" s="19"/>
      <c r="N69" s="19"/>
      <c r="O69" s="19"/>
      <c r="P69" s="19"/>
      <c r="Q69" s="19"/>
      <c r="R69" s="19"/>
      <c r="S69" s="19"/>
    </row>
    <row r="70" spans="1:19">
      <c r="A70" s="19"/>
      <c r="B70" s="19"/>
      <c r="C70" s="19"/>
      <c r="D70" s="19"/>
      <c r="E70" s="19"/>
      <c r="F70" s="19"/>
      <c r="G70" s="19"/>
      <c r="H70" s="19"/>
      <c r="I70" s="19"/>
      <c r="J70" s="19"/>
      <c r="K70" s="19"/>
      <c r="L70" s="19"/>
      <c r="M70" s="19"/>
      <c r="N70" s="19"/>
      <c r="O70" s="19"/>
      <c r="P70" s="19"/>
      <c r="Q70" s="19"/>
      <c r="R70" s="19"/>
      <c r="S70" s="19"/>
    </row>
    <row r="71" spans="1:19">
      <c r="A71" s="19"/>
      <c r="B71" s="19"/>
      <c r="C71" s="19"/>
      <c r="D71" s="19"/>
      <c r="E71" s="19"/>
      <c r="F71" s="19"/>
      <c r="G71" s="19"/>
      <c r="H71" s="19"/>
      <c r="I71" s="19"/>
      <c r="J71" s="19"/>
      <c r="K71" s="19"/>
      <c r="L71" s="19"/>
      <c r="M71" s="19"/>
      <c r="N71" s="19"/>
      <c r="O71" s="19"/>
      <c r="P71" s="19"/>
      <c r="Q71" s="19"/>
      <c r="R71" s="19"/>
      <c r="S71" s="19"/>
    </row>
    <row r="72" spans="1:19">
      <c r="A72" s="19"/>
      <c r="B72" s="19"/>
      <c r="C72" s="19"/>
      <c r="D72" s="19"/>
      <c r="E72" s="19"/>
      <c r="F72" s="19"/>
      <c r="G72" s="19"/>
      <c r="H72" s="19"/>
      <c r="I72" s="19"/>
      <c r="J72" s="19"/>
      <c r="K72" s="19"/>
      <c r="L72" s="19"/>
      <c r="M72" s="19"/>
      <c r="N72" s="19"/>
      <c r="O72" s="19"/>
      <c r="P72" s="19"/>
      <c r="Q72" s="19"/>
      <c r="R72" s="19"/>
      <c r="S72" s="19"/>
    </row>
  </sheetData>
  <mergeCells count="41">
    <mergeCell ref="AM30:AM31"/>
    <mergeCell ref="AN30:AN31"/>
    <mergeCell ref="AO30:AO31"/>
    <mergeCell ref="AF30:AF31"/>
    <mergeCell ref="AG30:AG31"/>
    <mergeCell ref="AH30:AH31"/>
    <mergeCell ref="AI30:AI31"/>
    <mergeCell ref="AJ30:AJ31"/>
    <mergeCell ref="AK30:AK31"/>
    <mergeCell ref="AL30:AL31"/>
    <mergeCell ref="Y30:Y31"/>
    <mergeCell ref="AB30:AB31"/>
    <mergeCell ref="AC30:AC31"/>
    <mergeCell ref="AD30:AD31"/>
    <mergeCell ref="AE30:AE31"/>
    <mergeCell ref="Z30:Z31"/>
    <mergeCell ref="AA30:AA31"/>
    <mergeCell ref="M30:M31"/>
    <mergeCell ref="X30:X31"/>
    <mergeCell ref="N30:N31"/>
    <mergeCell ref="O30:O31"/>
    <mergeCell ref="P30:P31"/>
    <mergeCell ref="S30:S31"/>
    <mergeCell ref="T30:T31"/>
    <mergeCell ref="U30:U31"/>
    <mergeCell ref="V30:V31"/>
    <mergeCell ref="W30:W31"/>
    <mergeCell ref="Q30:Q31"/>
    <mergeCell ref="R30:R31"/>
    <mergeCell ref="F30:F31"/>
    <mergeCell ref="G30:G31"/>
    <mergeCell ref="H30:H31"/>
    <mergeCell ref="I30:I31"/>
    <mergeCell ref="L30:L31"/>
    <mergeCell ref="J30:J31"/>
    <mergeCell ref="K30:K31"/>
    <mergeCell ref="A30:A31"/>
    <mergeCell ref="B30:B31"/>
    <mergeCell ref="C30:C31"/>
    <mergeCell ref="D30:D31"/>
    <mergeCell ref="E30:E3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Iran Workbook</vt:lpstr>
      <vt:lpstr>IRData</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2012-07-25T19:20:06Z</dcterms:created>
  <dcterms:modified xsi:type="dcterms:W3CDTF">2014-07-23T17:28:16Z</dcterms:modified>
</cp:coreProperties>
</file>