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autoCompressPictures="0"/>
  <bookViews>
    <workbookView xWindow="240" yWindow="0" windowWidth="25040" windowHeight="17000" tabRatio="500"/>
  </bookViews>
  <sheets>
    <sheet name="Indexed" sheetId="1" r:id="rId1"/>
    <sheet name="Real output" sheetId="2" r:id="rId2"/>
    <sheet name="Real capital stock" sheetId="4" r:id="rId3"/>
    <sheet name="labour " sheetId="5" r:id="rId4"/>
    <sheet name="Energy data" sheetId="3" r:id="rId5"/>
  </sheets>
  <definedNames>
    <definedName name="easydata_Annual" localSheetId="3">'labour '!$A$1:$AC$76</definedName>
    <definedName name="easydata_Annual" localSheetId="2">'Real capital stock'!$A$1:$N$76</definedName>
    <definedName name="easydata_Annual" localSheetId="1">'Real output'!$A$1:$O$76</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69" i="1" l="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8" i="1"/>
  <c r="B27" i="1"/>
  <c r="B26" i="1"/>
  <c r="B25" i="1"/>
  <c r="B24" i="1"/>
  <c r="B23" i="1"/>
  <c r="B22" i="1"/>
  <c r="B21" i="1"/>
  <c r="B20" i="1"/>
  <c r="B19" i="1"/>
  <c r="B18" i="1"/>
  <c r="B17" i="1"/>
  <c r="B16" i="1"/>
  <c r="B15" i="1"/>
  <c r="B14" i="1"/>
  <c r="B13" i="1"/>
  <c r="B12" i="1"/>
  <c r="B11" i="1"/>
  <c r="B10" i="1"/>
  <c r="B9" i="1"/>
  <c r="B8" i="1"/>
  <c r="B7" i="1"/>
  <c r="B6" i="1"/>
  <c r="B5" i="1"/>
  <c r="B4" i="1"/>
  <c r="B3" i="1"/>
  <c r="B2" i="1"/>
  <c r="B29" i="1"/>
  <c r="C30" i="1"/>
  <c r="D30" i="1"/>
  <c r="E30" i="1"/>
  <c r="F30" i="1"/>
  <c r="G30" i="1"/>
  <c r="C31" i="1"/>
  <c r="D31" i="1"/>
  <c r="E31" i="1"/>
  <c r="F31" i="1"/>
  <c r="G31" i="1"/>
  <c r="C32" i="1"/>
  <c r="D32" i="1"/>
  <c r="E32" i="1"/>
  <c r="F32" i="1"/>
  <c r="G32" i="1"/>
  <c r="C33" i="1"/>
  <c r="D33" i="1"/>
  <c r="E33" i="1"/>
  <c r="F33" i="1"/>
  <c r="G33" i="1"/>
  <c r="C34" i="1"/>
  <c r="D34" i="1"/>
  <c r="E34" i="1"/>
  <c r="F34" i="1"/>
  <c r="G34" i="1"/>
  <c r="C35" i="1"/>
  <c r="D35" i="1"/>
  <c r="E35" i="1"/>
  <c r="F35" i="1"/>
  <c r="G35" i="1"/>
  <c r="C36" i="1"/>
  <c r="D36" i="1"/>
  <c r="E36" i="1"/>
  <c r="F36" i="1"/>
  <c r="G36" i="1"/>
  <c r="C37" i="1"/>
  <c r="D37" i="1"/>
  <c r="E37" i="1"/>
  <c r="F37" i="1"/>
  <c r="G37" i="1"/>
  <c r="C38" i="1"/>
  <c r="D38" i="1"/>
  <c r="E38" i="1"/>
  <c r="F38" i="1"/>
  <c r="G38" i="1"/>
  <c r="C39" i="1"/>
  <c r="D39" i="1"/>
  <c r="E39" i="1"/>
  <c r="F39" i="1"/>
  <c r="G39" i="1"/>
  <c r="C40" i="1"/>
  <c r="D40" i="1"/>
  <c r="E40" i="1"/>
  <c r="F40" i="1"/>
  <c r="G40" i="1"/>
  <c r="C41" i="1"/>
  <c r="D41" i="1"/>
  <c r="E41" i="1"/>
  <c r="F41" i="1"/>
  <c r="G41" i="1"/>
  <c r="C42" i="1"/>
  <c r="D42" i="1"/>
  <c r="E42" i="1"/>
  <c r="F42" i="1"/>
  <c r="G42" i="1"/>
  <c r="C43" i="1"/>
  <c r="D43" i="1"/>
  <c r="E43" i="1"/>
  <c r="F43" i="1"/>
  <c r="G43" i="1"/>
  <c r="C44" i="1"/>
  <c r="D44" i="1"/>
  <c r="E44" i="1"/>
  <c r="F44" i="1"/>
  <c r="G44" i="1"/>
  <c r="C45" i="1"/>
  <c r="D45" i="1"/>
  <c r="E45" i="1"/>
  <c r="F45" i="1"/>
  <c r="G45" i="1"/>
  <c r="C46" i="1"/>
  <c r="D46" i="1"/>
  <c r="E46" i="1"/>
  <c r="F46" i="1"/>
  <c r="G46" i="1"/>
  <c r="C47" i="1"/>
  <c r="D47" i="1"/>
  <c r="E47" i="1"/>
  <c r="F47" i="1"/>
  <c r="G47" i="1"/>
  <c r="C48" i="1"/>
  <c r="D48" i="1"/>
  <c r="E48" i="1"/>
  <c r="F48" i="1"/>
  <c r="G48" i="1"/>
  <c r="C49" i="1"/>
  <c r="D49" i="1"/>
  <c r="E49" i="1"/>
  <c r="F49" i="1"/>
  <c r="G49" i="1"/>
  <c r="C50" i="1"/>
  <c r="D50" i="1"/>
  <c r="E50" i="1"/>
  <c r="F50" i="1"/>
  <c r="G50" i="1"/>
  <c r="C51" i="1"/>
  <c r="D51" i="1"/>
  <c r="E51" i="1"/>
  <c r="F51" i="1"/>
  <c r="G51" i="1"/>
  <c r="C52" i="1"/>
  <c r="D52" i="1"/>
  <c r="E52" i="1"/>
  <c r="F52" i="1"/>
  <c r="G52" i="1"/>
  <c r="C53" i="1"/>
  <c r="D53" i="1"/>
  <c r="E53" i="1"/>
  <c r="F53" i="1"/>
  <c r="G53" i="1"/>
  <c r="C54" i="1"/>
  <c r="D54" i="1"/>
  <c r="E54" i="1"/>
  <c r="F54" i="1"/>
  <c r="G54" i="1"/>
  <c r="C55" i="1"/>
  <c r="D55" i="1"/>
  <c r="E55" i="1"/>
  <c r="F55" i="1"/>
  <c r="G55" i="1"/>
  <c r="C56" i="1"/>
  <c r="D56" i="1"/>
  <c r="E56" i="1"/>
  <c r="F56" i="1"/>
  <c r="G56" i="1"/>
  <c r="C57" i="1"/>
  <c r="D57" i="1"/>
  <c r="E57" i="1"/>
  <c r="F57" i="1"/>
  <c r="G57" i="1"/>
  <c r="C58" i="1"/>
  <c r="D58" i="1"/>
  <c r="E58" i="1"/>
  <c r="F58" i="1"/>
  <c r="G58" i="1"/>
  <c r="C59" i="1"/>
  <c r="D59" i="1"/>
  <c r="E59" i="1"/>
  <c r="F59" i="1"/>
  <c r="G59" i="1"/>
  <c r="C60" i="1"/>
  <c r="D60" i="1"/>
  <c r="E60" i="1"/>
  <c r="F60" i="1"/>
  <c r="G60" i="1"/>
  <c r="C61" i="1"/>
  <c r="D61" i="1"/>
  <c r="E61" i="1"/>
  <c r="F61" i="1"/>
  <c r="G61" i="1"/>
  <c r="C62" i="1"/>
  <c r="D62" i="1"/>
  <c r="E62" i="1"/>
  <c r="F62" i="1"/>
  <c r="G62" i="1"/>
  <c r="C63" i="1"/>
  <c r="D63" i="1"/>
  <c r="E63" i="1"/>
  <c r="F63" i="1"/>
  <c r="G63" i="1"/>
  <c r="C64" i="1"/>
  <c r="D64" i="1"/>
  <c r="E64" i="1"/>
  <c r="F64" i="1"/>
  <c r="G64" i="1"/>
  <c r="C65" i="1"/>
  <c r="D65" i="1"/>
  <c r="E65" i="1"/>
  <c r="F65" i="1"/>
  <c r="G65" i="1"/>
  <c r="C66" i="1"/>
  <c r="D66" i="1"/>
  <c r="E66" i="1"/>
  <c r="F66" i="1"/>
  <c r="G66" i="1"/>
  <c r="C67" i="1"/>
  <c r="D67" i="1"/>
  <c r="E67" i="1"/>
  <c r="F67" i="1"/>
  <c r="G67" i="1"/>
  <c r="C68" i="1"/>
  <c r="D68" i="1"/>
  <c r="E68" i="1"/>
  <c r="C69" i="1"/>
  <c r="D69" i="1"/>
  <c r="E69" i="1"/>
  <c r="G29" i="1"/>
  <c r="F29" i="1"/>
  <c r="D25" i="1"/>
  <c r="C25" i="1"/>
  <c r="D24" i="1"/>
  <c r="C24" i="1"/>
  <c r="D23" i="1"/>
  <c r="C23" i="1"/>
  <c r="D22" i="1"/>
  <c r="C22" i="1"/>
  <c r="D21" i="1"/>
  <c r="C21" i="1"/>
  <c r="D20" i="1"/>
  <c r="C20" i="1"/>
  <c r="D19" i="1"/>
  <c r="C19" i="1"/>
  <c r="D18" i="1"/>
  <c r="C18" i="1"/>
  <c r="D17" i="1"/>
  <c r="C17" i="1"/>
  <c r="D16" i="1"/>
  <c r="C16" i="1"/>
  <c r="D15" i="1"/>
  <c r="C15" i="1"/>
  <c r="D14" i="1"/>
  <c r="C14" i="1"/>
  <c r="D13" i="1"/>
  <c r="C13" i="1"/>
  <c r="D12" i="1"/>
  <c r="C12" i="1"/>
  <c r="D11" i="1"/>
  <c r="C11" i="1"/>
  <c r="D10" i="1"/>
  <c r="C10" i="1"/>
  <c r="D9" i="1"/>
  <c r="C9" i="1"/>
  <c r="D8" i="1"/>
  <c r="C8" i="1"/>
  <c r="D7" i="1"/>
  <c r="C7" i="1"/>
  <c r="D6" i="1"/>
  <c r="C6" i="1"/>
  <c r="D5" i="1"/>
  <c r="C5" i="1"/>
  <c r="D4" i="1"/>
  <c r="C4" i="1"/>
  <c r="D3" i="1"/>
  <c r="C3" i="1"/>
  <c r="D2" i="1"/>
  <c r="C2" i="1"/>
  <c r="E28" i="1"/>
  <c r="D28" i="1"/>
  <c r="C28" i="1"/>
  <c r="E27" i="1"/>
  <c r="D27" i="1"/>
  <c r="C27" i="1"/>
  <c r="E26" i="1"/>
  <c r="D26" i="1"/>
  <c r="C26" i="1"/>
  <c r="E29" i="1"/>
  <c r="D29" i="1"/>
  <c r="C29" i="1"/>
  <c r="J76" i="4"/>
  <c r="F76" i="4"/>
  <c r="C76" i="4"/>
  <c r="J75" i="4"/>
  <c r="F75" i="4"/>
  <c r="C75" i="4"/>
  <c r="J74" i="4"/>
  <c r="F74" i="4"/>
  <c r="C74" i="4"/>
  <c r="J73" i="4"/>
  <c r="F73" i="4"/>
  <c r="C73" i="4"/>
  <c r="J72" i="4"/>
  <c r="F72" i="4"/>
  <c r="C72" i="4"/>
  <c r="J71" i="4"/>
  <c r="F71" i="4"/>
  <c r="C71" i="4"/>
  <c r="J70" i="4"/>
  <c r="F70" i="4"/>
  <c r="C70" i="4"/>
  <c r="J69" i="4"/>
  <c r="F69" i="4"/>
  <c r="C69" i="4"/>
  <c r="J68" i="4"/>
  <c r="F68" i="4"/>
  <c r="C68" i="4"/>
  <c r="J67" i="4"/>
  <c r="F67" i="4"/>
  <c r="C67" i="4"/>
  <c r="J66" i="4"/>
  <c r="F66" i="4"/>
  <c r="C66" i="4"/>
  <c r="J65" i="4"/>
  <c r="F65" i="4"/>
  <c r="C65" i="4"/>
  <c r="J64" i="4"/>
  <c r="F64" i="4"/>
  <c r="C64" i="4"/>
  <c r="J63" i="4"/>
  <c r="F63" i="4"/>
  <c r="C63" i="4"/>
  <c r="J62" i="4"/>
  <c r="F62" i="4"/>
  <c r="C62" i="4"/>
  <c r="J61" i="4"/>
  <c r="F61" i="4"/>
  <c r="C61" i="4"/>
  <c r="J60" i="4"/>
  <c r="F60" i="4"/>
  <c r="C60" i="4"/>
  <c r="J59" i="4"/>
  <c r="F59" i="4"/>
  <c r="C59" i="4"/>
  <c r="J58" i="4"/>
  <c r="F58" i="4"/>
  <c r="C58" i="4"/>
  <c r="J57" i="4"/>
  <c r="F57" i="4"/>
  <c r="C57" i="4"/>
  <c r="J56" i="4"/>
  <c r="F56" i="4"/>
  <c r="C56" i="4"/>
  <c r="J55" i="4"/>
  <c r="F55" i="4"/>
  <c r="C55" i="4"/>
  <c r="J54" i="4"/>
  <c r="F54" i="4"/>
  <c r="C54" i="4"/>
  <c r="J53" i="4"/>
  <c r="F53" i="4"/>
  <c r="C53" i="4"/>
  <c r="J52" i="4"/>
  <c r="F52" i="4"/>
  <c r="C52" i="4"/>
  <c r="J51" i="4"/>
  <c r="F51" i="4"/>
  <c r="C51" i="4"/>
  <c r="J50" i="4"/>
  <c r="F50" i="4"/>
  <c r="C50" i="4"/>
  <c r="J49" i="4"/>
  <c r="F49" i="4"/>
  <c r="C49" i="4"/>
  <c r="J48" i="4"/>
  <c r="F48" i="4"/>
  <c r="C48" i="4"/>
  <c r="J47" i="4"/>
  <c r="F47" i="4"/>
  <c r="C47" i="4"/>
  <c r="J46" i="4"/>
  <c r="F46" i="4"/>
  <c r="C46" i="4"/>
  <c r="J45" i="4"/>
  <c r="F45" i="4"/>
  <c r="C45" i="4"/>
  <c r="J44" i="4"/>
  <c r="F44" i="4"/>
  <c r="C44" i="4"/>
  <c r="J43" i="4"/>
  <c r="F43" i="4"/>
  <c r="C43" i="4"/>
  <c r="J42" i="4"/>
  <c r="F42" i="4"/>
  <c r="C42" i="4"/>
  <c r="J41" i="4"/>
  <c r="F41" i="4"/>
  <c r="C41" i="4"/>
  <c r="J40" i="4"/>
  <c r="F40" i="4"/>
  <c r="C40" i="4"/>
  <c r="J39" i="4"/>
  <c r="F39" i="4"/>
  <c r="C39" i="4"/>
  <c r="J38" i="4"/>
  <c r="F38" i="4"/>
  <c r="C38" i="4"/>
  <c r="J37" i="4"/>
  <c r="F37" i="4"/>
  <c r="C37" i="4"/>
  <c r="J36" i="4"/>
  <c r="F36" i="4"/>
  <c r="C36" i="4"/>
  <c r="J35" i="4"/>
  <c r="F35" i="4"/>
  <c r="C35" i="4"/>
  <c r="J34" i="4"/>
  <c r="F34" i="4"/>
  <c r="C34" i="4"/>
  <c r="J33" i="4"/>
  <c r="F33" i="4"/>
  <c r="C33" i="4"/>
  <c r="J32" i="4"/>
  <c r="F32" i="4"/>
  <c r="C32" i="4"/>
  <c r="J31" i="4"/>
  <c r="F31" i="4"/>
  <c r="C31" i="4"/>
  <c r="J30" i="4"/>
  <c r="F30" i="4"/>
  <c r="C30" i="4"/>
  <c r="J29" i="4"/>
  <c r="F29" i="4"/>
  <c r="C29" i="4"/>
  <c r="J28" i="4"/>
  <c r="F28" i="4"/>
  <c r="C28" i="4"/>
  <c r="J27" i="4"/>
  <c r="F27" i="4"/>
  <c r="C27" i="4"/>
  <c r="J26" i="4"/>
  <c r="F26" i="4"/>
  <c r="C26" i="4"/>
  <c r="J25" i="4"/>
  <c r="F25" i="4"/>
  <c r="C25" i="4"/>
  <c r="J24" i="4"/>
  <c r="F24" i="4"/>
  <c r="C24" i="4"/>
  <c r="J23" i="4"/>
  <c r="F23" i="4"/>
  <c r="C23" i="4"/>
  <c r="J22" i="4"/>
  <c r="F22" i="4"/>
  <c r="C22" i="4"/>
  <c r="J21" i="4"/>
  <c r="F21" i="4"/>
  <c r="C21" i="4"/>
  <c r="J20" i="4"/>
  <c r="F20" i="4"/>
  <c r="C20" i="4"/>
  <c r="J19" i="4"/>
  <c r="F19" i="4"/>
  <c r="C19" i="4"/>
  <c r="J18" i="4"/>
  <c r="F18" i="4"/>
  <c r="C18" i="4"/>
  <c r="J17" i="4"/>
  <c r="F17" i="4"/>
  <c r="C17" i="4"/>
  <c r="J16" i="4"/>
  <c r="F16" i="4"/>
  <c r="C16" i="4"/>
  <c r="J15" i="4"/>
  <c r="F15" i="4"/>
  <c r="C15" i="4"/>
  <c r="J14" i="4"/>
  <c r="F14" i="4"/>
  <c r="C14" i="4"/>
  <c r="J13" i="4"/>
  <c r="F13" i="4"/>
  <c r="C13" i="4"/>
  <c r="J12" i="4"/>
  <c r="F12" i="4"/>
  <c r="C12" i="4"/>
  <c r="J11" i="4"/>
  <c r="F11" i="4"/>
  <c r="C11" i="4"/>
  <c r="J10" i="4"/>
  <c r="F10" i="4"/>
  <c r="C10" i="4"/>
  <c r="J9" i="4"/>
  <c r="F9" i="4"/>
  <c r="C9" i="4"/>
  <c r="L54" i="3"/>
  <c r="M54" i="3"/>
  <c r="N54" i="3"/>
  <c r="O54" i="3"/>
  <c r="P54" i="3"/>
  <c r="Q54" i="3"/>
  <c r="R54" i="3"/>
  <c r="F54" i="3"/>
  <c r="K54" i="3"/>
  <c r="L53" i="3"/>
  <c r="M53" i="3"/>
  <c r="N53" i="3"/>
  <c r="O53" i="3"/>
  <c r="P53" i="3"/>
  <c r="Q53" i="3"/>
  <c r="R53" i="3"/>
  <c r="F53" i="3"/>
  <c r="K53" i="3"/>
  <c r="L52" i="3"/>
  <c r="M52" i="3"/>
  <c r="N52" i="3"/>
  <c r="O52" i="3"/>
  <c r="P52" i="3"/>
  <c r="Q52" i="3"/>
  <c r="R52" i="3"/>
  <c r="F52" i="3"/>
  <c r="K52" i="3"/>
  <c r="L51" i="3"/>
  <c r="M51" i="3"/>
  <c r="N51" i="3"/>
  <c r="O51" i="3"/>
  <c r="P51" i="3"/>
  <c r="Q51" i="3"/>
  <c r="R51" i="3"/>
  <c r="F51" i="3"/>
  <c r="K51" i="3"/>
  <c r="L50" i="3"/>
  <c r="M50" i="3"/>
  <c r="N50" i="3"/>
  <c r="O50" i="3"/>
  <c r="P50" i="3"/>
  <c r="Q50" i="3"/>
  <c r="R50" i="3"/>
  <c r="F50" i="3"/>
  <c r="K50" i="3"/>
  <c r="L49" i="3"/>
  <c r="M49" i="3"/>
  <c r="N49" i="3"/>
  <c r="O49" i="3"/>
  <c r="P49" i="3"/>
  <c r="Q49" i="3"/>
  <c r="R49" i="3"/>
  <c r="E49" i="3"/>
  <c r="F49" i="3"/>
  <c r="K49" i="3"/>
  <c r="L48" i="3"/>
  <c r="M48" i="3"/>
  <c r="N48" i="3"/>
  <c r="O48" i="3"/>
  <c r="P48" i="3"/>
  <c r="Q48" i="3"/>
  <c r="R48" i="3"/>
  <c r="F48" i="3"/>
  <c r="K48" i="3"/>
  <c r="L47" i="3"/>
  <c r="M47" i="3"/>
  <c r="N47" i="3"/>
  <c r="O47" i="3"/>
  <c r="P47" i="3"/>
  <c r="Q47" i="3"/>
  <c r="R47" i="3"/>
  <c r="F47" i="3"/>
  <c r="K47" i="3"/>
  <c r="L46" i="3"/>
  <c r="M46" i="3"/>
  <c r="N46" i="3"/>
  <c r="O46" i="3"/>
  <c r="P46" i="3"/>
  <c r="Q46" i="3"/>
  <c r="R46" i="3"/>
  <c r="F46" i="3"/>
  <c r="K46" i="3"/>
  <c r="L45" i="3"/>
  <c r="M45" i="3"/>
  <c r="N45" i="3"/>
  <c r="O45" i="3"/>
  <c r="P45" i="3"/>
  <c r="Q45" i="3"/>
  <c r="R45" i="3"/>
  <c r="F45" i="3"/>
  <c r="K45" i="3"/>
  <c r="L44" i="3"/>
  <c r="M44" i="3"/>
  <c r="N44" i="3"/>
  <c r="O44" i="3"/>
  <c r="P44" i="3"/>
  <c r="Q44" i="3"/>
  <c r="R44" i="3"/>
  <c r="F44" i="3"/>
  <c r="K44" i="3"/>
  <c r="L43" i="3"/>
  <c r="M43" i="3"/>
  <c r="N43" i="3"/>
  <c r="O43" i="3"/>
  <c r="P43" i="3"/>
  <c r="Q43" i="3"/>
  <c r="R43" i="3"/>
  <c r="F43" i="3"/>
  <c r="K43" i="3"/>
  <c r="L42" i="3"/>
  <c r="M42" i="3"/>
  <c r="N42" i="3"/>
  <c r="O42" i="3"/>
  <c r="P42" i="3"/>
  <c r="Q42" i="3"/>
  <c r="R42" i="3"/>
  <c r="F42" i="3"/>
  <c r="K42" i="3"/>
  <c r="L41" i="3"/>
  <c r="M41" i="3"/>
  <c r="N41" i="3"/>
  <c r="O41" i="3"/>
  <c r="P41" i="3"/>
  <c r="Q41" i="3"/>
  <c r="R41" i="3"/>
  <c r="F41" i="3"/>
  <c r="K41" i="3"/>
  <c r="L40" i="3"/>
  <c r="M40" i="3"/>
  <c r="N40" i="3"/>
  <c r="O40" i="3"/>
  <c r="P40" i="3"/>
  <c r="Q40" i="3"/>
  <c r="R40" i="3"/>
  <c r="F40" i="3"/>
  <c r="K40" i="3"/>
  <c r="L39" i="3"/>
  <c r="M39" i="3"/>
  <c r="N39" i="3"/>
  <c r="O39" i="3"/>
  <c r="P39" i="3"/>
  <c r="Q39" i="3"/>
  <c r="R39" i="3"/>
  <c r="F39" i="3"/>
  <c r="K39" i="3"/>
  <c r="L38" i="3"/>
  <c r="M38" i="3"/>
  <c r="N38" i="3"/>
  <c r="O38" i="3"/>
  <c r="P38" i="3"/>
  <c r="Q38" i="3"/>
  <c r="R38" i="3"/>
  <c r="K38" i="3"/>
  <c r="L37" i="3"/>
  <c r="M37" i="3"/>
  <c r="N37" i="3"/>
  <c r="O37" i="3"/>
  <c r="P37" i="3"/>
  <c r="Q37" i="3"/>
  <c r="R37" i="3"/>
  <c r="B37" i="3"/>
  <c r="K37" i="3"/>
  <c r="L36" i="3"/>
  <c r="M36" i="3"/>
  <c r="N36" i="3"/>
  <c r="O36" i="3"/>
  <c r="P36" i="3"/>
  <c r="Q36" i="3"/>
  <c r="R36" i="3"/>
  <c r="K36" i="3"/>
  <c r="L35" i="3"/>
  <c r="M35" i="3"/>
  <c r="N35" i="3"/>
  <c r="O35" i="3"/>
  <c r="P35" i="3"/>
  <c r="Q35" i="3"/>
  <c r="R35" i="3"/>
  <c r="K35" i="3"/>
  <c r="L34" i="3"/>
  <c r="M34" i="3"/>
  <c r="N34" i="3"/>
  <c r="O34" i="3"/>
  <c r="P34" i="3"/>
  <c r="Q34" i="3"/>
  <c r="R34" i="3"/>
  <c r="K34" i="3"/>
  <c r="L33" i="3"/>
  <c r="M33" i="3"/>
  <c r="N33" i="3"/>
  <c r="O33" i="3"/>
  <c r="P33" i="3"/>
  <c r="Q33" i="3"/>
  <c r="R33" i="3"/>
  <c r="K33" i="3"/>
  <c r="L32" i="3"/>
  <c r="M32" i="3"/>
  <c r="N32" i="3"/>
  <c r="O32" i="3"/>
  <c r="P32" i="3"/>
  <c r="Q32" i="3"/>
  <c r="R32" i="3"/>
  <c r="K32" i="3"/>
  <c r="L31" i="3"/>
  <c r="M31" i="3"/>
  <c r="N31" i="3"/>
  <c r="O31" i="3"/>
  <c r="P31" i="3"/>
  <c r="Q31" i="3"/>
  <c r="R31" i="3"/>
  <c r="K31" i="3"/>
  <c r="L30" i="3"/>
  <c r="M30" i="3"/>
  <c r="N30" i="3"/>
  <c r="O30" i="3"/>
  <c r="P30" i="3"/>
  <c r="Q30" i="3"/>
  <c r="R30" i="3"/>
  <c r="K30" i="3"/>
  <c r="L29" i="3"/>
  <c r="M29" i="3"/>
  <c r="N29" i="3"/>
  <c r="O29" i="3"/>
  <c r="P29" i="3"/>
  <c r="Q29" i="3"/>
  <c r="R29" i="3"/>
  <c r="K29" i="3"/>
  <c r="L28" i="3"/>
  <c r="M28" i="3"/>
  <c r="N28" i="3"/>
  <c r="O28" i="3"/>
  <c r="P28" i="3"/>
  <c r="Q28" i="3"/>
  <c r="R28" i="3"/>
  <c r="K28" i="3"/>
  <c r="L27" i="3"/>
  <c r="M27" i="3"/>
  <c r="N27" i="3"/>
  <c r="O27" i="3"/>
  <c r="P27" i="3"/>
  <c r="Q27" i="3"/>
  <c r="R27" i="3"/>
  <c r="K27" i="3"/>
  <c r="L26" i="3"/>
  <c r="M26" i="3"/>
  <c r="N26" i="3"/>
  <c r="O26" i="3"/>
  <c r="P26" i="3"/>
  <c r="Q26" i="3"/>
  <c r="R26" i="3"/>
  <c r="K26" i="3"/>
  <c r="L25" i="3"/>
  <c r="M25" i="3"/>
  <c r="N25" i="3"/>
  <c r="O25" i="3"/>
  <c r="P25" i="3"/>
  <c r="Q25" i="3"/>
  <c r="R25" i="3"/>
  <c r="K25" i="3"/>
  <c r="L24" i="3"/>
  <c r="M24" i="3"/>
  <c r="N24" i="3"/>
  <c r="O24" i="3"/>
  <c r="P24" i="3"/>
  <c r="Q24" i="3"/>
  <c r="R24" i="3"/>
  <c r="B24" i="3"/>
  <c r="K24" i="3"/>
  <c r="L23" i="3"/>
  <c r="M23" i="3"/>
  <c r="N23" i="3"/>
  <c r="O23" i="3"/>
  <c r="P23" i="3"/>
  <c r="Q23" i="3"/>
  <c r="R23" i="3"/>
  <c r="B23" i="3"/>
  <c r="K23" i="3"/>
  <c r="L22" i="3"/>
  <c r="M22" i="3"/>
  <c r="N22" i="3"/>
  <c r="O22" i="3"/>
  <c r="P22" i="3"/>
  <c r="Q22" i="3"/>
  <c r="R22" i="3"/>
  <c r="B22" i="3"/>
  <c r="K22" i="3"/>
  <c r="L21" i="3"/>
  <c r="M21" i="3"/>
  <c r="N21" i="3"/>
  <c r="O21" i="3"/>
  <c r="P21" i="3"/>
  <c r="Q21" i="3"/>
  <c r="R21" i="3"/>
  <c r="B21" i="3"/>
  <c r="K21" i="3"/>
  <c r="L20" i="3"/>
  <c r="M20" i="3"/>
  <c r="N20" i="3"/>
  <c r="O20" i="3"/>
  <c r="P20" i="3"/>
  <c r="Q20" i="3"/>
  <c r="R20" i="3"/>
  <c r="B20" i="3"/>
  <c r="K20" i="3"/>
  <c r="L19" i="3"/>
  <c r="M19" i="3"/>
  <c r="N19" i="3"/>
  <c r="O19" i="3"/>
  <c r="P19" i="3"/>
  <c r="Q19" i="3"/>
  <c r="R19" i="3"/>
  <c r="K19" i="3"/>
  <c r="L18" i="3"/>
  <c r="M18" i="3"/>
  <c r="N18" i="3"/>
  <c r="O18" i="3"/>
  <c r="P18" i="3"/>
  <c r="Q18" i="3"/>
  <c r="R18" i="3"/>
  <c r="K18" i="3"/>
  <c r="L17" i="3"/>
  <c r="M17" i="3"/>
  <c r="N17" i="3"/>
  <c r="O17" i="3"/>
  <c r="P17" i="3"/>
  <c r="Q17" i="3"/>
  <c r="R17" i="3"/>
  <c r="K17" i="3"/>
  <c r="L16" i="3"/>
  <c r="M16" i="3"/>
  <c r="N16" i="3"/>
  <c r="O16" i="3"/>
  <c r="P16" i="3"/>
  <c r="Q16" i="3"/>
  <c r="R16" i="3"/>
  <c r="K16" i="3"/>
</calcChain>
</file>

<file path=xl/sharedStrings.xml><?xml version="1.0" encoding="utf-8"?>
<sst xmlns="http://schemas.openxmlformats.org/spreadsheetml/2006/main" count="717" uniqueCount="221">
  <si>
    <t>Year</t>
  </si>
  <si>
    <t>Copyright 2014 Quantec, value added and capital (2014-09-17 at 09:29:14)</t>
  </si>
  <si>
    <t>Expenditure on gross domestic product: Expenditure on gross domestic product (Constant 2005 prices, R millions (Period))</t>
  </si>
  <si>
    <t>Gross value added by kind of economic activity: Primary sector (Constant 2005 prices, seasonally adjusted at annualised rates, R millions (Period))</t>
  </si>
  <si>
    <t>Gross value added by kind of economic activity: Primary sector - Agriculture, forestry and fishing (Constant 2005 prices, seasonally adjusted at annualised rates, R millions (Period))</t>
  </si>
  <si>
    <t>Gross value added by kind of economic activity: Primary sector - Mining and quarrying (Constant 2005 prices, seasonally adjusted at annualised rates, R millions (Period))</t>
  </si>
  <si>
    <t>Gross value added by kind of economic activity: Secondary sector (Constant 2005 prices, seasonally adjusted at annualised rates, R millions (Period))</t>
  </si>
  <si>
    <t>Gross value added by kind of economic activity: Secondary sector - Manufacturing (Constant 2005 prices, seasonally adjusted at annualised rates, R millions (Period))</t>
  </si>
  <si>
    <t>Gross value added by kind of economic activity: Secondary sector - Electricity, gas and water (Constant 2005 prices, seasonally adjusted at annualised rates, R millions (Period))</t>
  </si>
  <si>
    <t>Gross value added by kind of economic activity: Secondary sector - Construction (contractors) (Constant 2005 prices, seasonally adjusted at annualised rates, R millions (Period))</t>
  </si>
  <si>
    <t>Gross value added by kind of economic activity: Tertiary sector (Constant 2005 prices, seasonally adjusted at annualised rates, R millions (Period))</t>
  </si>
  <si>
    <t>Gross value added by kind of economic activity: Tertiary sector - Wholesale and retail trade, catering and accommodation (Constant 2005 prices, seasonally adjusted at annualised rates, R millions (Period))</t>
  </si>
  <si>
    <t>Gross value added by kind of economic activity: Tertiary sector - Transport, storage and communication (Constant 2005 prices, seasonally adjusted at annualised rates, R millions (Period))</t>
  </si>
  <si>
    <t>Gross value added by kind of economic activity: Tertiary sector - Finance, insurance, real estate and business services (Constant 2005 prices, seasonally adjusted at annualised rates, R millions (Period))</t>
  </si>
  <si>
    <t>Gross value added by kind of economic activity: Tertiary sector - Community, social and personal services (Constant 2005 prices, seasonally adjusted at annualised rates, R millions (Period))</t>
  </si>
  <si>
    <t>Gross value added by kind of economic activity: Gross value added at basic prices (Constant 2005 prices, seasonally adjusted at annualised rates, R millions (Period))</t>
  </si>
  <si>
    <t>Description</t>
  </si>
  <si>
    <t>Unit</t>
  </si>
  <si>
    <t>Constant 2005 prices, R millions (Period)</t>
  </si>
  <si>
    <t>Constant 2005 prices, seasonally adjusted at annualised rates, R millions (Period)</t>
  </si>
  <si>
    <t>Sources</t>
  </si>
  <si>
    <t>SARB Quarterly Bulletin</t>
  </si>
  <si>
    <t>Notes</t>
  </si>
  <si>
    <t>1. R6006 = R6012 + R6013 - R6014</t>
  </si>
  <si>
    <t>1. R6630 = R6631 + R66322. Source of data: Statistics South Africa.</t>
  </si>
  <si>
    <t>1. Source of data: Statistics South Africa.</t>
  </si>
  <si>
    <t>1. R6633 = R6634 + R6635 + R66362. Source of data: Statistics South Africa.</t>
  </si>
  <si>
    <t>1. R6637 = R6638 + R6639 + R6640 + R66422. Source of data: Statistics South Africa.</t>
  </si>
  <si>
    <t>1. R6642 = R6643 + R66472. Source of data: Statistics South Africa.</t>
  </si>
  <si>
    <t>1. R6645 = R6630 + R6633 + R66372. Source of data: Statistics South Africa.</t>
  </si>
  <si>
    <t>Frequency</t>
  </si>
  <si>
    <t>Annual</t>
  </si>
  <si>
    <t>Code</t>
  </si>
  <si>
    <t>RBQ-R6006Y_RT607</t>
  </si>
  <si>
    <t>RBQ-R6630Y_RT603</t>
  </si>
  <si>
    <t>RBQ-R6631Y_RT603</t>
  </si>
  <si>
    <t>RBQ-R6632Y_RT603</t>
  </si>
  <si>
    <t>RBQ-R6633Y_RT603</t>
  </si>
  <si>
    <t>RBQ-R6634Y_RT603</t>
  </si>
  <si>
    <t>RBQ-R6635Y_RT603</t>
  </si>
  <si>
    <t>RBQ-R6636Y_RT603</t>
  </si>
  <si>
    <t>RBQ-R6637Y_RT603</t>
  </si>
  <si>
    <t>RBQ-R6638Y_RT603</t>
  </si>
  <si>
    <t>RBQ-R6639Y_RT603</t>
  </si>
  <si>
    <t>RBQ-R6640Y_RT603</t>
  </si>
  <si>
    <t>RBQ-R6642Y_RT603</t>
  </si>
  <si>
    <t>RBQ-R6645Y_RT603</t>
  </si>
  <si>
    <t>Real GDP</t>
  </si>
  <si>
    <t>Primary sector</t>
  </si>
  <si>
    <t>Agric</t>
  </si>
  <si>
    <t>Mining</t>
  </si>
  <si>
    <t>Secondary sector</t>
  </si>
  <si>
    <t>Manufacturing</t>
  </si>
  <si>
    <t>Electricity</t>
  </si>
  <si>
    <t>Construction</t>
  </si>
  <si>
    <t>Tertiary</t>
  </si>
  <si>
    <t>Wholesale and retial</t>
  </si>
  <si>
    <t>Transport</t>
  </si>
  <si>
    <t>Finance</t>
  </si>
  <si>
    <t>Community</t>
  </si>
  <si>
    <t>Total value added</t>
  </si>
  <si>
    <t>1946/12/31</t>
  </si>
  <si>
    <t>1947/12/31</t>
  </si>
  <si>
    <t>1948/12/31</t>
  </si>
  <si>
    <t>1949/12/31</t>
  </si>
  <si>
    <t>1950/12/31</t>
  </si>
  <si>
    <t>1951/12/31</t>
  </si>
  <si>
    <t>1952/12/31</t>
  </si>
  <si>
    <t>1953/12/31</t>
  </si>
  <si>
    <t>1954/12/31</t>
  </si>
  <si>
    <t>1955/12/31</t>
  </si>
  <si>
    <t>1956/12/31</t>
  </si>
  <si>
    <t>1957/12/31</t>
  </si>
  <si>
    <t>1958/12/31</t>
  </si>
  <si>
    <t>1959/12/31</t>
  </si>
  <si>
    <t>1960/12/31</t>
  </si>
  <si>
    <t>1961/12/31</t>
  </si>
  <si>
    <t>1962/12/31</t>
  </si>
  <si>
    <t>1963/12/31</t>
  </si>
  <si>
    <t>1964/12/31</t>
  </si>
  <si>
    <t>1965/12/31</t>
  </si>
  <si>
    <t>1966/12/31</t>
  </si>
  <si>
    <t>1967/12/31</t>
  </si>
  <si>
    <t>1968/12/31</t>
  </si>
  <si>
    <t>1969/12/31</t>
  </si>
  <si>
    <t>1970/12/31</t>
  </si>
  <si>
    <t>1971/12/31</t>
  </si>
  <si>
    <t>1972/12/31</t>
  </si>
  <si>
    <t>1973/12/31</t>
  </si>
  <si>
    <t>1974/12/31</t>
  </si>
  <si>
    <t>1975/12/31</t>
  </si>
  <si>
    <t>1976/12/31</t>
  </si>
  <si>
    <t>1977/12/31</t>
  </si>
  <si>
    <t>1978/12/31</t>
  </si>
  <si>
    <t>1979/12/31</t>
  </si>
  <si>
    <t>1980/12/31</t>
  </si>
  <si>
    <t>1981/12/31</t>
  </si>
  <si>
    <t>1982/12/31</t>
  </si>
  <si>
    <t>1983/12/31</t>
  </si>
  <si>
    <t>1984/12/31</t>
  </si>
  <si>
    <t>1985/12/31</t>
  </si>
  <si>
    <t>1986/12/31</t>
  </si>
  <si>
    <t>1987/12/31</t>
  </si>
  <si>
    <t>1988/12/31</t>
  </si>
  <si>
    <t>1989/12/31</t>
  </si>
  <si>
    <t>1990/12/31</t>
  </si>
  <si>
    <t>1991/12/31</t>
  </si>
  <si>
    <t>1992/12/31</t>
  </si>
  <si>
    <t>1993/12/31</t>
  </si>
  <si>
    <t>1994/12/31</t>
  </si>
  <si>
    <t>1995/12/31</t>
  </si>
  <si>
    <t>1996/12/31</t>
  </si>
  <si>
    <t>1997/12/31</t>
  </si>
  <si>
    <t>1998/12/31</t>
  </si>
  <si>
    <t>1999/12/31</t>
  </si>
  <si>
    <t>2000/12/31</t>
  </si>
  <si>
    <t>2001/12/31</t>
  </si>
  <si>
    <t>2002/12/31</t>
  </si>
  <si>
    <t>2003/12/31</t>
  </si>
  <si>
    <t>2004/12/31</t>
  </si>
  <si>
    <t>2005/12/31</t>
  </si>
  <si>
    <t>2006/12/31</t>
  </si>
  <si>
    <t>2007/12/31</t>
  </si>
  <si>
    <t>2008/12/31</t>
  </si>
  <si>
    <t>2009/12/31</t>
  </si>
  <si>
    <t>2010/12/31</t>
  </si>
  <si>
    <t>2011/12/31</t>
  </si>
  <si>
    <t>2012/12/31</t>
  </si>
  <si>
    <t>2013/12/31</t>
  </si>
  <si>
    <t>IEA Sankey</t>
  </si>
  <si>
    <t>Source</t>
  </si>
  <si>
    <t>FAOStat</t>
  </si>
  <si>
    <t xml:space="preserve">To Industry </t>
  </si>
  <si>
    <t>To Transport</t>
  </si>
  <si>
    <t xml:space="preserve">To Other </t>
  </si>
  <si>
    <t>To Non-Energy Use</t>
  </si>
  <si>
    <t xml:space="preserve">To Own Use </t>
  </si>
  <si>
    <t>oil,p [PJ]</t>
  </si>
  <si>
    <t>ctl,p [PJ]</t>
  </si>
  <si>
    <t>coal,p [PJ]</t>
  </si>
  <si>
    <t>ng,p [PJ]</t>
  </si>
  <si>
    <t>biowaste,p [PJ]</t>
  </si>
  <si>
    <t>electimp,p [PJ]</t>
  </si>
  <si>
    <t>other,p [PJ]</t>
  </si>
  <si>
    <t>hydro,p [PJ]</t>
  </si>
  <si>
    <t>nuc,p [PJ]</t>
  </si>
  <si>
    <t>Total,p [PJ]</t>
  </si>
  <si>
    <t>oil,f [PJ]</t>
  </si>
  <si>
    <t>coal,f [PJ]</t>
  </si>
  <si>
    <t>ng,f [PJ]</t>
  </si>
  <si>
    <t>biowaste,f [PJ]</t>
  </si>
  <si>
    <t>other,f [PJ]</t>
  </si>
  <si>
    <t>elect,f [PJ]</t>
  </si>
  <si>
    <t>Total,f [PJ]</t>
  </si>
  <si>
    <t>Horses [head]</t>
  </si>
  <si>
    <t>Mules [head]</t>
  </si>
  <si>
    <t>Oil Prod.</t>
  </si>
  <si>
    <t>Coal</t>
  </si>
  <si>
    <t>Natural Gas</t>
  </si>
  <si>
    <t>Biofuels&amp;Watse</t>
  </si>
  <si>
    <t xml:space="preserve">Electricity </t>
  </si>
  <si>
    <t xml:space="preserve">Oil Prod. </t>
  </si>
  <si>
    <t xml:space="preserve">Coal </t>
  </si>
  <si>
    <t>Biofuels&amp;Waste</t>
  </si>
  <si>
    <t>Solar/tide/wind</t>
  </si>
  <si>
    <t>Oil Products</t>
  </si>
  <si>
    <t>Fixed capital stock:  Total Capital Stock (Constant 2005 prices, R millions (End of period))</t>
  </si>
  <si>
    <t>Fixed capital stock: By type of economic activity: Agriculture, forestry and fishing (Constant 2005 prices, R millions (End of period))</t>
  </si>
  <si>
    <t>Fixed capital stock: By type of economic activity: Mining and quarrying (Constant 2005 prices, R millions (End of period))</t>
  </si>
  <si>
    <t>Fixed capital stock: By type of economic activity: Manufacturing (Constant 2005 prices, R millions (End of period))</t>
  </si>
  <si>
    <t>Fixed capital stock: By type of economic activity: Electricity, gas and water (Constant 2005 prices, R millions (End of period))</t>
  </si>
  <si>
    <t>Fixed capital stock: By type of economic activity: Construction (contractors) (Constant 2005 prices, R millions (End of period))</t>
  </si>
  <si>
    <t>Fixed capital stock: By type of economic activity: Wholesale and retail trade, catering and accommodation (Constant 2005 prices, R millions (End of period))</t>
  </si>
  <si>
    <t>Fixed capital stock: By type of economic activity: Transport, storage and Communication (Constant 2005 prices, R millions (End of period))</t>
  </si>
  <si>
    <t>Fixed capital stock: By type of economic activity: Financial intermediation, insurance, real estate and business services (Constant 2005 prices, R millions (End of period))</t>
  </si>
  <si>
    <t>Fixed capital stock: By type of economic activity: Community, social and personal services (Constant 2005 prices, R millions (End of period))</t>
  </si>
  <si>
    <t>Constant 2005 prices, R millions (End of period)</t>
  </si>
  <si>
    <t>1. R6149 = R6140 + R6141 + R6142 + R6143 + R6144 + R6145 + R6146 + R6147 + R6148 or R6149 = R6150 + R6153 + R6154</t>
  </si>
  <si>
    <t>1. Including transfer costs.</t>
  </si>
  <si>
    <t>RBQ-R6149Y_RT623</t>
  </si>
  <si>
    <t>RBQ-R6140Y_RT623</t>
  </si>
  <si>
    <t>RBQ-R6141Y_RT623</t>
  </si>
  <si>
    <t>RBQ-R6142Y_RT623</t>
  </si>
  <si>
    <t>RBQ-R6143Y_RT623</t>
  </si>
  <si>
    <t>RBQ-R6144Y_RT623</t>
  </si>
  <si>
    <t>RBQ-R6145Y_RT623</t>
  </si>
  <si>
    <t>RBQ-R6146Y_RT623</t>
  </si>
  <si>
    <t>RBQ-R6147Y_RT623</t>
  </si>
  <si>
    <t>RBQ-R6148Y_RT623</t>
  </si>
  <si>
    <t>Total Capital</t>
  </si>
  <si>
    <t>Primary</t>
  </si>
  <si>
    <t>Secondary</t>
  </si>
  <si>
    <t>Wholesale and retail</t>
  </si>
  <si>
    <t>Financial</t>
  </si>
  <si>
    <t>Total formal</t>
  </si>
  <si>
    <t>Total plus informal</t>
  </si>
  <si>
    <t>Total high skill</t>
  </si>
  <si>
    <t>Total skilled</t>
  </si>
  <si>
    <t>Total semi skilled and unskilled</t>
  </si>
  <si>
    <t>Primary plus informal</t>
  </si>
  <si>
    <t>Agric plus informal</t>
  </si>
  <si>
    <t>Mining plus informal</t>
  </si>
  <si>
    <t>Secondary plus informal</t>
  </si>
  <si>
    <t>Manufacturing plus informal</t>
  </si>
  <si>
    <t>Electricity plus informal</t>
  </si>
  <si>
    <t>Construction plus informal</t>
  </si>
  <si>
    <t>Tertiary plus informal</t>
  </si>
  <si>
    <t>Wholesale and retail plus informal</t>
  </si>
  <si>
    <t>Transport plus informal</t>
  </si>
  <si>
    <t>Financial plus informal</t>
  </si>
  <si>
    <t>Community plus informal</t>
  </si>
  <si>
    <t>iGDP</t>
  </si>
  <si>
    <t>iK</t>
  </si>
  <si>
    <t>iL</t>
  </si>
  <si>
    <t>iQp</t>
  </si>
  <si>
    <t>iQf</t>
  </si>
  <si>
    <t>NA</t>
  </si>
  <si>
    <t>Country</t>
  </si>
  <si>
    <t>SUN</t>
  </si>
  <si>
    <t>ZA</t>
  </si>
  <si>
    <t>iYear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</si>
</sst>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_ * #,##0.00_ ;_ * \-#,##0.00_ ;_ * &quot;-&quot;??_ ;_ @_ "/>
    <numFmt numFmtId="166" formatCode="_ * #,##0_ ;_ * \-#,##0_ ;_ * &quot;-&quot;??_ ;_ @_ "/>
  </numFmts>
  <fonts count="5" x14ac:knownFonts="1">
    <font>
      <sz val="12"/>
      <color theme="1"/>
      <name val="Calibri"/>
      <family val="2"/>
      <charset val="128"/>
      <scheme val="minor"/>
    </font>
    <font>
      <sz val="11"/>
      <color theme="1"/>
      <name val="Calibri"/>
      <family val="2"/>
      <scheme val="minor"/>
    </font>
    <font>
      <b/>
      <sz val="11"/>
      <color theme="1"/>
      <name val="Calibri"/>
      <scheme val="minor"/>
    </font>
    <font>
      <u/>
      <sz val="12"/>
      <color theme="10"/>
      <name val="Calibri"/>
      <family val="2"/>
      <charset val="128"/>
      <scheme val="minor"/>
    </font>
    <font>
      <u/>
      <sz val="12"/>
      <color theme="11"/>
      <name val="Calibri"/>
      <family val="2"/>
      <charset val="128"/>
      <scheme val="minor"/>
    </font>
  </fonts>
  <fills count="10">
    <fill>
      <patternFill patternType="none"/>
    </fill>
    <fill>
      <patternFill patternType="gray125"/>
    </fill>
    <fill>
      <patternFill patternType="solid">
        <fgColor rgb="FFAACCEE"/>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tint="-9.9978637043366805E-2"/>
        <bgColor indexed="64"/>
      </patternFill>
    </fill>
  </fills>
  <borders count="15">
    <border>
      <left/>
      <right/>
      <top/>
      <bottom/>
      <diagonal/>
    </border>
    <border>
      <left style="thin">
        <color auto="1"/>
      </left>
      <right/>
      <top/>
      <bottom/>
      <diagonal/>
    </border>
    <border>
      <left/>
      <right style="thin">
        <color auto="1"/>
      </right>
      <top/>
      <bottom/>
      <diagonal/>
    </border>
    <border>
      <left/>
      <right/>
      <top/>
      <bottom style="thin">
        <color theme="0" tint="-0.14996795556505021"/>
      </bottom>
      <diagonal/>
    </border>
    <border>
      <left style="thin">
        <color auto="1"/>
      </left>
      <right/>
      <top/>
      <bottom style="thin">
        <color theme="0" tint="-0.14996795556505021"/>
      </bottom>
      <diagonal/>
    </border>
    <border>
      <left/>
      <right style="thin">
        <color auto="1"/>
      </right>
      <top/>
      <bottom style="thin">
        <color theme="0" tint="-0.14996795556505021"/>
      </bottom>
      <diagonal/>
    </border>
    <border>
      <left/>
      <right/>
      <top style="thin">
        <color theme="0" tint="-0.14996795556505021"/>
      </top>
      <bottom style="thin">
        <color theme="0" tint="-0.14996795556505021"/>
      </bottom>
      <diagonal/>
    </border>
    <border>
      <left style="thin">
        <color auto="1"/>
      </left>
      <right/>
      <top style="thin">
        <color theme="0" tint="-0.14996795556505021"/>
      </top>
      <bottom style="thin">
        <color theme="0" tint="-0.14996795556505021"/>
      </bottom>
      <diagonal/>
    </border>
    <border>
      <left/>
      <right style="thin">
        <color auto="1"/>
      </right>
      <top style="thin">
        <color theme="0" tint="-0.14996795556505021"/>
      </top>
      <bottom style="thin">
        <color theme="0" tint="-0.14996795556505021"/>
      </bottom>
      <diagonal/>
    </border>
    <border>
      <left/>
      <right/>
      <top style="thin">
        <color theme="0" tint="-0.14996795556505021"/>
      </top>
      <bottom style="thin">
        <color auto="1"/>
      </bottom>
      <diagonal/>
    </border>
    <border>
      <left style="thin">
        <color auto="1"/>
      </left>
      <right/>
      <top style="thin">
        <color theme="0" tint="-0.14996795556505021"/>
      </top>
      <bottom style="thin">
        <color auto="1"/>
      </bottom>
      <diagonal/>
    </border>
    <border>
      <left/>
      <right style="thin">
        <color auto="1"/>
      </right>
      <top style="thin">
        <color theme="0" tint="-0.14996795556505021"/>
      </top>
      <bottom style="thin">
        <color auto="1"/>
      </bottom>
      <diagonal/>
    </border>
    <border>
      <left/>
      <right/>
      <top style="thin">
        <color theme="0" tint="-0.14996795556505021"/>
      </top>
      <bottom style="thin">
        <color theme="0" tint="-0.14999847407452621"/>
      </bottom>
      <diagonal/>
    </border>
    <border>
      <left style="thin">
        <color auto="1"/>
      </left>
      <right/>
      <top style="thin">
        <color theme="0" tint="-0.14996795556505021"/>
      </top>
      <bottom style="thin">
        <color theme="0" tint="-0.14999847407452621"/>
      </bottom>
      <diagonal/>
    </border>
    <border>
      <left/>
      <right style="thin">
        <color auto="1"/>
      </right>
      <top style="thin">
        <color theme="0" tint="-0.14996795556505021"/>
      </top>
      <bottom style="thin">
        <color theme="0" tint="-0.14999847407452621"/>
      </bottom>
      <diagonal/>
    </border>
  </borders>
  <cellStyleXfs count="23">
    <xf numFmtId="0" fontId="0" fillId="0" borderId="0"/>
    <xf numFmtId="0" fontId="1" fillId="0" borderId="0"/>
    <xf numFmtId="165"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52">
    <xf numFmtId="0" fontId="0" fillId="0" borderId="0" xfId="0"/>
    <xf numFmtId="0" fontId="1" fillId="2" borderId="0" xfId="1" applyNumberFormat="1" applyFill="1"/>
    <xf numFmtId="0" fontId="1" fillId="0" borderId="0" xfId="1"/>
    <xf numFmtId="0" fontId="2" fillId="2" borderId="0" xfId="1" applyNumberFormat="1" applyFont="1" applyFill="1"/>
    <xf numFmtId="0" fontId="0" fillId="3" borderId="1" xfId="0" applyFill="1" applyBorder="1"/>
    <xf numFmtId="0" fontId="0" fillId="3" borderId="0" xfId="0" applyFill="1" applyBorder="1"/>
    <xf numFmtId="0" fontId="0" fillId="3" borderId="2" xfId="0" applyFill="1" applyBorder="1"/>
    <xf numFmtId="0" fontId="0" fillId="4" borderId="1" xfId="0" applyFill="1" applyBorder="1"/>
    <xf numFmtId="0" fontId="0" fillId="4" borderId="0" xfId="0" applyFill="1" applyBorder="1"/>
    <xf numFmtId="0" fontId="0" fillId="4" borderId="2" xfId="0" applyFill="1" applyBorder="1"/>
    <xf numFmtId="0" fontId="0" fillId="0" borderId="1" xfId="0" applyBorder="1"/>
    <xf numFmtId="0" fontId="0" fillId="0" borderId="2" xfId="0" applyBorder="1"/>
    <xf numFmtId="0" fontId="0" fillId="5" borderId="1" xfId="0" applyFill="1" applyBorder="1" applyAlignment="1">
      <alignment horizontal="right"/>
    </xf>
    <xf numFmtId="0" fontId="0" fillId="5" borderId="0" xfId="0" applyFill="1" applyBorder="1" applyAlignment="1">
      <alignment horizontal="right"/>
    </xf>
    <xf numFmtId="0" fontId="0" fillId="5" borderId="2" xfId="0" applyFill="1" applyBorder="1" applyAlignment="1">
      <alignment horizontal="right"/>
    </xf>
    <xf numFmtId="0" fontId="0" fillId="6" borderId="1" xfId="0" applyFill="1" applyBorder="1" applyAlignment="1">
      <alignment horizontal="right"/>
    </xf>
    <xf numFmtId="0" fontId="0" fillId="6" borderId="0" xfId="0" applyFill="1" applyBorder="1" applyAlignment="1">
      <alignment horizontal="right"/>
    </xf>
    <xf numFmtId="0" fontId="0" fillId="6" borderId="2" xfId="0" applyFill="1" applyBorder="1" applyAlignment="1">
      <alignment horizontal="right"/>
    </xf>
    <xf numFmtId="0" fontId="0" fillId="7" borderId="1" xfId="0" applyFill="1" applyBorder="1" applyAlignment="1">
      <alignment horizontal="right"/>
    </xf>
    <xf numFmtId="0" fontId="0" fillId="7" borderId="0" xfId="0" applyFill="1" applyBorder="1" applyAlignment="1">
      <alignment horizontal="right"/>
    </xf>
    <xf numFmtId="0" fontId="0" fillId="7" borderId="2" xfId="0" applyFill="1" applyBorder="1" applyAlignment="1">
      <alignment horizontal="right"/>
    </xf>
    <xf numFmtId="0" fontId="0" fillId="8" borderId="1" xfId="0" applyFill="1" applyBorder="1" applyAlignment="1">
      <alignment horizontal="right"/>
    </xf>
    <xf numFmtId="0" fontId="0" fillId="8" borderId="2" xfId="0" applyFill="1" applyBorder="1" applyAlignment="1">
      <alignment horizontal="right"/>
    </xf>
    <xf numFmtId="0" fontId="0" fillId="9" borderId="1" xfId="0" applyFill="1" applyBorder="1" applyAlignment="1">
      <alignment horizontal="right"/>
    </xf>
    <xf numFmtId="0" fontId="0" fillId="9" borderId="0" xfId="0" applyFill="1" applyBorder="1" applyAlignment="1">
      <alignment horizontal="right"/>
    </xf>
    <xf numFmtId="0" fontId="0" fillId="9" borderId="2" xfId="0" applyFill="1" applyBorder="1" applyAlignment="1">
      <alignment horizontal="right"/>
    </xf>
    <xf numFmtId="0" fontId="0" fillId="0" borderId="0" xfId="0" applyAlignment="1">
      <alignment horizontal="right"/>
    </xf>
    <xf numFmtId="0" fontId="0" fillId="3" borderId="1" xfId="0" applyFill="1" applyBorder="1" applyAlignment="1">
      <alignment horizontal="right"/>
    </xf>
    <xf numFmtId="0" fontId="0" fillId="3" borderId="0" xfId="0" applyFill="1" applyBorder="1" applyAlignment="1">
      <alignment horizontal="right"/>
    </xf>
    <xf numFmtId="0" fontId="0" fillId="3" borderId="2" xfId="0" applyFill="1" applyBorder="1" applyAlignment="1">
      <alignment horizontal="right"/>
    </xf>
    <xf numFmtId="0" fontId="0" fillId="4" borderId="1" xfId="0" applyFill="1" applyBorder="1" applyAlignment="1">
      <alignment horizontal="right"/>
    </xf>
    <xf numFmtId="0" fontId="0" fillId="4" borderId="0" xfId="0" applyFill="1" applyBorder="1" applyAlignment="1">
      <alignment horizontal="right"/>
    </xf>
    <xf numFmtId="0" fontId="0" fillId="4" borderId="2" xfId="0" applyFill="1" applyBorder="1" applyAlignment="1">
      <alignment horizontal="right"/>
    </xf>
    <xf numFmtId="0" fontId="0" fillId="0" borderId="1" xfId="0" applyBorder="1" applyAlignment="1">
      <alignment horizontal="right"/>
    </xf>
    <xf numFmtId="0" fontId="0" fillId="0" borderId="2" xfId="0" applyBorder="1" applyAlignment="1">
      <alignment horizontal="right"/>
    </xf>
    <xf numFmtId="0" fontId="0" fillId="0" borderId="0" xfId="0" applyFill="1" applyBorder="1" applyAlignment="1"/>
    <xf numFmtId="0" fontId="0" fillId="0" borderId="3" xfId="0" applyBorder="1"/>
    <xf numFmtId="0" fontId="0" fillId="3" borderId="4" xfId="0" applyFill="1" applyBorder="1"/>
    <xf numFmtId="0" fontId="0" fillId="3" borderId="3" xfId="0" applyFill="1" applyBorder="1"/>
    <xf numFmtId="0" fontId="0" fillId="3" borderId="5" xfId="0" applyFill="1" applyBorder="1"/>
    <xf numFmtId="0" fontId="0" fillId="4" borderId="4" xfId="0" applyFill="1" applyBorder="1"/>
    <xf numFmtId="0" fontId="0" fillId="4" borderId="3" xfId="0" applyFill="1" applyBorder="1"/>
    <xf numFmtId="0" fontId="0" fillId="4" borderId="5" xfId="0" applyFill="1" applyBorder="1"/>
    <xf numFmtId="0" fontId="0" fillId="0" borderId="4" xfId="0" applyBorder="1"/>
    <xf numFmtId="0" fontId="0" fillId="0" borderId="5" xfId="0" applyBorder="1"/>
    <xf numFmtId="0" fontId="0" fillId="5" borderId="4" xfId="0" applyFill="1" applyBorder="1"/>
    <xf numFmtId="0" fontId="0" fillId="5" borderId="3" xfId="0" applyFill="1" applyBorder="1"/>
    <xf numFmtId="0" fontId="0" fillId="5" borderId="5" xfId="0" applyFill="1" applyBorder="1"/>
    <xf numFmtId="0" fontId="0" fillId="6" borderId="4" xfId="0" applyFill="1" applyBorder="1"/>
    <xf numFmtId="0" fontId="0" fillId="6" borderId="3" xfId="0" applyFill="1" applyBorder="1"/>
    <xf numFmtId="0" fontId="0" fillId="6" borderId="5" xfId="0" applyFill="1" applyBorder="1"/>
    <xf numFmtId="0" fontId="0" fillId="7" borderId="4" xfId="0" applyFill="1" applyBorder="1"/>
    <xf numFmtId="0" fontId="0" fillId="7" borderId="3" xfId="0" applyFill="1" applyBorder="1"/>
    <xf numFmtId="0" fontId="0" fillId="7" borderId="5" xfId="0" applyFill="1" applyBorder="1"/>
    <xf numFmtId="0" fontId="0" fillId="8" borderId="4" xfId="0" applyFill="1" applyBorder="1"/>
    <xf numFmtId="0" fontId="0" fillId="8" borderId="5" xfId="0" applyFill="1" applyBorder="1"/>
    <xf numFmtId="0" fontId="0" fillId="9" borderId="4" xfId="0" applyFill="1" applyBorder="1"/>
    <xf numFmtId="0" fontId="0" fillId="9" borderId="3" xfId="0" applyFill="1" applyBorder="1"/>
    <xf numFmtId="0" fontId="0" fillId="9" borderId="5" xfId="0" applyFill="1" applyBorder="1"/>
    <xf numFmtId="0" fontId="0" fillId="0" borderId="6" xfId="0" applyBorder="1"/>
    <xf numFmtId="0" fontId="0" fillId="3" borderId="7" xfId="0" applyFill="1" applyBorder="1"/>
    <xf numFmtId="0" fontId="0" fillId="3" borderId="6" xfId="0" applyFill="1" applyBorder="1"/>
    <xf numFmtId="0" fontId="0" fillId="3" borderId="8" xfId="0" applyFill="1" applyBorder="1"/>
    <xf numFmtId="0" fontId="0" fillId="4" borderId="7" xfId="0" applyFill="1" applyBorder="1"/>
    <xf numFmtId="0" fontId="0" fillId="4" borderId="6" xfId="0" applyFill="1" applyBorder="1"/>
    <xf numFmtId="0" fontId="0" fillId="4" borderId="8" xfId="0" applyFill="1" applyBorder="1"/>
    <xf numFmtId="0" fontId="0" fillId="0" borderId="7" xfId="0" applyBorder="1"/>
    <xf numFmtId="0" fontId="0" fillId="0" borderId="8" xfId="0" applyBorder="1"/>
    <xf numFmtId="0" fontId="0" fillId="5" borderId="7" xfId="0" applyFill="1" applyBorder="1"/>
    <xf numFmtId="0" fontId="0" fillId="5" borderId="6" xfId="0" applyFill="1" applyBorder="1"/>
    <xf numFmtId="0" fontId="0" fillId="5" borderId="8" xfId="0" applyFill="1" applyBorder="1"/>
    <xf numFmtId="0" fontId="0" fillId="6" borderId="7" xfId="0" applyFill="1" applyBorder="1"/>
    <xf numFmtId="0" fontId="0" fillId="6" borderId="6" xfId="0" applyFill="1" applyBorder="1"/>
    <xf numFmtId="0" fontId="0" fillId="6" borderId="8" xfId="0" applyFill="1" applyBorder="1"/>
    <xf numFmtId="0" fontId="0" fillId="7" borderId="7" xfId="0" applyFill="1" applyBorder="1"/>
    <xf numFmtId="0" fontId="0" fillId="7" borderId="6" xfId="0" applyFill="1" applyBorder="1"/>
    <xf numFmtId="0" fontId="0" fillId="7" borderId="8" xfId="0" applyFill="1" applyBorder="1"/>
    <xf numFmtId="0" fontId="0" fillId="8" borderId="7" xfId="0" applyFill="1" applyBorder="1"/>
    <xf numFmtId="0" fontId="0" fillId="8" borderId="8" xfId="0" applyFill="1" applyBorder="1"/>
    <xf numFmtId="0" fontId="0" fillId="9" borderId="7" xfId="0" applyFill="1" applyBorder="1"/>
    <xf numFmtId="0" fontId="0" fillId="9" borderId="6" xfId="0" applyFill="1" applyBorder="1"/>
    <xf numFmtId="0" fontId="0" fillId="9" borderId="8" xfId="0" applyFill="1" applyBorder="1"/>
    <xf numFmtId="0" fontId="0" fillId="0" borderId="9" xfId="0" applyBorder="1"/>
    <xf numFmtId="0" fontId="0" fillId="3" borderId="10" xfId="0" applyFill="1" applyBorder="1"/>
    <xf numFmtId="0" fontId="0" fillId="3" borderId="9" xfId="0" applyFill="1" applyBorder="1"/>
    <xf numFmtId="0" fontId="0" fillId="3" borderId="11" xfId="0" applyFill="1" applyBorder="1"/>
    <xf numFmtId="0" fontId="0" fillId="4" borderId="10" xfId="0" applyFill="1" applyBorder="1"/>
    <xf numFmtId="0" fontId="0" fillId="4" borderId="9" xfId="0" applyFill="1" applyBorder="1"/>
    <xf numFmtId="0" fontId="0" fillId="4" borderId="11" xfId="0" applyFill="1" applyBorder="1"/>
    <xf numFmtId="0" fontId="0" fillId="0" borderId="10" xfId="0" applyBorder="1"/>
    <xf numFmtId="0" fontId="0" fillId="0" borderId="11" xfId="0" applyBorder="1"/>
    <xf numFmtId="0" fontId="0" fillId="5" borderId="10" xfId="0" applyFill="1" applyBorder="1"/>
    <xf numFmtId="0" fontId="0" fillId="5" borderId="9" xfId="0" applyFill="1" applyBorder="1"/>
    <xf numFmtId="0" fontId="0" fillId="5" borderId="11" xfId="0" applyFill="1" applyBorder="1"/>
    <xf numFmtId="0" fontId="0" fillId="6" borderId="10" xfId="0" applyFill="1" applyBorder="1"/>
    <xf numFmtId="0" fontId="0" fillId="6" borderId="9" xfId="0" applyFill="1" applyBorder="1"/>
    <xf numFmtId="0" fontId="0" fillId="6" borderId="11" xfId="0" applyFill="1" applyBorder="1"/>
    <xf numFmtId="0" fontId="0" fillId="7" borderId="10" xfId="0" applyFill="1" applyBorder="1"/>
    <xf numFmtId="0" fontId="0" fillId="7" borderId="9" xfId="0" applyFill="1" applyBorder="1"/>
    <xf numFmtId="0" fontId="0" fillId="7" borderId="11" xfId="0" applyFill="1" applyBorder="1"/>
    <xf numFmtId="0" fontId="0" fillId="8" borderId="10" xfId="0" applyFill="1" applyBorder="1"/>
    <xf numFmtId="0" fontId="0" fillId="8" borderId="11" xfId="0" applyFill="1" applyBorder="1"/>
    <xf numFmtId="0" fontId="0" fillId="9" borderId="10" xfId="0" applyFill="1" applyBorder="1"/>
    <xf numFmtId="0" fontId="0" fillId="9" borderId="9" xfId="0" applyFill="1" applyBorder="1"/>
    <xf numFmtId="0" fontId="0" fillId="9" borderId="11" xfId="0" applyFill="1" applyBorder="1"/>
    <xf numFmtId="164" fontId="0" fillId="3" borderId="4" xfId="0" applyNumberFormat="1" applyFill="1" applyBorder="1"/>
    <xf numFmtId="164" fontId="0" fillId="3" borderId="3" xfId="0" applyNumberFormat="1" applyFill="1" applyBorder="1"/>
    <xf numFmtId="164" fontId="0" fillId="3" borderId="5" xfId="0" applyNumberFormat="1" applyFill="1" applyBorder="1"/>
    <xf numFmtId="164" fontId="0" fillId="3" borderId="7" xfId="0" applyNumberFormat="1" applyFill="1" applyBorder="1"/>
    <xf numFmtId="164" fontId="0" fillId="3" borderId="6" xfId="0" applyNumberFormat="1" applyFill="1" applyBorder="1"/>
    <xf numFmtId="164" fontId="0" fillId="3" borderId="8" xfId="0" applyNumberFormat="1" applyFill="1" applyBorder="1"/>
    <xf numFmtId="164" fontId="0" fillId="3" borderId="10" xfId="0" applyNumberFormat="1" applyFill="1" applyBorder="1"/>
    <xf numFmtId="164" fontId="0" fillId="3" borderId="9" xfId="0" applyNumberFormat="1" applyFill="1" applyBorder="1"/>
    <xf numFmtId="164" fontId="0" fillId="3" borderId="11" xfId="0" applyNumberFormat="1" applyFill="1" applyBorder="1"/>
    <xf numFmtId="0" fontId="0" fillId="0" borderId="12" xfId="0" applyBorder="1"/>
    <xf numFmtId="0" fontId="0" fillId="3" borderId="13" xfId="0" applyFill="1" applyBorder="1"/>
    <xf numFmtId="0" fontId="0" fillId="3" borderId="12" xfId="0" applyFill="1" applyBorder="1"/>
    <xf numFmtId="0" fontId="0" fillId="3" borderId="14" xfId="0" applyFill="1" applyBorder="1"/>
    <xf numFmtId="0" fontId="0" fillId="4" borderId="13" xfId="0" applyFill="1" applyBorder="1"/>
    <xf numFmtId="0" fontId="0" fillId="4" borderId="12" xfId="0" applyFill="1" applyBorder="1"/>
    <xf numFmtId="0" fontId="0" fillId="4" borderId="14" xfId="0" applyFill="1" applyBorder="1"/>
    <xf numFmtId="0" fontId="0" fillId="0" borderId="13" xfId="0" applyBorder="1"/>
    <xf numFmtId="0" fontId="0" fillId="0" borderId="14" xfId="0" applyBorder="1"/>
    <xf numFmtId="0" fontId="0" fillId="5" borderId="13" xfId="0" applyFill="1" applyBorder="1"/>
    <xf numFmtId="0" fontId="0" fillId="5" borderId="12" xfId="0" applyFill="1" applyBorder="1"/>
    <xf numFmtId="0" fontId="0" fillId="5" borderId="14" xfId="0" applyFill="1" applyBorder="1"/>
    <xf numFmtId="0" fontId="0" fillId="6" borderId="13" xfId="0" applyFill="1" applyBorder="1"/>
    <xf numFmtId="0" fontId="0" fillId="6" borderId="12" xfId="0" applyFill="1" applyBorder="1"/>
    <xf numFmtId="0" fontId="0" fillId="6" borderId="14" xfId="0" applyFill="1" applyBorder="1"/>
    <xf numFmtId="0" fontId="0" fillId="7" borderId="13" xfId="0" applyFill="1" applyBorder="1"/>
    <xf numFmtId="0" fontId="0" fillId="7" borderId="12" xfId="0" applyFill="1" applyBorder="1"/>
    <xf numFmtId="0" fontId="0" fillId="7" borderId="14" xfId="0" applyFill="1" applyBorder="1"/>
    <xf numFmtId="0" fontId="0" fillId="8" borderId="13" xfId="0" applyFill="1" applyBorder="1"/>
    <xf numFmtId="0" fontId="0" fillId="8" borderId="14" xfId="0" applyFill="1" applyBorder="1"/>
    <xf numFmtId="0" fontId="0" fillId="9" borderId="13" xfId="0" applyFill="1" applyBorder="1"/>
    <xf numFmtId="0" fontId="0" fillId="9" borderId="12" xfId="0" applyFill="1" applyBorder="1"/>
    <xf numFmtId="0" fontId="0" fillId="9" borderId="14" xfId="0" applyFill="1" applyBorder="1"/>
    <xf numFmtId="166" fontId="0" fillId="0" borderId="0" xfId="2" applyNumberFormat="1" applyFont="1"/>
    <xf numFmtId="0" fontId="0" fillId="5" borderId="1" xfId="0" applyFill="1" applyBorder="1" applyAlignment="1">
      <alignment horizontal="center"/>
    </xf>
    <xf numFmtId="0" fontId="0" fillId="5" borderId="0" xfId="0" applyFill="1" applyBorder="1" applyAlignment="1">
      <alignment horizontal="center"/>
    </xf>
    <xf numFmtId="0" fontId="0" fillId="5" borderId="2" xfId="0" applyFill="1" applyBorder="1" applyAlignment="1">
      <alignment horizontal="center"/>
    </xf>
    <xf numFmtId="0" fontId="0" fillId="6" borderId="1" xfId="0" applyFill="1" applyBorder="1" applyAlignment="1">
      <alignment horizontal="center"/>
    </xf>
    <xf numFmtId="0" fontId="0" fillId="6" borderId="0" xfId="0" applyFill="1" applyBorder="1" applyAlignment="1">
      <alignment horizontal="center"/>
    </xf>
    <xf numFmtId="0" fontId="0" fillId="6" borderId="2" xfId="0" applyFill="1" applyBorder="1" applyAlignment="1">
      <alignment horizontal="center"/>
    </xf>
    <xf numFmtId="0" fontId="0" fillId="7" borderId="1" xfId="0" applyFill="1" applyBorder="1" applyAlignment="1">
      <alignment horizontal="center"/>
    </xf>
    <xf numFmtId="0" fontId="0" fillId="7" borderId="0" xfId="0" applyFill="1" applyBorder="1" applyAlignment="1">
      <alignment horizontal="center"/>
    </xf>
    <xf numFmtId="0" fontId="0" fillId="7" borderId="2" xfId="0" applyFill="1" applyBorder="1" applyAlignment="1">
      <alignment horizontal="center"/>
    </xf>
    <xf numFmtId="0" fontId="0" fillId="8" borderId="1" xfId="0" applyFill="1" applyBorder="1" applyAlignment="1">
      <alignment horizontal="center"/>
    </xf>
    <xf numFmtId="0" fontId="0" fillId="8" borderId="2" xfId="0" applyFill="1" applyBorder="1" applyAlignment="1">
      <alignment horizontal="center"/>
    </xf>
    <xf numFmtId="0" fontId="0" fillId="9" borderId="1" xfId="0" applyFill="1" applyBorder="1" applyAlignment="1">
      <alignment horizontal="center"/>
    </xf>
    <xf numFmtId="0" fontId="0" fillId="9" borderId="0" xfId="0" applyFill="1" applyBorder="1" applyAlignment="1">
      <alignment horizontal="center"/>
    </xf>
    <xf numFmtId="0" fontId="0" fillId="9" borderId="2" xfId="0" applyFill="1" applyBorder="1" applyAlignment="1">
      <alignment horizontal="center"/>
    </xf>
  </cellXfs>
  <cellStyles count="23">
    <cellStyle name="Comma 2" xfId="2"/>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Normal" xfId="0" builtinId="0"/>
    <cellStyle name="Normal 2" xfId="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609600</xdr:colOff>
      <xdr:row>4</xdr:row>
      <xdr:rowOff>123825</xdr:rowOff>
    </xdr:from>
    <xdr:to>
      <xdr:col>8</xdr:col>
      <xdr:colOff>638175</xdr:colOff>
      <xdr:row>12</xdr:row>
      <xdr:rowOff>123825</xdr:rowOff>
    </xdr:to>
    <xdr:sp macro="" textlink="">
      <xdr:nvSpPr>
        <xdr:cNvPr id="2" name="TextBox 1"/>
        <xdr:cNvSpPr txBox="1"/>
      </xdr:nvSpPr>
      <xdr:spPr>
        <a:xfrm>
          <a:off x="1447800" y="885825"/>
          <a:ext cx="6251575" cy="152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Notes: </a:t>
          </a:r>
        </a:p>
        <a:p>
          <a:pPr lvl="1"/>
          <a:r>
            <a:rPr lang="en-ZA" sz="1100"/>
            <a:t>The initial natural gas values</a:t>
          </a:r>
          <a:r>
            <a:rPr lang="en-ZA" sz="1100" baseline="0"/>
            <a:t> were taken before any split to 'Other transformation' occured, reason being that this was the only flow of natural gas until 2010. </a:t>
          </a:r>
        </a:p>
        <a:p>
          <a:pPr lvl="1"/>
          <a:endParaRPr lang="en-ZA" sz="1100" baseline="0"/>
        </a:p>
        <a:p>
          <a:pPr lvl="1"/>
          <a:r>
            <a:rPr lang="en-ZA" sz="1100" baseline="0"/>
            <a:t>The final values were calculated from the demand per sector including Own use but excluding Statistical differences/exports/bunkers/energy losses. After discussing with Alan, the energy used for own use was quite substantial and therefore included. If you wish to exclude Own use, you merely have to alter the functions for the the final energy flows to exclude own use values. </a:t>
          </a:r>
        </a:p>
        <a:p>
          <a:pPr lvl="1"/>
          <a:r>
            <a:rPr lang="en-ZA" sz="1100" baseline="0"/>
            <a:t> </a:t>
          </a:r>
          <a:endParaRPr lang="en-ZA"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9"/>
  <sheetViews>
    <sheetView tabSelected="1" workbookViewId="0">
      <selection activeCell="B2" sqref="B2:B69"/>
    </sheetView>
  </sheetViews>
  <sheetFormatPr baseColWidth="10" defaultRowHeight="15" x14ac:dyDescent="0"/>
  <sheetData>
    <row r="1" spans="1:9">
      <c r="A1" t="s">
        <v>0</v>
      </c>
      <c r="B1" t="s">
        <v>220</v>
      </c>
      <c r="C1" t="s">
        <v>211</v>
      </c>
      <c r="D1" t="s">
        <v>212</v>
      </c>
      <c r="E1" t="s">
        <v>213</v>
      </c>
      <c r="F1" t="s">
        <v>214</v>
      </c>
      <c r="G1" t="s">
        <v>215</v>
      </c>
      <c r="H1" t="s">
        <v>217</v>
      </c>
      <c r="I1" t="s">
        <v>130</v>
      </c>
    </row>
    <row r="2" spans="1:9">
      <c r="A2">
        <v>1946</v>
      </c>
      <c r="B2">
        <f t="shared" ref="B2:B28" si="0">A2-$A$29</f>
        <v>-27</v>
      </c>
      <c r="C2">
        <f>'Real output'!B9/'Real output'!$B$36</f>
        <v>0.28371034768056258</v>
      </c>
      <c r="D2">
        <f>'Real capital stock'!B9/'Real capital stock'!$B$36</f>
        <v>0.22679934864156337</v>
      </c>
      <c r="E2" t="s">
        <v>216</v>
      </c>
      <c r="F2" t="s">
        <v>216</v>
      </c>
      <c r="G2" t="s">
        <v>216</v>
      </c>
      <c r="H2" t="s">
        <v>219</v>
      </c>
      <c r="I2" t="s">
        <v>218</v>
      </c>
    </row>
    <row r="3" spans="1:9">
      <c r="A3">
        <v>1947</v>
      </c>
      <c r="B3">
        <f t="shared" si="0"/>
        <v>-26</v>
      </c>
      <c r="C3">
        <f>'Real output'!B10/'Real output'!$B$36</f>
        <v>0.28913521746488408</v>
      </c>
      <c r="D3">
        <f>'Real capital stock'!B10/'Real capital stock'!$B$36</f>
        <v>0.24260125204275501</v>
      </c>
      <c r="E3" t="s">
        <v>216</v>
      </c>
      <c r="F3" t="s">
        <v>216</v>
      </c>
      <c r="G3" t="s">
        <v>216</v>
      </c>
      <c r="H3" t="s">
        <v>219</v>
      </c>
      <c r="I3" t="s">
        <v>218</v>
      </c>
    </row>
    <row r="4" spans="1:9">
      <c r="A4">
        <v>1948</v>
      </c>
      <c r="B4">
        <f t="shared" si="0"/>
        <v>-25</v>
      </c>
      <c r="C4">
        <f>'Real output'!B11/'Real output'!$B$36</f>
        <v>0.31041161317011717</v>
      </c>
      <c r="D4">
        <f>'Real capital stock'!B11/'Real capital stock'!$B$36</f>
        <v>0.26422995305021169</v>
      </c>
      <c r="E4" t="s">
        <v>216</v>
      </c>
      <c r="F4" t="s">
        <v>216</v>
      </c>
      <c r="G4" t="s">
        <v>216</v>
      </c>
      <c r="H4" t="s">
        <v>219</v>
      </c>
      <c r="I4" t="s">
        <v>218</v>
      </c>
    </row>
    <row r="5" spans="1:9">
      <c r="A5">
        <v>1949</v>
      </c>
      <c r="B5">
        <f t="shared" si="0"/>
        <v>-24</v>
      </c>
      <c r="C5">
        <f>'Real output'!B12/'Real output'!$B$36</f>
        <v>0.31742002380012196</v>
      </c>
      <c r="D5">
        <f>'Real capital stock'!B12/'Real capital stock'!$B$36</f>
        <v>0.28587680381348152</v>
      </c>
      <c r="E5" t="s">
        <v>216</v>
      </c>
      <c r="F5" t="s">
        <v>216</v>
      </c>
      <c r="G5" t="s">
        <v>216</v>
      </c>
      <c r="H5" t="s">
        <v>219</v>
      </c>
      <c r="I5" t="s">
        <v>218</v>
      </c>
    </row>
    <row r="6" spans="1:9">
      <c r="A6">
        <v>1950</v>
      </c>
      <c r="B6">
        <f t="shared" si="0"/>
        <v>-23</v>
      </c>
      <c r="C6">
        <f>'Real output'!B13/'Real output'!$B$36</f>
        <v>0.33323797167087066</v>
      </c>
      <c r="D6">
        <f>'Real capital stock'!B13/'Real capital stock'!$B$36</f>
        <v>0.3033310609839055</v>
      </c>
      <c r="E6" t="s">
        <v>216</v>
      </c>
      <c r="F6" t="s">
        <v>216</v>
      </c>
      <c r="G6" t="s">
        <v>216</v>
      </c>
      <c r="H6" t="s">
        <v>219</v>
      </c>
      <c r="I6" t="s">
        <v>218</v>
      </c>
    </row>
    <row r="7" spans="1:9">
      <c r="A7">
        <v>1951</v>
      </c>
      <c r="B7">
        <f t="shared" si="0"/>
        <v>-22</v>
      </c>
      <c r="C7">
        <f>'Real output'!B14/'Real output'!$B$36</f>
        <v>0.34907875261573013</v>
      </c>
      <c r="D7">
        <f>'Real capital stock'!B14/'Real capital stock'!$B$36</f>
        <v>0.31902188787952046</v>
      </c>
      <c r="E7" t="s">
        <v>216</v>
      </c>
      <c r="F7" t="s">
        <v>216</v>
      </c>
      <c r="G7" t="s">
        <v>216</v>
      </c>
      <c r="H7" t="s">
        <v>219</v>
      </c>
      <c r="I7" t="s">
        <v>218</v>
      </c>
    </row>
    <row r="8" spans="1:9">
      <c r="A8">
        <v>1952</v>
      </c>
      <c r="B8">
        <f t="shared" si="0"/>
        <v>-21</v>
      </c>
      <c r="C8">
        <f>'Real output'!B15/'Real output'!$B$36</f>
        <v>0.35964643656300449</v>
      </c>
      <c r="D8">
        <f>'Real capital stock'!B15/'Real capital stock'!$B$36</f>
        <v>0.33768782274803277</v>
      </c>
      <c r="E8" t="s">
        <v>216</v>
      </c>
      <c r="F8" t="s">
        <v>216</v>
      </c>
      <c r="G8" t="s">
        <v>216</v>
      </c>
      <c r="H8" t="s">
        <v>219</v>
      </c>
      <c r="I8" t="s">
        <v>218</v>
      </c>
    </row>
    <row r="9" spans="1:9">
      <c r="A9">
        <v>1953</v>
      </c>
      <c r="B9">
        <f t="shared" si="0"/>
        <v>-20</v>
      </c>
      <c r="C9">
        <f>'Real output'!B16/'Real output'!$B$36</f>
        <v>0.37578001810528466</v>
      </c>
      <c r="D9">
        <f>'Real capital stock'!B16/'Real capital stock'!$B$36</f>
        <v>0.36016593232754646</v>
      </c>
      <c r="E9" t="s">
        <v>216</v>
      </c>
      <c r="F9" t="s">
        <v>216</v>
      </c>
      <c r="G9" t="s">
        <v>216</v>
      </c>
      <c r="H9" t="s">
        <v>219</v>
      </c>
      <c r="I9" t="s">
        <v>218</v>
      </c>
    </row>
    <row r="10" spans="1:9">
      <c r="A10">
        <v>1954</v>
      </c>
      <c r="B10">
        <f t="shared" si="0"/>
        <v>-19</v>
      </c>
      <c r="C10">
        <f>'Real output'!B17/'Real output'!$B$36</f>
        <v>0.4003430333604644</v>
      </c>
      <c r="D10">
        <f>'Real capital stock'!B17/'Real capital stock'!$B$36</f>
        <v>0.38246254434892835</v>
      </c>
      <c r="E10" t="s">
        <v>216</v>
      </c>
      <c r="F10" t="s">
        <v>216</v>
      </c>
      <c r="G10" t="s">
        <v>216</v>
      </c>
      <c r="H10" t="s">
        <v>219</v>
      </c>
      <c r="I10" t="s">
        <v>218</v>
      </c>
    </row>
    <row r="11" spans="1:9">
      <c r="A11">
        <v>1955</v>
      </c>
      <c r="B11">
        <f t="shared" si="0"/>
        <v>-18</v>
      </c>
      <c r="C11">
        <f>'Real output'!B18/'Real output'!$B$36</f>
        <v>0.4231143238589507</v>
      </c>
      <c r="D11">
        <f>'Real capital stock'!B18/'Real capital stock'!$B$36</f>
        <v>0.40271984980714071</v>
      </c>
      <c r="E11" t="s">
        <v>216</v>
      </c>
      <c r="F11" t="s">
        <v>216</v>
      </c>
      <c r="G11" t="s">
        <v>216</v>
      </c>
      <c r="H11" t="s">
        <v>219</v>
      </c>
      <c r="I11" t="s">
        <v>218</v>
      </c>
    </row>
    <row r="12" spans="1:9">
      <c r="A12">
        <v>1956</v>
      </c>
      <c r="B12">
        <f t="shared" si="0"/>
        <v>-17</v>
      </c>
      <c r="C12">
        <f>'Real output'!B19/'Real output'!$B$36</f>
        <v>0.44682579976199877</v>
      </c>
      <c r="D12">
        <f>'Real capital stock'!B19/'Real capital stock'!$B$36</f>
        <v>0.42096253237008951</v>
      </c>
      <c r="E12" t="s">
        <v>216</v>
      </c>
      <c r="F12" t="s">
        <v>216</v>
      </c>
      <c r="G12" t="s">
        <v>216</v>
      </c>
      <c r="H12" t="s">
        <v>219</v>
      </c>
      <c r="I12" t="s">
        <v>218</v>
      </c>
    </row>
    <row r="13" spans="1:9">
      <c r="A13">
        <v>1957</v>
      </c>
      <c r="B13">
        <f t="shared" si="0"/>
        <v>-16</v>
      </c>
      <c r="C13">
        <f>'Real output'!B20/'Real output'!$B$36</f>
        <v>0.46714052011056578</v>
      </c>
      <c r="D13">
        <f>'Real capital stock'!B20/'Real capital stock'!$B$36</f>
        <v>0.4405904042967006</v>
      </c>
      <c r="E13" t="s">
        <v>216</v>
      </c>
      <c r="F13" t="s">
        <v>216</v>
      </c>
      <c r="G13" t="s">
        <v>216</v>
      </c>
      <c r="H13" t="s">
        <v>219</v>
      </c>
      <c r="I13" t="s">
        <v>218</v>
      </c>
    </row>
    <row r="14" spans="1:9">
      <c r="A14">
        <v>1958</v>
      </c>
      <c r="B14">
        <f t="shared" si="0"/>
        <v>-15</v>
      </c>
      <c r="C14">
        <f>'Real output'!B21/'Real output'!$B$36</f>
        <v>0.48035012504465879</v>
      </c>
      <c r="D14">
        <f>'Real capital stock'!B21/'Real capital stock'!$B$36</f>
        <v>0.46439562402127443</v>
      </c>
      <c r="E14" t="s">
        <v>216</v>
      </c>
      <c r="F14" t="s">
        <v>216</v>
      </c>
      <c r="G14" t="s">
        <v>216</v>
      </c>
      <c r="H14" t="s">
        <v>219</v>
      </c>
      <c r="I14" t="s">
        <v>218</v>
      </c>
    </row>
    <row r="15" spans="1:9">
      <c r="A15">
        <v>1959</v>
      </c>
      <c r="B15">
        <f t="shared" si="0"/>
        <v>-14</v>
      </c>
      <c r="C15">
        <f>'Real output'!B22/'Real output'!$B$36</f>
        <v>0.50258685298455141</v>
      </c>
      <c r="D15">
        <f>'Real capital stock'!B22/'Real capital stock'!$B$36</f>
        <v>0.48492444982645205</v>
      </c>
      <c r="E15" t="s">
        <v>216</v>
      </c>
      <c r="F15" t="s">
        <v>216</v>
      </c>
      <c r="G15" t="s">
        <v>216</v>
      </c>
      <c r="H15" t="s">
        <v>219</v>
      </c>
      <c r="I15" t="s">
        <v>218</v>
      </c>
    </row>
    <row r="16" spans="1:9">
      <c r="A16">
        <v>1960</v>
      </c>
      <c r="B16">
        <f t="shared" si="0"/>
        <v>-13</v>
      </c>
      <c r="C16">
        <f>'Real output'!B23/'Real output'!$B$36</f>
        <v>0.5176190744814877</v>
      </c>
      <c r="D16">
        <f>'Real capital stock'!B23/'Real capital stock'!$B$36</f>
        <v>0.50562751328743627</v>
      </c>
      <c r="E16" t="s">
        <v>216</v>
      </c>
      <c r="F16" t="s">
        <v>216</v>
      </c>
      <c r="G16" t="s">
        <v>216</v>
      </c>
      <c r="H16" t="s">
        <v>219</v>
      </c>
      <c r="I16" t="s">
        <v>218</v>
      </c>
    </row>
    <row r="17" spans="1:9">
      <c r="A17">
        <v>1961</v>
      </c>
      <c r="B17">
        <f t="shared" si="0"/>
        <v>-12</v>
      </c>
      <c r="C17">
        <f>'Real output'!B24/'Real output'!$B$36</f>
        <v>0.53752011325204763</v>
      </c>
      <c r="D17">
        <f>'Real capital stock'!B24/'Real capital stock'!$B$36</f>
        <v>0.52389124956712829</v>
      </c>
      <c r="E17" t="s">
        <v>216</v>
      </c>
      <c r="F17" t="s">
        <v>216</v>
      </c>
      <c r="G17" t="s">
        <v>216</v>
      </c>
      <c r="H17" t="s">
        <v>219</v>
      </c>
      <c r="I17" t="s">
        <v>218</v>
      </c>
    </row>
    <row r="18" spans="1:9">
      <c r="A18">
        <v>1962</v>
      </c>
      <c r="B18">
        <f t="shared" si="0"/>
        <v>-11</v>
      </c>
      <c r="C18">
        <f>'Real output'!B25/'Real output'!$B$36</f>
        <v>0.57072880486317612</v>
      </c>
      <c r="D18">
        <f>'Real capital stock'!B25/'Real capital stock'!$B$36</f>
        <v>0.54041260928875468</v>
      </c>
      <c r="E18" t="s">
        <v>216</v>
      </c>
      <c r="F18" t="s">
        <v>216</v>
      </c>
      <c r="G18" t="s">
        <v>216</v>
      </c>
      <c r="H18" t="s">
        <v>219</v>
      </c>
      <c r="I18" t="s">
        <v>218</v>
      </c>
    </row>
    <row r="19" spans="1:9">
      <c r="A19">
        <v>1963</v>
      </c>
      <c r="B19">
        <f t="shared" si="0"/>
        <v>-10</v>
      </c>
      <c r="C19">
        <f>'Real output'!B26/'Real output'!$B$36</f>
        <v>0.61281150357136138</v>
      </c>
      <c r="D19">
        <f>'Real capital stock'!B26/'Real capital stock'!$B$36</f>
        <v>0.56220393210829744</v>
      </c>
      <c r="E19" t="s">
        <v>216</v>
      </c>
      <c r="F19" t="s">
        <v>216</v>
      </c>
      <c r="G19" t="s">
        <v>216</v>
      </c>
      <c r="H19" t="s">
        <v>219</v>
      </c>
      <c r="I19" t="s">
        <v>218</v>
      </c>
    </row>
    <row r="20" spans="1:9">
      <c r="A20">
        <v>1964</v>
      </c>
      <c r="B20">
        <f t="shared" si="0"/>
        <v>-9</v>
      </c>
      <c r="C20">
        <f>'Real output'!B27/'Real output'!$B$36</f>
        <v>0.66146609825743352</v>
      </c>
      <c r="D20">
        <f>'Real capital stock'!B27/'Real capital stock'!$B$36</f>
        <v>0.5914054372312475</v>
      </c>
      <c r="E20" t="s">
        <v>216</v>
      </c>
      <c r="F20" t="s">
        <v>216</v>
      </c>
      <c r="G20" t="s">
        <v>216</v>
      </c>
      <c r="H20" t="s">
        <v>219</v>
      </c>
      <c r="I20" t="s">
        <v>218</v>
      </c>
    </row>
    <row r="21" spans="1:9">
      <c r="A21">
        <v>1965</v>
      </c>
      <c r="B21">
        <f t="shared" si="0"/>
        <v>-8</v>
      </c>
      <c r="C21">
        <f>'Real output'!B28/'Real output'!$B$36</f>
        <v>0.70196659924194194</v>
      </c>
      <c r="D21">
        <f>'Real capital stock'!B28/'Real capital stock'!$B$36</f>
        <v>0.62842658314875033</v>
      </c>
      <c r="E21" t="s">
        <v>216</v>
      </c>
      <c r="F21" t="s">
        <v>216</v>
      </c>
      <c r="G21" t="s">
        <v>216</v>
      </c>
      <c r="H21" t="s">
        <v>219</v>
      </c>
      <c r="I21" t="s">
        <v>218</v>
      </c>
    </row>
    <row r="22" spans="1:9">
      <c r="A22">
        <v>1966</v>
      </c>
      <c r="B22">
        <f t="shared" si="0"/>
        <v>-7</v>
      </c>
      <c r="C22">
        <f>'Real output'!B29/'Real output'!$B$36</f>
        <v>0.73312300042711276</v>
      </c>
      <c r="D22">
        <f>'Real capital stock'!B29/'Real capital stock'!$B$36</f>
        <v>0.66330315391936712</v>
      </c>
      <c r="E22" t="s">
        <v>216</v>
      </c>
      <c r="F22" t="s">
        <v>216</v>
      </c>
      <c r="G22" t="s">
        <v>216</v>
      </c>
      <c r="H22" t="s">
        <v>219</v>
      </c>
      <c r="I22" t="s">
        <v>218</v>
      </c>
    </row>
    <row r="23" spans="1:9">
      <c r="A23">
        <v>1967</v>
      </c>
      <c r="B23">
        <f t="shared" si="0"/>
        <v>-6</v>
      </c>
      <c r="C23">
        <f>'Real output'!B30/'Real output'!$B$36</f>
        <v>0.78588217596510035</v>
      </c>
      <c r="D23">
        <f>'Real capital stock'!B30/'Real capital stock'!$B$36</f>
        <v>0.69764612186907637</v>
      </c>
      <c r="E23" t="s">
        <v>216</v>
      </c>
      <c r="F23" t="s">
        <v>216</v>
      </c>
      <c r="G23" t="s">
        <v>216</v>
      </c>
      <c r="H23" t="s">
        <v>219</v>
      </c>
      <c r="I23" t="s">
        <v>218</v>
      </c>
    </row>
    <row r="24" spans="1:9">
      <c r="A24">
        <v>1968</v>
      </c>
      <c r="B24">
        <f t="shared" si="0"/>
        <v>-5</v>
      </c>
      <c r="C24">
        <f>'Real output'!B31/'Real output'!$B$36</f>
        <v>0.8185227269674723</v>
      </c>
      <c r="D24">
        <f>'Real capital stock'!B31/'Real capital stock'!$B$36</f>
        <v>0.73256480007317981</v>
      </c>
      <c r="E24" t="s">
        <v>216</v>
      </c>
      <c r="F24" t="s">
        <v>216</v>
      </c>
      <c r="G24" t="s">
        <v>216</v>
      </c>
      <c r="H24" t="s">
        <v>219</v>
      </c>
      <c r="I24" t="s">
        <v>218</v>
      </c>
    </row>
    <row r="25" spans="1:9">
      <c r="A25">
        <v>1969</v>
      </c>
      <c r="B25">
        <f t="shared" si="0"/>
        <v>-4</v>
      </c>
      <c r="C25">
        <f>'Real output'!B32/'Real output'!$B$36</f>
        <v>0.85712405343476594</v>
      </c>
      <c r="D25">
        <f>'Real capital stock'!B32/'Real capital stock'!$B$36</f>
        <v>0.77404062205747082</v>
      </c>
      <c r="E25" t="s">
        <v>216</v>
      </c>
      <c r="F25" t="s">
        <v>216</v>
      </c>
      <c r="G25" t="s">
        <v>216</v>
      </c>
      <c r="H25" t="s">
        <v>219</v>
      </c>
      <c r="I25" t="s">
        <v>218</v>
      </c>
    </row>
    <row r="26" spans="1:9">
      <c r="A26">
        <v>1970</v>
      </c>
      <c r="B26">
        <f t="shared" si="0"/>
        <v>-3</v>
      </c>
      <c r="C26">
        <f>'Real output'!B33/'Real output'!$B$36</f>
        <v>0.90211058192104054</v>
      </c>
      <c r="D26">
        <f>'Real capital stock'!B33/'Real capital stock'!$B$36</f>
        <v>0.8232453360572487</v>
      </c>
      <c r="E26">
        <f>'labour '!C33/'labour '!$C$36</f>
        <v>0.91028898317353013</v>
      </c>
      <c r="F26" t="s">
        <v>216</v>
      </c>
      <c r="G26" t="s">
        <v>216</v>
      </c>
      <c r="H26" t="s">
        <v>219</v>
      </c>
      <c r="I26" t="s">
        <v>218</v>
      </c>
    </row>
    <row r="27" spans="1:9">
      <c r="A27">
        <v>1971</v>
      </c>
      <c r="B27">
        <f t="shared" si="0"/>
        <v>-2</v>
      </c>
      <c r="C27">
        <f>'Real output'!B34/'Real output'!$B$36</f>
        <v>0.94071190838833418</v>
      </c>
      <c r="D27">
        <f>'Real capital stock'!B34/'Real capital stock'!$B$36</f>
        <v>0.87928670007673715</v>
      </c>
      <c r="E27">
        <f>'labour '!C34/'labour '!$C$36</f>
        <v>0.93703340039849192</v>
      </c>
      <c r="F27" t="s">
        <v>216</v>
      </c>
      <c r="G27" t="s">
        <v>216</v>
      </c>
      <c r="H27" t="s">
        <v>219</v>
      </c>
      <c r="I27" t="s">
        <v>218</v>
      </c>
    </row>
    <row r="28" spans="1:9">
      <c r="A28">
        <v>1972</v>
      </c>
      <c r="B28">
        <f t="shared" si="0"/>
        <v>-1</v>
      </c>
      <c r="C28">
        <f>'Real output'!B35/'Real output'!$B$36</f>
        <v>0.95627869244386421</v>
      </c>
      <c r="D28">
        <f>'Real capital stock'!B35/'Real capital stock'!$B$36</f>
        <v>0.93907562567653213</v>
      </c>
      <c r="E28">
        <f>'labour '!C35/'labour '!$C$36</f>
        <v>0.95822256873969847</v>
      </c>
      <c r="F28" t="s">
        <v>216</v>
      </c>
      <c r="G28" t="s">
        <v>216</v>
      </c>
      <c r="H28" t="s">
        <v>219</v>
      </c>
      <c r="I28" t="s">
        <v>218</v>
      </c>
    </row>
    <row r="29" spans="1:9">
      <c r="A29">
        <v>1973</v>
      </c>
      <c r="B29">
        <f>A29-$A$29</f>
        <v>0</v>
      </c>
      <c r="C29">
        <f>'Real output'!B36/'Real output'!$B$36</f>
        <v>1</v>
      </c>
      <c r="D29">
        <f>'Real capital stock'!B36/'Real capital stock'!$B$36</f>
        <v>1</v>
      </c>
      <c r="E29">
        <f>'labour '!C36/'labour '!$C$36</f>
        <v>1</v>
      </c>
      <c r="F29">
        <f>'Energy data'!K16/'Energy data'!$K$16</f>
        <v>1</v>
      </c>
      <c r="G29">
        <f>'Energy data'!R16/'Energy data'!$R$16</f>
        <v>1</v>
      </c>
      <c r="H29" t="s">
        <v>219</v>
      </c>
      <c r="I29" t="s">
        <v>218</v>
      </c>
    </row>
    <row r="30" spans="1:9">
      <c r="A30">
        <v>1974</v>
      </c>
      <c r="B30">
        <f t="shared" ref="B30:B69" si="1">A30-$A$29</f>
        <v>1</v>
      </c>
      <c r="C30">
        <f>'Real output'!B37/'Real output'!$B$36</f>
        <v>1.0611107081745093</v>
      </c>
      <c r="D30">
        <f>'Real capital stock'!B37/'Real capital stock'!$B$36</f>
        <v>1.0644846304237823</v>
      </c>
      <c r="E30">
        <f>'labour '!C37/'labour '!$C$36</f>
        <v>1.0382444840804939</v>
      </c>
      <c r="F30">
        <f>'Energy data'!K17/'Energy data'!$K$16</f>
        <v>1.029990951006162</v>
      </c>
      <c r="G30">
        <f>'Energy data'!R17/'Energy data'!$R$16</f>
        <v>1.0051975702924416</v>
      </c>
      <c r="H30" t="s">
        <v>219</v>
      </c>
      <c r="I30" t="s">
        <v>218</v>
      </c>
    </row>
    <row r="31" spans="1:9">
      <c r="A31">
        <v>1975</v>
      </c>
      <c r="B31">
        <f t="shared" si="1"/>
        <v>2</v>
      </c>
      <c r="C31">
        <f>'Real output'!B38/'Real output'!$B$36</f>
        <v>1.0791004843297956</v>
      </c>
      <c r="D31">
        <f>'Real capital stock'!B38/'Real capital stock'!$B$36</f>
        <v>1.136540612982593</v>
      </c>
      <c r="E31">
        <f>'labour '!C38/'labour '!$C$36</f>
        <v>1.0727206861973357</v>
      </c>
      <c r="F31">
        <f>'Energy data'!K18/'Energy data'!$K$16</f>
        <v>1.1190589046408412</v>
      </c>
      <c r="G31">
        <f>'Energy data'!R18/'Energy data'!$R$16</f>
        <v>1.0780261757154486</v>
      </c>
      <c r="H31" t="s">
        <v>219</v>
      </c>
      <c r="I31" t="s">
        <v>218</v>
      </c>
    </row>
    <row r="32" spans="1:9">
      <c r="A32">
        <v>1976</v>
      </c>
      <c r="B32">
        <f t="shared" si="1"/>
        <v>3</v>
      </c>
      <c r="C32">
        <f>'Real output'!B39/'Real output'!$B$36</f>
        <v>1.1033801008416002</v>
      </c>
      <c r="D32">
        <f>'Real capital stock'!B39/'Real capital stock'!$B$36</f>
        <v>1.2041121538750819</v>
      </c>
      <c r="E32">
        <f>'labour '!C39/'labour '!$C$36</f>
        <v>1.0866430331832257</v>
      </c>
      <c r="F32">
        <f>'Energy data'!K19/'Energy data'!$K$16</f>
        <v>1.168009652260094</v>
      </c>
      <c r="G32">
        <f>'Energy data'!R19/'Energy data'!$R$16</f>
        <v>1.1149101383931368</v>
      </c>
      <c r="H32" t="s">
        <v>219</v>
      </c>
      <c r="I32" t="s">
        <v>218</v>
      </c>
    </row>
    <row r="33" spans="1:9">
      <c r="A33">
        <v>1977</v>
      </c>
      <c r="B33">
        <f t="shared" si="1"/>
        <v>4</v>
      </c>
      <c r="C33">
        <f>'Real output'!B40/'Real output'!$B$36</f>
        <v>1.1023418675305627</v>
      </c>
      <c r="D33">
        <f>'Real capital stock'!B40/'Real capital stock'!$B$36</f>
        <v>1.2613949611921922</v>
      </c>
      <c r="E33">
        <f>'labour '!C40/'labour '!$C$36</f>
        <v>1.0788515234614313</v>
      </c>
      <c r="F33">
        <f>'Energy data'!K20/'Energy data'!$K$16</f>
        <v>1.1740423148188048</v>
      </c>
      <c r="G33">
        <f>'Energy data'!R20/'Energy data'!$R$16</f>
        <v>1.089172772246227</v>
      </c>
      <c r="H33" t="s">
        <v>219</v>
      </c>
      <c r="I33" t="s">
        <v>218</v>
      </c>
    </row>
    <row r="34" spans="1:9">
      <c r="A34">
        <v>1978</v>
      </c>
      <c r="B34">
        <f t="shared" si="1"/>
        <v>5</v>
      </c>
      <c r="C34">
        <f>'Real output'!B41/'Real output'!$B$36</f>
        <v>1.1355720490937955</v>
      </c>
      <c r="D34">
        <f>'Real capital stock'!B41/'Real capital stock'!$B$36</f>
        <v>1.3100805921757128</v>
      </c>
      <c r="E34">
        <f>'labour '!C41/'labour '!$C$36</f>
        <v>1.0876250373653398</v>
      </c>
      <c r="F34">
        <f>'Energy data'!K21/'Energy data'!$K$16</f>
        <v>1.075537553324428</v>
      </c>
      <c r="G34">
        <f>'Energy data'!R21/'Energy data'!$R$16</f>
        <v>1.1509174024672801</v>
      </c>
      <c r="H34" t="s">
        <v>219</v>
      </c>
      <c r="I34" t="s">
        <v>218</v>
      </c>
    </row>
    <row r="35" spans="1:9">
      <c r="A35">
        <v>1979</v>
      </c>
      <c r="B35">
        <f t="shared" si="1"/>
        <v>6</v>
      </c>
      <c r="C35">
        <f>'Real output'!B42/'Real output'!$B$36</f>
        <v>1.1786164231586469</v>
      </c>
      <c r="D35">
        <f>'Real capital stock'!B42/'Real capital stock'!$B$36</f>
        <v>1.359450831948507</v>
      </c>
      <c r="E35">
        <f>'labour '!C42/'labour '!$C$36</f>
        <v>1.1073602082196052</v>
      </c>
      <c r="F35">
        <f>'Energy data'!K22/'Energy data'!$K$16</f>
        <v>1.0948851639591504</v>
      </c>
      <c r="G35">
        <f>'Energy data'!R22/'Energy data'!$R$16</f>
        <v>1.1403343978959233</v>
      </c>
      <c r="H35" t="s">
        <v>219</v>
      </c>
      <c r="I35" t="s">
        <v>218</v>
      </c>
    </row>
    <row r="36" spans="1:9">
      <c r="A36">
        <v>1980</v>
      </c>
      <c r="B36">
        <f t="shared" si="1"/>
        <v>7</v>
      </c>
      <c r="C36">
        <f>'Real output'!B43/'Real output'!$B$36</f>
        <v>1.256647782371255</v>
      </c>
      <c r="D36">
        <f>'Real capital stock'!B43/'Real capital stock'!$B$36</f>
        <v>1.4247964867880667</v>
      </c>
      <c r="E36">
        <f>'labour '!C43/'labour '!$C$36</f>
        <v>1.1471964646370654</v>
      </c>
      <c r="F36">
        <f>'Energy data'!K23/'Energy data'!$K$16</f>
        <v>1.1518076442452707</v>
      </c>
      <c r="G36">
        <f>'Energy data'!R23/'Energy data'!$R$16</f>
        <v>1.1834178721272464</v>
      </c>
      <c r="H36" t="s">
        <v>219</v>
      </c>
      <c r="I36" t="s">
        <v>218</v>
      </c>
    </row>
    <row r="37" spans="1:9">
      <c r="A37">
        <v>1981</v>
      </c>
      <c r="B37">
        <f t="shared" si="1"/>
        <v>8</v>
      </c>
      <c r="C37">
        <f>'Real output'!B44/'Real output'!$B$36</f>
        <v>1.3240134097301131</v>
      </c>
      <c r="D37">
        <f>'Real capital stock'!B44/'Real capital stock'!$B$36</f>
        <v>1.4963450021743407</v>
      </c>
      <c r="E37">
        <f>'labour '!C44/'labour '!$C$36</f>
        <v>1.1833235328591227</v>
      </c>
      <c r="F37">
        <f>'Energy data'!K24/'Energy data'!$K$16</f>
        <v>1.2102382901710691</v>
      </c>
      <c r="G37">
        <f>'Energy data'!R24/'Energy data'!$R$16</f>
        <v>1.2435969691276849</v>
      </c>
      <c r="H37" t="s">
        <v>219</v>
      </c>
      <c r="I37" t="s">
        <v>218</v>
      </c>
    </row>
    <row r="38" spans="1:9">
      <c r="A38">
        <v>1982</v>
      </c>
      <c r="B38">
        <f t="shared" si="1"/>
        <v>9</v>
      </c>
      <c r="C38">
        <f>'Real output'!B45/'Real output'!$B$36</f>
        <v>1.3189377516674861</v>
      </c>
      <c r="D38">
        <f>'Real capital stock'!B45/'Real capital stock'!$B$36</f>
        <v>1.5569775284243326</v>
      </c>
      <c r="E38">
        <f>'labour '!C45/'labour '!$C$36</f>
        <v>1.2014983241337824</v>
      </c>
      <c r="F38">
        <f>'Energy data'!K25/'Energy data'!$K$16</f>
        <v>1.2000689447149568</v>
      </c>
      <c r="G38">
        <f>'Energy data'!R25/'Energy data'!$R$16</f>
        <v>1.1981965057298516</v>
      </c>
      <c r="H38" t="s">
        <v>219</v>
      </c>
      <c r="I38" t="s">
        <v>218</v>
      </c>
    </row>
    <row r="39" spans="1:9">
      <c r="A39">
        <v>1983</v>
      </c>
      <c r="B39">
        <f t="shared" si="1"/>
        <v>10</v>
      </c>
      <c r="C39">
        <f>'Real output'!B46/'Real output'!$B$36</f>
        <v>1.2945829203233163</v>
      </c>
      <c r="D39">
        <f>'Real capital stock'!B46/'Real capital stock'!$B$36</f>
        <v>1.6083014079128579</v>
      </c>
      <c r="E39">
        <f>'labour '!C46/'labour '!$C$36</f>
        <v>1.200218407432375</v>
      </c>
      <c r="F39">
        <f>'Energy data'!K26/'Energy data'!$K$16</f>
        <v>1.1808075149739305</v>
      </c>
      <c r="G39">
        <f>'Energy data'!R26/'Energy data'!$R$16</f>
        <v>1.1678251612499218</v>
      </c>
      <c r="H39" t="s">
        <v>219</v>
      </c>
      <c r="I39" t="s">
        <v>218</v>
      </c>
    </row>
    <row r="40" spans="1:9">
      <c r="A40">
        <v>1984</v>
      </c>
      <c r="B40">
        <f t="shared" si="1"/>
        <v>11</v>
      </c>
      <c r="C40">
        <f>'Real output'!B47/'Real output'!$B$36</f>
        <v>1.3605946806996054</v>
      </c>
      <c r="D40">
        <f>'Real capital stock'!B47/'Real capital stock'!$B$36</f>
        <v>1.6527719396063245</v>
      </c>
      <c r="E40">
        <f>'labour '!C47/'labour '!$C$36</f>
        <v>1.2181828954795768</v>
      </c>
      <c r="F40">
        <f>'Energy data'!K27/'Energy data'!$K$16</f>
        <v>1.2652217003490329</v>
      </c>
      <c r="G40">
        <f>'Energy data'!R27/'Energy data'!$R$16</f>
        <v>1.2445989103888784</v>
      </c>
      <c r="H40" t="s">
        <v>219</v>
      </c>
      <c r="I40" t="s">
        <v>218</v>
      </c>
    </row>
    <row r="41" spans="1:9">
      <c r="A41">
        <v>1985</v>
      </c>
      <c r="B41">
        <f t="shared" si="1"/>
        <v>12</v>
      </c>
      <c r="C41">
        <f>'Real output'!B48/'Real output'!$B$36</f>
        <v>1.3441118874356308</v>
      </c>
      <c r="D41">
        <f>'Real capital stock'!B48/'Real capital stock'!$B$36</f>
        <v>1.686669149553262</v>
      </c>
      <c r="E41">
        <f>'labour '!C48/'labour '!$C$36</f>
        <v>1.2225080027933586</v>
      </c>
      <c r="F41">
        <f>'Energy data'!K28/'Energy data'!$K$16</f>
        <v>1.2770284827853666</v>
      </c>
      <c r="G41">
        <f>'Energy data'!R28/'Energy data'!$R$16</f>
        <v>1.2554950216043583</v>
      </c>
      <c r="H41" t="s">
        <v>219</v>
      </c>
      <c r="I41" t="s">
        <v>218</v>
      </c>
    </row>
    <row r="42" spans="1:9">
      <c r="A42">
        <v>1986</v>
      </c>
      <c r="B42">
        <f t="shared" si="1"/>
        <v>13</v>
      </c>
      <c r="C42">
        <f>'Real output'!B49/'Real output'!$B$36</f>
        <v>1.3443509631527908</v>
      </c>
      <c r="D42">
        <f>'Real capital stock'!B49/'Real capital stock'!$B$36</f>
        <v>1.7000934349429262</v>
      </c>
      <c r="E42">
        <f>'labour '!C49/'labour '!$C$36</f>
        <v>1.2397767135468609</v>
      </c>
      <c r="F42">
        <f>'Energy data'!K29/'Energy data'!$K$16</f>
        <v>1.2796570000430907</v>
      </c>
      <c r="G42">
        <f>'Energy data'!R29/'Energy data'!$R$16</f>
        <v>1.2483561901183542</v>
      </c>
      <c r="H42" t="s">
        <v>219</v>
      </c>
      <c r="I42" t="s">
        <v>218</v>
      </c>
    </row>
    <row r="43" spans="1:9">
      <c r="A43">
        <v>1987</v>
      </c>
      <c r="B43">
        <f t="shared" si="1"/>
        <v>14</v>
      </c>
      <c r="C43">
        <f>'Real output'!B50/'Real output'!$B$36</f>
        <v>1.3725927895838201</v>
      </c>
      <c r="D43">
        <f>'Real capital stock'!B50/'Real capital stock'!$B$36</f>
        <v>1.7079050898449213</v>
      </c>
      <c r="E43">
        <f>'labour '!C50/'labour '!$C$36</f>
        <v>1.2591894677176954</v>
      </c>
      <c r="F43">
        <f>'Energy data'!K30/'Energy data'!$K$16</f>
        <v>1.3440341276339038</v>
      </c>
      <c r="G43">
        <f>'Energy data'!R30/'Energy data'!$R$16</f>
        <v>1.2854906381113407</v>
      </c>
      <c r="H43" t="s">
        <v>219</v>
      </c>
      <c r="I43" t="s">
        <v>218</v>
      </c>
    </row>
    <row r="44" spans="1:9">
      <c r="A44">
        <v>1988</v>
      </c>
      <c r="B44">
        <f t="shared" si="1"/>
        <v>15</v>
      </c>
      <c r="C44">
        <f>'Real output'!B51/'Real output'!$B$36</f>
        <v>1.4302422723475354</v>
      </c>
      <c r="D44">
        <f>'Real capital stock'!B51/'Real capital stock'!$B$36</f>
        <v>1.7262682867864696</v>
      </c>
      <c r="E44">
        <f>'labour '!C51/'labour '!$C$36</f>
        <v>1.2818596722486471</v>
      </c>
      <c r="F44">
        <f>'Energy data'!K31/'Energy data'!$K$16</f>
        <v>1.3825569871159566</v>
      </c>
      <c r="G44">
        <f>'Energy data'!R31/'Energy data'!$R$16</f>
        <v>1.3523702172960108</v>
      </c>
      <c r="H44" t="s">
        <v>219</v>
      </c>
      <c r="I44" t="s">
        <v>218</v>
      </c>
    </row>
    <row r="45" spans="1:9">
      <c r="A45">
        <v>1989</v>
      </c>
      <c r="B45">
        <f t="shared" si="1"/>
        <v>16</v>
      </c>
      <c r="C45">
        <f>'Real output'!B52/'Real output'!$B$36</f>
        <v>1.4644945697577276</v>
      </c>
      <c r="D45">
        <f>'Real capital stock'!B52/'Real capital stock'!$B$36</f>
        <v>1.7525498591941944</v>
      </c>
      <c r="E45">
        <f>'labour '!C52/'labour '!$C$36</f>
        <v>1.2992227845397488</v>
      </c>
      <c r="F45">
        <f>'Energy data'!K32/'Energy data'!$K$16</f>
        <v>1.4230620071530142</v>
      </c>
      <c r="G45">
        <f>'Energy data'!R32/'Energy data'!$R$16</f>
        <v>1.3832425324065374</v>
      </c>
      <c r="H45" t="s">
        <v>219</v>
      </c>
      <c r="I45" t="s">
        <v>218</v>
      </c>
    </row>
    <row r="46" spans="1:9">
      <c r="A46">
        <v>1990</v>
      </c>
      <c r="B46">
        <f t="shared" si="1"/>
        <v>17</v>
      </c>
      <c r="C46">
        <f>'Real output'!B53/'Real output'!$B$36</f>
        <v>1.4598406520051468</v>
      </c>
      <c r="D46">
        <f>'Real capital stock'!B53/'Real capital stock'!$B$36</f>
        <v>1.7768596421303748</v>
      </c>
      <c r="E46">
        <f>'labour '!C53/'labour '!$C$36</f>
        <v>1.3080902446782243</v>
      </c>
      <c r="F46">
        <f>'Energy data'!K33/'Energy data'!$K$16</f>
        <v>1.4841211703365365</v>
      </c>
      <c r="G46">
        <f>'Energy data'!R33/'Energy data'!$R$16</f>
        <v>1.3929488383743502</v>
      </c>
      <c r="H46" t="s">
        <v>219</v>
      </c>
      <c r="I46" t="s">
        <v>218</v>
      </c>
    </row>
    <row r="47" spans="1:9">
      <c r="A47">
        <v>1991</v>
      </c>
      <c r="B47">
        <f t="shared" si="1"/>
        <v>18</v>
      </c>
      <c r="C47">
        <f>'Real output'!B54/'Real output'!$B$36</f>
        <v>1.4449749776370187</v>
      </c>
      <c r="D47">
        <f>'Real capital stock'!B54/'Real capital stock'!$B$36</f>
        <v>1.7930564842180614</v>
      </c>
      <c r="E47">
        <f>'labour '!C54/'labour '!$C$36</f>
        <v>1.3054791434282975</v>
      </c>
      <c r="F47">
        <f>'Energy data'!K34/'Energy data'!$K$16</f>
        <v>1.4777868746498903</v>
      </c>
      <c r="G47">
        <f>'Energy data'!R34/'Energy data'!$R$16</f>
        <v>1.3740998183981465</v>
      </c>
      <c r="H47" t="s">
        <v>219</v>
      </c>
      <c r="I47" t="s">
        <v>218</v>
      </c>
    </row>
    <row r="48" spans="1:9">
      <c r="A48">
        <v>1992</v>
      </c>
      <c r="B48">
        <f t="shared" si="1"/>
        <v>19</v>
      </c>
      <c r="C48">
        <f>'Real output'!B55/'Real output'!$B$36</f>
        <v>1.4140952595851901</v>
      </c>
      <c r="D48">
        <f>'Real capital stock'!B55/'Real capital stock'!$B$36</f>
        <v>1.8020732829060517</v>
      </c>
      <c r="E48">
        <f>'labour '!C55/'labour '!$C$36</f>
        <v>1.3045697437852499</v>
      </c>
      <c r="F48">
        <f>'Energy data'!K35/'Energy data'!$K$16</f>
        <v>1.4669280820442108</v>
      </c>
      <c r="G48">
        <f>'Energy data'!R35/'Energy data'!$R$16</f>
        <v>1.332957605360386</v>
      </c>
      <c r="H48" t="s">
        <v>219</v>
      </c>
      <c r="I48" t="s">
        <v>218</v>
      </c>
    </row>
    <row r="49" spans="1:9">
      <c r="A49">
        <v>1993</v>
      </c>
      <c r="B49">
        <f t="shared" si="1"/>
        <v>20</v>
      </c>
      <c r="C49">
        <f>'Real output'!B56/'Real output'!$B$36</f>
        <v>1.4315397282058309</v>
      </c>
      <c r="D49">
        <f>'Real capital stock'!B56/'Real capital stock'!$B$36</f>
        <v>1.8089360685741334</v>
      </c>
      <c r="E49">
        <f>'labour '!C56/'labour '!$C$36</f>
        <v>1.3071701709914374</v>
      </c>
      <c r="F49">
        <f>'Energy data'!K36/'Energy data'!$K$16</f>
        <v>1.5544447795923646</v>
      </c>
      <c r="G49">
        <f>'Energy data'!R36/'Energy data'!$R$16</f>
        <v>1.3320809067568415</v>
      </c>
      <c r="H49" t="s">
        <v>219</v>
      </c>
      <c r="I49" t="s">
        <v>218</v>
      </c>
    </row>
    <row r="50" spans="1:9">
      <c r="A50">
        <v>1994</v>
      </c>
      <c r="B50">
        <f t="shared" si="1"/>
        <v>21</v>
      </c>
      <c r="C50">
        <f>'Real output'!B57/'Real output'!$B$36</f>
        <v>1.4778371437704658</v>
      </c>
      <c r="D50">
        <f>'Real capital stock'!B57/'Real capital stock'!$B$36</f>
        <v>1.8212866144098898</v>
      </c>
      <c r="E50">
        <f>'labour '!C57/'labour '!$C$36</f>
        <v>1.3141509044561606</v>
      </c>
      <c r="F50">
        <f>'Energy data'!K37/'Energy data'!$K$16</f>
        <v>1.6020597233593314</v>
      </c>
      <c r="G50">
        <f>'Energy data'!R37/'Energy data'!$R$16</f>
        <v>1.3687143841192309</v>
      </c>
      <c r="H50" t="s">
        <v>219</v>
      </c>
      <c r="I50" t="s">
        <v>218</v>
      </c>
    </row>
    <row r="51" spans="1:9">
      <c r="A51">
        <v>1995</v>
      </c>
      <c r="B51">
        <f t="shared" si="1"/>
        <v>22</v>
      </c>
      <c r="C51">
        <f>'Real output'!B58/'Real output'!$B$36</f>
        <v>1.5238820523978758</v>
      </c>
      <c r="D51">
        <f>'Real capital stock'!B58/'Real capital stock'!$B$36</f>
        <v>1.8406611157453487</v>
      </c>
      <c r="E51">
        <f>'labour '!C58/'labour '!$C$36</f>
        <v>1.3290565756177866</v>
      </c>
      <c r="F51">
        <f>'Energy data'!K38/'Energy data'!$K$16</f>
        <v>1.7083638557331844</v>
      </c>
      <c r="G51">
        <f>'Energy data'!R38/'Energy data'!$R$16</f>
        <v>1.4638361826037947</v>
      </c>
      <c r="H51" t="s">
        <v>219</v>
      </c>
      <c r="I51" t="s">
        <v>218</v>
      </c>
    </row>
    <row r="52" spans="1:9">
      <c r="A52">
        <v>1996</v>
      </c>
      <c r="B52">
        <f t="shared" si="1"/>
        <v>23</v>
      </c>
      <c r="C52">
        <f>'Real output'!B59/'Real output'!$B$36</f>
        <v>1.5895110230023075</v>
      </c>
      <c r="D52">
        <f>'Real capital stock'!B59/'Real capital stock'!$B$36</f>
        <v>1.8671067619456247</v>
      </c>
      <c r="E52">
        <f>'labour '!C59/'labour '!$C$36</f>
        <v>1.3478509939555294</v>
      </c>
      <c r="F52">
        <f>'Energy data'!K39/'Energy data'!$K$16</f>
        <v>1.7874779161459904</v>
      </c>
      <c r="G52">
        <f>'Energy data'!R39/'Energy data'!$R$16</f>
        <v>1.5423633289498402</v>
      </c>
      <c r="H52" t="s">
        <v>219</v>
      </c>
      <c r="I52" t="s">
        <v>218</v>
      </c>
    </row>
    <row r="53" spans="1:9">
      <c r="A53">
        <v>1997</v>
      </c>
      <c r="B53">
        <f t="shared" si="1"/>
        <v>24</v>
      </c>
      <c r="C53">
        <f>'Real output'!B60/'Real output'!$B$36</f>
        <v>1.631581633612434</v>
      </c>
      <c r="D53">
        <f>'Real capital stock'!B60/'Real capital stock'!$B$36</f>
        <v>1.8961979165532308</v>
      </c>
      <c r="E53">
        <f>'labour '!C60/'labour '!$C$36</f>
        <v>1.3516425773294416</v>
      </c>
      <c r="F53">
        <f>'Energy data'!K40/'Energy data'!$K$16</f>
        <v>1.9469987503770414</v>
      </c>
      <c r="G53">
        <f>'Energy data'!R40/'Energy data'!$R$16</f>
        <v>1.6019788339908574</v>
      </c>
      <c r="H53" t="s">
        <v>219</v>
      </c>
      <c r="I53" t="s">
        <v>218</v>
      </c>
    </row>
    <row r="54" spans="1:9">
      <c r="A54">
        <v>1998</v>
      </c>
      <c r="B54">
        <f t="shared" si="1"/>
        <v>25</v>
      </c>
      <c r="C54">
        <f>'Real output'!B61/'Real output'!$B$36</f>
        <v>1.6400231554233924</v>
      </c>
      <c r="D54">
        <f>'Real capital stock'!B61/'Real capital stock'!$B$36</f>
        <v>1.9267308877626361</v>
      </c>
      <c r="E54">
        <f>'labour '!C61/'labour '!$C$36</f>
        <v>1.3374286861121705</v>
      </c>
      <c r="F54">
        <f>'Energy data'!K41/'Energy data'!$K$16</f>
        <v>1.8943422243288659</v>
      </c>
      <c r="G54">
        <f>'Energy data'!R41/'Energy data'!$R$16</f>
        <v>1.5893293255682888</v>
      </c>
      <c r="H54" t="s">
        <v>219</v>
      </c>
      <c r="I54" t="s">
        <v>218</v>
      </c>
    </row>
    <row r="55" spans="1:9">
      <c r="A55">
        <v>1999</v>
      </c>
      <c r="B55">
        <f t="shared" si="1"/>
        <v>26</v>
      </c>
      <c r="C55">
        <f>'Real output'!B62/'Real output'!$B$36</f>
        <v>1.678697010479038</v>
      </c>
      <c r="D55">
        <f>'Real capital stock'!B62/'Real capital stock'!$B$36</f>
        <v>1.9412942518271359</v>
      </c>
      <c r="E55">
        <f>'labour '!C62/'labour '!$C$36</f>
        <v>1.3341025545279603</v>
      </c>
      <c r="F55">
        <f>'Energy data'!K42/'Energy data'!$K$16</f>
        <v>1.8629292885767232</v>
      </c>
      <c r="G55">
        <f>'Energy data'!R42/'Energy data'!$R$16</f>
        <v>1.5453065314045964</v>
      </c>
      <c r="H55" t="s">
        <v>219</v>
      </c>
      <c r="I55" t="s">
        <v>218</v>
      </c>
    </row>
    <row r="56" spans="1:9">
      <c r="A56">
        <v>2000</v>
      </c>
      <c r="B56">
        <f t="shared" si="1"/>
        <v>27</v>
      </c>
      <c r="C56">
        <f>'Real output'!B63/'Real output'!$B$36</f>
        <v>1.7484399637894308</v>
      </c>
      <c r="D56">
        <f>'Real capital stock'!B63/'Real capital stock'!$B$36</f>
        <v>1.9569669289669376</v>
      </c>
      <c r="E56">
        <f>'labour '!C63/'labour '!$C$36</f>
        <v>1.320319309319465</v>
      </c>
      <c r="F56">
        <f>'Energy data'!K43/'Energy data'!$K$16</f>
        <v>1.9042961175507396</v>
      </c>
      <c r="G56">
        <f>'Energy data'!R43/'Energy data'!$R$16</f>
        <v>1.5663472978896613</v>
      </c>
      <c r="H56" t="s">
        <v>219</v>
      </c>
      <c r="I56" t="s">
        <v>218</v>
      </c>
    </row>
    <row r="57" spans="1:9">
      <c r="A57">
        <v>2001</v>
      </c>
      <c r="B57">
        <f t="shared" si="1"/>
        <v>28</v>
      </c>
      <c r="C57">
        <f>'Real output'!B64/'Real output'!$B$36</f>
        <v>1.7962671953194884</v>
      </c>
      <c r="D57">
        <f>'Real capital stock'!B64/'Real capital stock'!$B$36</f>
        <v>1.972721643003015</v>
      </c>
      <c r="E57">
        <f>'labour '!C64/'labour '!$C$36</f>
        <v>1.2687051452501636</v>
      </c>
      <c r="F57">
        <f>'Energy data'!K44/'Energy data'!$K$16</f>
        <v>1.8556470030594225</v>
      </c>
      <c r="G57">
        <f>'Energy data'!R44/'Energy data'!$R$16</f>
        <v>1.5470599286116851</v>
      </c>
      <c r="H57" t="s">
        <v>219</v>
      </c>
      <c r="I57" t="s">
        <v>218</v>
      </c>
    </row>
    <row r="58" spans="1:9">
      <c r="A58">
        <v>2002</v>
      </c>
      <c r="B58">
        <f t="shared" si="1"/>
        <v>29</v>
      </c>
      <c r="C58">
        <f>'Real output'!B65/'Real output'!$B$36</f>
        <v>1.8621513591051584</v>
      </c>
      <c r="D58">
        <f>'Real capital stock'!B65/'Real capital stock'!$B$36</f>
        <v>1.9890019739674423</v>
      </c>
      <c r="E58">
        <f>'labour '!C65/'labour '!$C$36</f>
        <v>1.2565404162051708</v>
      </c>
      <c r="F58">
        <f>'Energy data'!K45/'Energy data'!$K$16</f>
        <v>1.952859051148361</v>
      </c>
      <c r="G58">
        <f>'Energy data'!R45/'Energy data'!$R$16</f>
        <v>1.6297200826601539</v>
      </c>
      <c r="H58" t="s">
        <v>219</v>
      </c>
      <c r="I58" t="s">
        <v>218</v>
      </c>
    </row>
    <row r="59" spans="1:9">
      <c r="A59">
        <v>2003</v>
      </c>
      <c r="B59">
        <f t="shared" si="1"/>
        <v>30</v>
      </c>
      <c r="C59">
        <f>'Real output'!B66/'Real output'!$B$36</f>
        <v>1.9170675885856119</v>
      </c>
      <c r="D59">
        <f>'Real capital stock'!B66/'Real capital stock'!$B$36</f>
        <v>2.0155507107807371</v>
      </c>
      <c r="E59">
        <f>'labour '!C66/'labour '!$C$36</f>
        <v>1.2841687463472171</v>
      </c>
      <c r="F59">
        <f>'Energy data'!K46/'Energy data'!$K$16</f>
        <v>1.9979747489981472</v>
      </c>
      <c r="G59">
        <f>'Energy data'!R46/'Energy data'!$R$16</f>
        <v>1.6952846139395077</v>
      </c>
      <c r="H59" t="s">
        <v>219</v>
      </c>
      <c r="I59" t="s">
        <v>218</v>
      </c>
    </row>
    <row r="60" spans="1:9">
      <c r="A60">
        <v>2004</v>
      </c>
      <c r="B60">
        <f t="shared" si="1"/>
        <v>31</v>
      </c>
      <c r="C60">
        <f>'Real output'!B67/'Real output'!$B$36</f>
        <v>2.0043812639852581</v>
      </c>
      <c r="D60">
        <f>'Real capital stock'!B67/'Real capital stock'!$B$36</f>
        <v>2.0571158295636289</v>
      </c>
      <c r="E60">
        <f>'labour '!C67/'labour '!$C$36</f>
        <v>1.3178330948213797</v>
      </c>
      <c r="F60">
        <f>'Energy data'!K47/'Energy data'!$K$16</f>
        <v>2.0863101650364113</v>
      </c>
      <c r="G60">
        <f>'Energy data'!R47/'Energy data'!$R$16</f>
        <v>1.7300394514371593</v>
      </c>
      <c r="H60" t="s">
        <v>219</v>
      </c>
      <c r="I60" t="s">
        <v>218</v>
      </c>
    </row>
    <row r="61" spans="1:9">
      <c r="A61">
        <v>2005</v>
      </c>
      <c r="B61">
        <f t="shared" si="1"/>
        <v>32</v>
      </c>
      <c r="C61">
        <f>'Real output'!B68/'Real output'!$B$36</f>
        <v>2.1101548082424713</v>
      </c>
      <c r="D61">
        <f>'Real capital stock'!B68/'Real capital stock'!$B$36</f>
        <v>2.1122910872357124</v>
      </c>
      <c r="E61">
        <f>'labour '!C68/'labour '!$C$36</f>
        <v>1.3502139920474661</v>
      </c>
      <c r="F61">
        <f>'Energy data'!K48/'Energy data'!$K$16</f>
        <v>2.1118197095703879</v>
      </c>
      <c r="G61">
        <f>'Energy data'!R48/'Energy data'!$R$16</f>
        <v>1.7472603168639236</v>
      </c>
      <c r="H61" t="s">
        <v>219</v>
      </c>
      <c r="I61" t="s">
        <v>218</v>
      </c>
    </row>
    <row r="62" spans="1:9">
      <c r="A62">
        <v>2006</v>
      </c>
      <c r="B62">
        <f t="shared" si="1"/>
        <v>33</v>
      </c>
      <c r="C62">
        <f>'Real output'!B69/'Real output'!$B$36</f>
        <v>2.2284019265742061</v>
      </c>
      <c r="D62">
        <f>'Real capital stock'!B69/'Real capital stock'!$B$36</f>
        <v>2.1835688082652536</v>
      </c>
      <c r="E62">
        <f>'labour '!C69/'labour '!$C$36</f>
        <v>1.40852213995732</v>
      </c>
      <c r="F62">
        <f>'Energy data'!K49/'Energy data'!$K$16</f>
        <v>2.0354634377558498</v>
      </c>
      <c r="G62">
        <f>'Energy data'!R49/'Energy data'!$R$16</f>
        <v>1.7419375039138327</v>
      </c>
      <c r="H62" t="s">
        <v>219</v>
      </c>
      <c r="I62" t="s">
        <v>218</v>
      </c>
    </row>
    <row r="63" spans="1:9">
      <c r="A63">
        <v>2007</v>
      </c>
      <c r="B63">
        <f t="shared" si="1"/>
        <v>34</v>
      </c>
      <c r="C63">
        <f>'Real output'!B70/'Real output'!$B$36</f>
        <v>2.352028248542041</v>
      </c>
      <c r="D63">
        <f>'Real capital stock'!B70/'Real capital stock'!$B$36</f>
        <v>2.2667070317235951</v>
      </c>
      <c r="E63">
        <f>'labour '!C70/'labour '!$C$36</f>
        <v>1.4508534102143162</v>
      </c>
      <c r="F63">
        <f>'Energy data'!K50/'Energy data'!$K$16</f>
        <v>2.1911923126642825</v>
      </c>
      <c r="G63">
        <f>'Energy data'!R50/'Energy data'!$R$16</f>
        <v>1.9090112092178595</v>
      </c>
      <c r="H63" t="s">
        <v>219</v>
      </c>
      <c r="I63" t="s">
        <v>218</v>
      </c>
    </row>
    <row r="64" spans="1:9">
      <c r="A64">
        <v>2008</v>
      </c>
      <c r="B64">
        <f t="shared" si="1"/>
        <v>35</v>
      </c>
      <c r="C64">
        <f>'Real output'!B71/'Real output'!$B$36</f>
        <v>2.4372211342933969</v>
      </c>
      <c r="D64">
        <f>'Real capital stock'!B71/'Real capital stock'!$B$36</f>
        <v>2.382392123296373</v>
      </c>
      <c r="E64">
        <f>'labour '!C71/'labour '!$C$36</f>
        <v>1.5325774782263533</v>
      </c>
      <c r="F64">
        <f>'Energy data'!K51/'Energy data'!$K$16</f>
        <v>2.3412332485887881</v>
      </c>
      <c r="G64">
        <f>'Energy data'!R51/'Energy data'!$R$16</f>
        <v>1.8536539545369148</v>
      </c>
      <c r="H64" t="s">
        <v>219</v>
      </c>
      <c r="I64" t="s">
        <v>218</v>
      </c>
    </row>
    <row r="65" spans="1:9">
      <c r="A65">
        <v>2009</v>
      </c>
      <c r="B65">
        <f t="shared" si="1"/>
        <v>36</v>
      </c>
      <c r="C65">
        <f>'Real output'!B72/'Real output'!$B$36</f>
        <v>2.4000247134449197</v>
      </c>
      <c r="D65">
        <f>'Real capital stock'!B72/'Real capital stock'!$B$36</f>
        <v>2.4750596945468697</v>
      </c>
      <c r="E65">
        <f>'labour '!C72/'labour '!$C$36</f>
        <v>1.4913642319808285</v>
      </c>
      <c r="F65">
        <f>'Energy data'!K52/'Energy data'!$K$16</f>
        <v>2.21209117938553</v>
      </c>
      <c r="G65">
        <f>'Energy data'!R52/'Energy data'!$R$16</f>
        <v>1.8879704427327944</v>
      </c>
      <c r="H65" t="s">
        <v>219</v>
      </c>
      <c r="I65" t="s">
        <v>218</v>
      </c>
    </row>
    <row r="66" spans="1:9">
      <c r="A66">
        <v>2010</v>
      </c>
      <c r="B66">
        <f t="shared" si="1"/>
        <v>37</v>
      </c>
      <c r="C66">
        <f>'Real output'!B73/'Real output'!$B$36</f>
        <v>2.475384602986566</v>
      </c>
      <c r="D66">
        <f>'Real capital stock'!B73/'Real capital stock'!$B$36</f>
        <v>2.5547806819807048</v>
      </c>
      <c r="E66">
        <f>'labour '!C73/'labour '!$C$36</f>
        <v>1.4489218182400709</v>
      </c>
      <c r="F66">
        <f>'Energy data'!K53/'Energy data'!$K$16</f>
        <v>2.2680225793941484</v>
      </c>
      <c r="G66">
        <f>'Energy data'!R53/'Energy data'!$R$16</f>
        <v>1.8787651073955787</v>
      </c>
      <c r="H66" t="s">
        <v>219</v>
      </c>
      <c r="I66" t="s">
        <v>218</v>
      </c>
    </row>
    <row r="67" spans="1:9">
      <c r="A67">
        <v>2011</v>
      </c>
      <c r="B67">
        <f t="shared" si="1"/>
        <v>38</v>
      </c>
      <c r="C67">
        <f>'Real output'!B74/'Real output'!$B$36</f>
        <v>2.5644806012888597</v>
      </c>
      <c r="D67">
        <f>'Real capital stock'!B74/'Real capital stock'!$B$36</f>
        <v>2.6368001544907216</v>
      </c>
      <c r="E67">
        <f>'labour '!C74/'labour '!$C$36</f>
        <v>1.4785314877267177</v>
      </c>
      <c r="F67">
        <f>'Energy data'!K54/'Energy data'!$K$16</f>
        <v>2.2600077562804324</v>
      </c>
      <c r="G67">
        <f>'Energy data'!R54/'Energy data'!$R$16</f>
        <v>1.9590456509487129</v>
      </c>
      <c r="H67" t="s">
        <v>219</v>
      </c>
      <c r="I67" t="s">
        <v>218</v>
      </c>
    </row>
    <row r="68" spans="1:9">
      <c r="A68">
        <v>2012</v>
      </c>
      <c r="B68">
        <f t="shared" si="1"/>
        <v>39</v>
      </c>
      <c r="C68">
        <f>'Real output'!B75/'Real output'!$B$36</f>
        <v>2.6277429909178092</v>
      </c>
      <c r="D68">
        <f>'Real capital stock'!B75/'Real capital stock'!$B$36</f>
        <v>2.7230579579782335</v>
      </c>
      <c r="E68">
        <f>'labour '!C75/'labour '!$C$36</f>
        <v>1.5159882381675731</v>
      </c>
      <c r="F68" t="s">
        <v>216</v>
      </c>
      <c r="G68" t="s">
        <v>216</v>
      </c>
      <c r="H68" t="s">
        <v>219</v>
      </c>
      <c r="I68" t="s">
        <v>218</v>
      </c>
    </row>
    <row r="69" spans="1:9">
      <c r="A69">
        <v>2013</v>
      </c>
      <c r="B69">
        <f t="shared" si="1"/>
        <v>40</v>
      </c>
      <c r="C69">
        <f>'Real output'!B76/'Real output'!$B$36</f>
        <v>2.67742373081686</v>
      </c>
      <c r="D69">
        <f>'Real capital stock'!B76/'Real capital stock'!$B$36</f>
        <v>2.8152456496850293</v>
      </c>
      <c r="E69">
        <f>'labour '!C76/'labour '!$C$36</f>
        <v>1.5623691249968692</v>
      </c>
      <c r="F69" t="s">
        <v>216</v>
      </c>
      <c r="G69" t="s">
        <v>216</v>
      </c>
      <c r="H69" t="s">
        <v>219</v>
      </c>
      <c r="I69" t="s">
        <v>218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6"/>
  <sheetViews>
    <sheetView workbookViewId="0">
      <pane xSplit="1" ySplit="8" topLeftCell="B9" activePane="bottomRight" state="frozen"/>
      <selection pane="topRight" activeCell="B1" sqref="B1"/>
      <selection pane="bottomLeft" activeCell="A8" sqref="A8"/>
      <selection pane="bottomRight" activeCell="B9" sqref="B9"/>
    </sheetView>
  </sheetViews>
  <sheetFormatPr baseColWidth="10" defaultColWidth="11.5" defaultRowHeight="14" x14ac:dyDescent="0"/>
  <cols>
    <col min="1" max="2" width="11.5" style="2"/>
    <col min="3" max="3" width="16" style="2" customWidth="1"/>
    <col min="4" max="5" width="11.5" style="2"/>
    <col min="6" max="7" width="16.83203125" style="2" customWidth="1"/>
    <col min="8" max="10" width="11.5" style="2"/>
    <col min="11" max="11" width="22.5" style="2" customWidth="1"/>
    <col min="12" max="14" width="11.5" style="2"/>
    <col min="15" max="15" width="17.33203125" style="2" customWidth="1"/>
    <col min="16" max="16384" width="11.5" style="2"/>
  </cols>
  <sheetData>
    <row r="1" spans="1:15">
      <c r="A1" s="1" t="s">
        <v>1</v>
      </c>
      <c r="B1" s="1" t="s">
        <v>2</v>
      </c>
      <c r="C1" s="1" t="s">
        <v>3</v>
      </c>
      <c r="D1" s="1" t="s">
        <v>4</v>
      </c>
      <c r="E1" s="1" t="s">
        <v>5</v>
      </c>
      <c r="F1" s="1" t="s">
        <v>6</v>
      </c>
      <c r="G1" s="1" t="s">
        <v>7</v>
      </c>
      <c r="H1" s="1" t="s">
        <v>8</v>
      </c>
      <c r="I1" s="1" t="s">
        <v>9</v>
      </c>
      <c r="J1" s="1" t="s">
        <v>10</v>
      </c>
      <c r="K1" s="1" t="s">
        <v>11</v>
      </c>
      <c r="L1" s="1" t="s">
        <v>12</v>
      </c>
      <c r="M1" s="1" t="s">
        <v>13</v>
      </c>
      <c r="N1" s="1" t="s">
        <v>14</v>
      </c>
      <c r="O1" s="1" t="s">
        <v>15</v>
      </c>
    </row>
    <row r="2" spans="1:15">
      <c r="A2" s="1" t="s">
        <v>16</v>
      </c>
      <c r="B2" s="1"/>
      <c r="C2" s="1"/>
      <c r="D2" s="1"/>
      <c r="E2" s="1"/>
      <c r="F2" s="1"/>
      <c r="G2" s="1"/>
      <c r="H2" s="1"/>
      <c r="I2" s="1"/>
      <c r="J2" s="1"/>
      <c r="K2" s="1"/>
      <c r="L2" s="1"/>
      <c r="M2" s="1"/>
      <c r="N2" s="1"/>
      <c r="O2" s="1"/>
    </row>
    <row r="3" spans="1:15">
      <c r="A3" s="1" t="s">
        <v>17</v>
      </c>
      <c r="B3" s="1" t="s">
        <v>18</v>
      </c>
      <c r="C3" s="1" t="s">
        <v>19</v>
      </c>
      <c r="D3" s="1" t="s">
        <v>19</v>
      </c>
      <c r="E3" s="1" t="s">
        <v>19</v>
      </c>
      <c r="F3" s="1" t="s">
        <v>19</v>
      </c>
      <c r="G3" s="1" t="s">
        <v>19</v>
      </c>
      <c r="H3" s="1" t="s">
        <v>19</v>
      </c>
      <c r="I3" s="1" t="s">
        <v>19</v>
      </c>
      <c r="J3" s="1" t="s">
        <v>19</v>
      </c>
      <c r="K3" s="1" t="s">
        <v>19</v>
      </c>
      <c r="L3" s="1" t="s">
        <v>19</v>
      </c>
      <c r="M3" s="1" t="s">
        <v>19</v>
      </c>
      <c r="N3" s="1" t="s">
        <v>19</v>
      </c>
      <c r="O3" s="1" t="s">
        <v>19</v>
      </c>
    </row>
    <row r="4" spans="1:15">
      <c r="A4" s="1" t="s">
        <v>20</v>
      </c>
      <c r="B4" s="1" t="s">
        <v>21</v>
      </c>
      <c r="C4" s="1" t="s">
        <v>21</v>
      </c>
      <c r="D4" s="1" t="s">
        <v>21</v>
      </c>
      <c r="E4" s="1" t="s">
        <v>21</v>
      </c>
      <c r="F4" s="1" t="s">
        <v>21</v>
      </c>
      <c r="G4" s="1" t="s">
        <v>21</v>
      </c>
      <c r="H4" s="1" t="s">
        <v>21</v>
      </c>
      <c r="I4" s="1" t="s">
        <v>21</v>
      </c>
      <c r="J4" s="1" t="s">
        <v>21</v>
      </c>
      <c r="K4" s="1" t="s">
        <v>21</v>
      </c>
      <c r="L4" s="1" t="s">
        <v>21</v>
      </c>
      <c r="M4" s="1" t="s">
        <v>21</v>
      </c>
      <c r="N4" s="1" t="s">
        <v>21</v>
      </c>
      <c r="O4" s="1" t="s">
        <v>21</v>
      </c>
    </row>
    <row r="5" spans="1:15">
      <c r="A5" s="1" t="s">
        <v>22</v>
      </c>
      <c r="B5" s="1" t="s">
        <v>23</v>
      </c>
      <c r="C5" s="1" t="s">
        <v>24</v>
      </c>
      <c r="D5" s="1" t="s">
        <v>25</v>
      </c>
      <c r="E5" s="1" t="s">
        <v>25</v>
      </c>
      <c r="F5" s="1" t="s">
        <v>26</v>
      </c>
      <c r="G5" s="1" t="s">
        <v>25</v>
      </c>
      <c r="H5" s="1" t="s">
        <v>25</v>
      </c>
      <c r="I5" s="1" t="s">
        <v>25</v>
      </c>
      <c r="J5" s="1" t="s">
        <v>27</v>
      </c>
      <c r="K5" s="1" t="s">
        <v>25</v>
      </c>
      <c r="L5" s="1" t="s">
        <v>25</v>
      </c>
      <c r="M5" s="1" t="s">
        <v>25</v>
      </c>
      <c r="N5" s="1" t="s">
        <v>28</v>
      </c>
      <c r="O5" s="1" t="s">
        <v>29</v>
      </c>
    </row>
    <row r="6" spans="1:15">
      <c r="A6" s="1" t="s">
        <v>30</v>
      </c>
      <c r="B6" s="1" t="s">
        <v>31</v>
      </c>
      <c r="C6" s="1" t="s">
        <v>31</v>
      </c>
      <c r="D6" s="1" t="s">
        <v>31</v>
      </c>
      <c r="E6" s="1" t="s">
        <v>31</v>
      </c>
      <c r="F6" s="1" t="s">
        <v>31</v>
      </c>
      <c r="G6" s="1" t="s">
        <v>31</v>
      </c>
      <c r="H6" s="1" t="s">
        <v>31</v>
      </c>
      <c r="I6" s="1" t="s">
        <v>31</v>
      </c>
      <c r="J6" s="1" t="s">
        <v>31</v>
      </c>
      <c r="K6" s="1" t="s">
        <v>31</v>
      </c>
      <c r="L6" s="1" t="s">
        <v>31</v>
      </c>
      <c r="M6" s="1" t="s">
        <v>31</v>
      </c>
      <c r="N6" s="1" t="s">
        <v>31</v>
      </c>
      <c r="O6" s="1" t="s">
        <v>31</v>
      </c>
    </row>
    <row r="7" spans="1:15">
      <c r="A7" s="1" t="s">
        <v>32</v>
      </c>
      <c r="B7" s="1" t="s">
        <v>33</v>
      </c>
      <c r="C7" s="1" t="s">
        <v>34</v>
      </c>
      <c r="D7" s="1" t="s">
        <v>35</v>
      </c>
      <c r="E7" s="1" t="s">
        <v>36</v>
      </c>
      <c r="F7" s="1" t="s">
        <v>37</v>
      </c>
      <c r="G7" s="1" t="s">
        <v>38</v>
      </c>
      <c r="H7" s="1" t="s">
        <v>39</v>
      </c>
      <c r="I7" s="1" t="s">
        <v>40</v>
      </c>
      <c r="J7" s="1" t="s">
        <v>41</v>
      </c>
      <c r="K7" s="1" t="s">
        <v>42</v>
      </c>
      <c r="L7" s="1" t="s">
        <v>43</v>
      </c>
      <c r="M7" s="1" t="s">
        <v>44</v>
      </c>
      <c r="N7" s="1" t="s">
        <v>45</v>
      </c>
      <c r="O7" s="1" t="s">
        <v>46</v>
      </c>
    </row>
    <row r="8" spans="1:15">
      <c r="A8" s="1"/>
      <c r="B8" s="3" t="s">
        <v>47</v>
      </c>
      <c r="C8" s="3" t="s">
        <v>48</v>
      </c>
      <c r="D8" s="3" t="s">
        <v>49</v>
      </c>
      <c r="E8" s="3" t="s">
        <v>50</v>
      </c>
      <c r="F8" s="3" t="s">
        <v>51</v>
      </c>
      <c r="G8" s="3" t="s">
        <v>52</v>
      </c>
      <c r="H8" s="3" t="s">
        <v>53</v>
      </c>
      <c r="I8" s="3" t="s">
        <v>54</v>
      </c>
      <c r="J8" s="3" t="s">
        <v>55</v>
      </c>
      <c r="K8" s="3" t="s">
        <v>56</v>
      </c>
      <c r="L8" s="3" t="s">
        <v>57</v>
      </c>
      <c r="M8" s="3" t="s">
        <v>58</v>
      </c>
      <c r="N8" s="3" t="s">
        <v>59</v>
      </c>
      <c r="O8" s="3" t="s">
        <v>60</v>
      </c>
    </row>
    <row r="9" spans="1:15">
      <c r="A9" s="1" t="s">
        <v>61</v>
      </c>
      <c r="B9" s="2">
        <v>211232</v>
      </c>
      <c r="C9" s="2">
        <v>48201</v>
      </c>
      <c r="D9" s="2">
        <v>8842</v>
      </c>
      <c r="E9" s="2">
        <v>42185</v>
      </c>
      <c r="F9" s="2">
        <v>25502</v>
      </c>
      <c r="G9" s="2">
        <v>17955</v>
      </c>
      <c r="H9" s="2">
        <v>1274</v>
      </c>
      <c r="I9" s="2">
        <v>4601</v>
      </c>
      <c r="J9" s="2">
        <v>115057</v>
      </c>
      <c r="K9" s="2">
        <v>18459</v>
      </c>
      <c r="L9" s="2">
        <v>10255</v>
      </c>
      <c r="M9" s="2">
        <v>28433</v>
      </c>
      <c r="N9" s="2">
        <v>60231</v>
      </c>
      <c r="O9" s="2">
        <v>192520</v>
      </c>
    </row>
    <row r="10" spans="1:15">
      <c r="A10" s="1" t="s">
        <v>62</v>
      </c>
      <c r="B10" s="2">
        <v>215271</v>
      </c>
      <c r="C10" s="2">
        <v>48907</v>
      </c>
      <c r="D10" s="2">
        <v>10180</v>
      </c>
      <c r="E10" s="2">
        <v>40869</v>
      </c>
      <c r="F10" s="2">
        <v>28796</v>
      </c>
      <c r="G10" s="2">
        <v>19686</v>
      </c>
      <c r="H10" s="2">
        <v>1348</v>
      </c>
      <c r="I10" s="2">
        <v>6018</v>
      </c>
      <c r="J10" s="2">
        <v>112721</v>
      </c>
      <c r="K10" s="2">
        <v>21020</v>
      </c>
      <c r="L10" s="2">
        <v>10610</v>
      </c>
      <c r="M10" s="2">
        <v>29411</v>
      </c>
      <c r="N10" s="2">
        <v>52762</v>
      </c>
      <c r="O10" s="2">
        <v>195495</v>
      </c>
    </row>
    <row r="11" spans="1:15">
      <c r="A11" s="1" t="s">
        <v>63</v>
      </c>
      <c r="B11" s="2">
        <v>231112</v>
      </c>
      <c r="C11" s="2">
        <v>51471</v>
      </c>
      <c r="D11" s="2">
        <v>11031</v>
      </c>
      <c r="E11" s="2">
        <v>42504</v>
      </c>
      <c r="F11" s="2">
        <v>32772</v>
      </c>
      <c r="G11" s="2">
        <v>21654</v>
      </c>
      <c r="H11" s="2">
        <v>1510</v>
      </c>
      <c r="I11" s="2">
        <v>7735</v>
      </c>
      <c r="J11" s="2">
        <v>118279</v>
      </c>
      <c r="K11" s="2">
        <v>22945</v>
      </c>
      <c r="L11" s="2">
        <v>11289</v>
      </c>
      <c r="M11" s="2">
        <v>31192</v>
      </c>
      <c r="N11" s="2">
        <v>53768</v>
      </c>
      <c r="O11" s="2">
        <v>208379</v>
      </c>
    </row>
    <row r="12" spans="1:15">
      <c r="A12" s="1" t="s">
        <v>64</v>
      </c>
      <c r="B12" s="2">
        <v>236330</v>
      </c>
      <c r="C12" s="2">
        <v>51733</v>
      </c>
      <c r="D12" s="2">
        <v>9785</v>
      </c>
      <c r="E12" s="2">
        <v>44804</v>
      </c>
      <c r="F12" s="2">
        <v>35074</v>
      </c>
      <c r="G12" s="2">
        <v>23321</v>
      </c>
      <c r="H12" s="2">
        <v>1675</v>
      </c>
      <c r="I12" s="2">
        <v>8007</v>
      </c>
      <c r="J12" s="2">
        <v>122387</v>
      </c>
      <c r="K12" s="2">
        <v>24089</v>
      </c>
      <c r="L12" s="2">
        <v>11914</v>
      </c>
      <c r="M12" s="2">
        <v>31192</v>
      </c>
      <c r="N12" s="2">
        <v>55766</v>
      </c>
      <c r="O12" s="2">
        <v>214849</v>
      </c>
    </row>
    <row r="13" spans="1:15">
      <c r="A13" s="1" t="s">
        <v>65</v>
      </c>
      <c r="B13" s="2">
        <v>248107</v>
      </c>
      <c r="C13" s="2">
        <v>55446</v>
      </c>
      <c r="D13" s="2">
        <v>11280</v>
      </c>
      <c r="E13" s="2">
        <v>46751</v>
      </c>
      <c r="F13" s="2">
        <v>37868</v>
      </c>
      <c r="G13" s="2">
        <v>25378</v>
      </c>
      <c r="H13" s="2">
        <v>1867</v>
      </c>
      <c r="I13" s="2">
        <v>8315</v>
      </c>
      <c r="J13" s="2">
        <v>126427</v>
      </c>
      <c r="K13" s="2">
        <v>24225</v>
      </c>
      <c r="L13" s="2">
        <v>12074</v>
      </c>
      <c r="M13" s="2">
        <v>32178</v>
      </c>
      <c r="N13" s="2">
        <v>58722</v>
      </c>
      <c r="O13" s="2">
        <v>226701</v>
      </c>
    </row>
    <row r="14" spans="1:15">
      <c r="A14" s="1" t="s">
        <v>66</v>
      </c>
      <c r="B14" s="2">
        <v>259901</v>
      </c>
      <c r="C14" s="2">
        <v>57477</v>
      </c>
      <c r="D14" s="2">
        <v>12136</v>
      </c>
      <c r="E14" s="2">
        <v>47755</v>
      </c>
      <c r="F14" s="2">
        <v>40811</v>
      </c>
      <c r="G14" s="2">
        <v>27626</v>
      </c>
      <c r="H14" s="2">
        <v>2013</v>
      </c>
      <c r="I14" s="2">
        <v>8651</v>
      </c>
      <c r="J14" s="2">
        <v>130574</v>
      </c>
      <c r="K14" s="2">
        <v>24552</v>
      </c>
      <c r="L14" s="2">
        <v>12936</v>
      </c>
      <c r="M14" s="2">
        <v>33630</v>
      </c>
      <c r="N14" s="2">
        <v>60560</v>
      </c>
      <c r="O14" s="2">
        <v>236450</v>
      </c>
    </row>
    <row r="15" spans="1:15">
      <c r="A15" s="1" t="s">
        <v>67</v>
      </c>
      <c r="B15" s="2">
        <v>267769</v>
      </c>
      <c r="C15" s="2">
        <v>59194</v>
      </c>
      <c r="D15" s="2">
        <v>12024</v>
      </c>
      <c r="E15" s="2">
        <v>49942</v>
      </c>
      <c r="F15" s="2">
        <v>43970</v>
      </c>
      <c r="G15" s="2">
        <v>29357</v>
      </c>
      <c r="H15" s="2">
        <v>2174</v>
      </c>
      <c r="I15" s="2">
        <v>9767</v>
      </c>
      <c r="J15" s="2">
        <v>134137</v>
      </c>
      <c r="K15" s="2">
        <v>24869</v>
      </c>
      <c r="L15" s="2">
        <v>13733</v>
      </c>
      <c r="M15" s="2">
        <v>34014</v>
      </c>
      <c r="N15" s="2">
        <v>62319</v>
      </c>
      <c r="O15" s="2">
        <v>245535</v>
      </c>
    </row>
    <row r="16" spans="1:15">
      <c r="A16" s="1" t="s">
        <v>68</v>
      </c>
      <c r="B16" s="2">
        <v>279781</v>
      </c>
      <c r="C16" s="2">
        <v>61201</v>
      </c>
      <c r="D16" s="2">
        <v>13116</v>
      </c>
      <c r="E16" s="2">
        <v>50540</v>
      </c>
      <c r="F16" s="2">
        <v>45779</v>
      </c>
      <c r="G16" s="2">
        <v>31241</v>
      </c>
      <c r="H16" s="2">
        <v>2327</v>
      </c>
      <c r="I16" s="2">
        <v>9295</v>
      </c>
      <c r="J16" s="2">
        <v>140436</v>
      </c>
      <c r="K16" s="2">
        <v>26649</v>
      </c>
      <c r="L16" s="2">
        <v>14252</v>
      </c>
      <c r="M16" s="2">
        <v>35612</v>
      </c>
      <c r="N16" s="2">
        <v>64534</v>
      </c>
      <c r="O16" s="2">
        <v>255676</v>
      </c>
    </row>
    <row r="17" spans="1:15">
      <c r="A17" s="1" t="s">
        <v>69</v>
      </c>
      <c r="B17" s="2">
        <v>298069</v>
      </c>
      <c r="C17" s="2">
        <v>66166</v>
      </c>
      <c r="D17" s="2">
        <v>13810</v>
      </c>
      <c r="E17" s="2">
        <v>55232</v>
      </c>
      <c r="F17" s="2">
        <v>48993</v>
      </c>
      <c r="G17" s="2">
        <v>34039</v>
      </c>
      <c r="H17" s="2">
        <v>2559</v>
      </c>
      <c r="I17" s="2">
        <v>9145</v>
      </c>
      <c r="J17" s="2">
        <v>146803</v>
      </c>
      <c r="K17" s="2">
        <v>28165</v>
      </c>
      <c r="L17" s="2">
        <v>14619</v>
      </c>
      <c r="M17" s="2">
        <v>38051</v>
      </c>
      <c r="N17" s="2">
        <v>66999</v>
      </c>
      <c r="O17" s="2">
        <v>271694</v>
      </c>
    </row>
    <row r="18" spans="1:15">
      <c r="A18" s="1" t="s">
        <v>70</v>
      </c>
      <c r="B18" s="2">
        <v>315023</v>
      </c>
      <c r="C18" s="2">
        <v>70681</v>
      </c>
      <c r="D18" s="2">
        <v>14075</v>
      </c>
      <c r="E18" s="2">
        <v>60084</v>
      </c>
      <c r="F18" s="2">
        <v>52077</v>
      </c>
      <c r="G18" s="2">
        <v>36396</v>
      </c>
      <c r="H18" s="2">
        <v>2823</v>
      </c>
      <c r="I18" s="2">
        <v>9295</v>
      </c>
      <c r="J18" s="2">
        <v>152663</v>
      </c>
      <c r="K18" s="2">
        <v>28719</v>
      </c>
      <c r="L18" s="2">
        <v>15274</v>
      </c>
      <c r="M18" s="2">
        <v>39659</v>
      </c>
      <c r="N18" s="2">
        <v>70687</v>
      </c>
      <c r="O18" s="2">
        <v>286513</v>
      </c>
    </row>
    <row r="19" spans="1:15">
      <c r="A19" s="1" t="s">
        <v>71</v>
      </c>
      <c r="B19" s="2">
        <v>332677</v>
      </c>
      <c r="C19" s="2">
        <v>76925</v>
      </c>
      <c r="D19" s="2">
        <v>15176</v>
      </c>
      <c r="E19" s="2">
        <v>65621</v>
      </c>
      <c r="F19" s="2">
        <v>54325</v>
      </c>
      <c r="G19" s="2">
        <v>38325</v>
      </c>
      <c r="H19" s="2">
        <v>2984</v>
      </c>
      <c r="I19" s="2">
        <v>9223</v>
      </c>
      <c r="J19" s="2">
        <v>158864</v>
      </c>
      <c r="K19" s="2">
        <v>29918</v>
      </c>
      <c r="L19" s="2">
        <v>15912</v>
      </c>
      <c r="M19" s="2">
        <v>40764</v>
      </c>
      <c r="N19" s="2">
        <v>74396</v>
      </c>
      <c r="O19" s="2">
        <v>303052</v>
      </c>
    </row>
    <row r="20" spans="1:15">
      <c r="A20" s="1" t="s">
        <v>72</v>
      </c>
      <c r="B20" s="2">
        <v>347802</v>
      </c>
      <c r="C20" s="2">
        <v>79342</v>
      </c>
      <c r="D20" s="2">
        <v>14516</v>
      </c>
      <c r="E20" s="2">
        <v>69502</v>
      </c>
      <c r="F20" s="2">
        <v>57403</v>
      </c>
      <c r="G20" s="2">
        <v>40356</v>
      </c>
      <c r="H20" s="2">
        <v>3169</v>
      </c>
      <c r="I20" s="2">
        <v>9875</v>
      </c>
      <c r="J20" s="2">
        <v>166195</v>
      </c>
      <c r="K20" s="2">
        <v>30898</v>
      </c>
      <c r="L20" s="2">
        <v>16579</v>
      </c>
      <c r="M20" s="2">
        <v>42581</v>
      </c>
      <c r="N20" s="2">
        <v>78778</v>
      </c>
      <c r="O20" s="2">
        <v>316120</v>
      </c>
    </row>
    <row r="21" spans="1:15">
      <c r="A21" s="1" t="s">
        <v>73</v>
      </c>
      <c r="B21" s="2">
        <v>357637</v>
      </c>
      <c r="C21" s="2">
        <v>80537</v>
      </c>
      <c r="D21" s="2">
        <v>13540</v>
      </c>
      <c r="E21" s="2">
        <v>72460</v>
      </c>
      <c r="F21" s="2">
        <v>59577</v>
      </c>
      <c r="G21" s="2">
        <v>41813</v>
      </c>
      <c r="H21" s="2">
        <v>3330</v>
      </c>
      <c r="I21" s="2">
        <v>10254</v>
      </c>
      <c r="J21" s="2">
        <v>171549</v>
      </c>
      <c r="K21" s="2">
        <v>32569</v>
      </c>
      <c r="L21" s="2">
        <v>16750</v>
      </c>
      <c r="M21" s="2">
        <v>43933</v>
      </c>
      <c r="N21" s="2">
        <v>81598</v>
      </c>
      <c r="O21" s="2">
        <v>324773</v>
      </c>
    </row>
    <row r="22" spans="1:15">
      <c r="A22" s="1" t="s">
        <v>74</v>
      </c>
      <c r="B22" s="2">
        <v>374193</v>
      </c>
      <c r="C22" s="2">
        <v>88589</v>
      </c>
      <c r="D22" s="2">
        <v>14777</v>
      </c>
      <c r="E22" s="2">
        <v>79891</v>
      </c>
      <c r="F22" s="2">
        <v>61312</v>
      </c>
      <c r="G22" s="2">
        <v>43237</v>
      </c>
      <c r="H22" s="2">
        <v>3570</v>
      </c>
      <c r="I22" s="2">
        <v>10061</v>
      </c>
      <c r="J22" s="2">
        <v>175706</v>
      </c>
      <c r="K22" s="2">
        <v>33550</v>
      </c>
      <c r="L22" s="2">
        <v>16903</v>
      </c>
      <c r="M22" s="2">
        <v>45294</v>
      </c>
      <c r="N22" s="2">
        <v>83243</v>
      </c>
      <c r="O22" s="2">
        <v>341567</v>
      </c>
    </row>
    <row r="23" spans="1:15">
      <c r="A23" s="1" t="s">
        <v>75</v>
      </c>
      <c r="B23" s="2">
        <v>385385</v>
      </c>
      <c r="C23" s="2">
        <v>91330</v>
      </c>
      <c r="D23" s="2">
        <v>15321</v>
      </c>
      <c r="E23" s="2">
        <v>82224</v>
      </c>
      <c r="F23" s="2">
        <v>63634</v>
      </c>
      <c r="G23" s="2">
        <v>45485</v>
      </c>
      <c r="H23" s="2">
        <v>3786</v>
      </c>
      <c r="I23" s="2">
        <v>9610</v>
      </c>
      <c r="J23" s="2">
        <v>182539</v>
      </c>
      <c r="K23" s="2">
        <v>35384</v>
      </c>
      <c r="L23" s="2">
        <v>17683</v>
      </c>
      <c r="M23" s="2">
        <v>48537</v>
      </c>
      <c r="N23" s="2">
        <v>80904</v>
      </c>
      <c r="O23" s="2">
        <v>353787</v>
      </c>
    </row>
    <row r="24" spans="1:15">
      <c r="A24" s="1" t="s">
        <v>76</v>
      </c>
      <c r="B24" s="2">
        <v>400202</v>
      </c>
      <c r="C24" s="2">
        <v>95811</v>
      </c>
      <c r="D24" s="2">
        <v>15890</v>
      </c>
      <c r="E24" s="2">
        <v>86550</v>
      </c>
      <c r="F24" s="2">
        <v>66023</v>
      </c>
      <c r="G24" s="2">
        <v>47529</v>
      </c>
      <c r="H24" s="2">
        <v>3983</v>
      </c>
      <c r="I24" s="2">
        <v>9495</v>
      </c>
      <c r="J24" s="2">
        <v>188449</v>
      </c>
      <c r="K24" s="2">
        <v>36028</v>
      </c>
      <c r="L24" s="2">
        <v>17919</v>
      </c>
      <c r="M24" s="2">
        <v>50300</v>
      </c>
      <c r="N24" s="2">
        <v>84689</v>
      </c>
      <c r="O24" s="2">
        <v>367775</v>
      </c>
    </row>
    <row r="25" spans="1:15">
      <c r="A25" s="1" t="s">
        <v>77</v>
      </c>
      <c r="B25" s="2">
        <v>424927</v>
      </c>
      <c r="C25" s="2">
        <v>102874</v>
      </c>
      <c r="D25" s="2">
        <v>16792</v>
      </c>
      <c r="E25" s="2">
        <v>93363</v>
      </c>
      <c r="F25" s="2">
        <v>70060</v>
      </c>
      <c r="G25" s="2">
        <v>50806</v>
      </c>
      <c r="H25" s="2">
        <v>4207</v>
      </c>
      <c r="I25" s="2">
        <v>9696</v>
      </c>
      <c r="J25" s="2">
        <v>197989</v>
      </c>
      <c r="K25" s="2">
        <v>38289</v>
      </c>
      <c r="L25" s="2">
        <v>18923</v>
      </c>
      <c r="M25" s="2">
        <v>52364</v>
      </c>
      <c r="N25" s="2">
        <v>89234</v>
      </c>
      <c r="O25" s="2">
        <v>390327</v>
      </c>
    </row>
    <row r="26" spans="1:15">
      <c r="A26" s="1" t="s">
        <v>78</v>
      </c>
      <c r="B26" s="2">
        <v>456259</v>
      </c>
      <c r="C26" s="2">
        <v>107611</v>
      </c>
      <c r="D26" s="2">
        <v>17336</v>
      </c>
      <c r="E26" s="2">
        <v>98029</v>
      </c>
      <c r="F26" s="2">
        <v>79294</v>
      </c>
      <c r="G26" s="2">
        <v>57986</v>
      </c>
      <c r="H26" s="2">
        <v>4486</v>
      </c>
      <c r="I26" s="2">
        <v>10934</v>
      </c>
      <c r="J26" s="2">
        <v>208298</v>
      </c>
      <c r="K26" s="2">
        <v>42766</v>
      </c>
      <c r="L26" s="2">
        <v>20145</v>
      </c>
      <c r="M26" s="2">
        <v>55341</v>
      </c>
      <c r="N26" s="2">
        <v>90395</v>
      </c>
      <c r="O26" s="2">
        <v>416398</v>
      </c>
    </row>
    <row r="27" spans="1:15">
      <c r="A27" s="1" t="s">
        <v>79</v>
      </c>
      <c r="B27" s="2">
        <v>492484</v>
      </c>
      <c r="C27" s="2">
        <v>110881</v>
      </c>
      <c r="D27" s="2">
        <v>15350</v>
      </c>
      <c r="E27" s="2">
        <v>105028</v>
      </c>
      <c r="F27" s="2">
        <v>92207</v>
      </c>
      <c r="G27" s="2">
        <v>67145</v>
      </c>
      <c r="H27" s="2">
        <v>4816</v>
      </c>
      <c r="I27" s="2">
        <v>13760</v>
      </c>
      <c r="J27" s="2">
        <v>220545</v>
      </c>
      <c r="K27" s="2">
        <v>46352</v>
      </c>
      <c r="L27" s="2">
        <v>21768</v>
      </c>
      <c r="M27" s="2">
        <v>59251</v>
      </c>
      <c r="N27" s="2">
        <v>93427</v>
      </c>
      <c r="O27" s="2">
        <v>446357</v>
      </c>
    </row>
    <row r="28" spans="1:15">
      <c r="A28" s="1" t="s">
        <v>80</v>
      </c>
      <c r="B28" s="2">
        <v>522638</v>
      </c>
      <c r="C28" s="2">
        <v>114060</v>
      </c>
      <c r="D28" s="2">
        <v>15521</v>
      </c>
      <c r="E28" s="2">
        <v>108471</v>
      </c>
      <c r="F28" s="2">
        <v>101171</v>
      </c>
      <c r="G28" s="2">
        <v>72766</v>
      </c>
      <c r="H28" s="2">
        <v>5166</v>
      </c>
      <c r="I28" s="2">
        <v>16329</v>
      </c>
      <c r="J28" s="2">
        <v>233570</v>
      </c>
      <c r="K28" s="2">
        <v>50402</v>
      </c>
      <c r="L28" s="2">
        <v>23203</v>
      </c>
      <c r="M28" s="2">
        <v>62283</v>
      </c>
      <c r="N28" s="2">
        <v>98116</v>
      </c>
      <c r="O28" s="2">
        <v>472148</v>
      </c>
    </row>
    <row r="29" spans="1:15">
      <c r="A29" s="1" t="s">
        <v>81</v>
      </c>
      <c r="B29" s="2">
        <v>545835</v>
      </c>
      <c r="C29" s="2">
        <v>118962</v>
      </c>
      <c r="D29" s="2">
        <v>16742</v>
      </c>
      <c r="E29" s="2">
        <v>112246</v>
      </c>
      <c r="F29" s="2">
        <v>106929</v>
      </c>
      <c r="G29" s="2">
        <v>78094</v>
      </c>
      <c r="H29" s="2">
        <v>5331</v>
      </c>
      <c r="I29" s="2">
        <v>16164</v>
      </c>
      <c r="J29" s="2">
        <v>242341</v>
      </c>
      <c r="K29" s="2">
        <v>51791</v>
      </c>
      <c r="L29" s="2">
        <v>24100</v>
      </c>
      <c r="M29" s="2">
        <v>64420</v>
      </c>
      <c r="N29" s="2">
        <v>102249</v>
      </c>
      <c r="O29" s="2">
        <v>493069</v>
      </c>
    </row>
    <row r="30" spans="1:15">
      <c r="A30" s="1" t="s">
        <v>82</v>
      </c>
      <c r="B30" s="2">
        <v>585116</v>
      </c>
      <c r="C30" s="2">
        <v>123716</v>
      </c>
      <c r="D30" s="2">
        <v>20928</v>
      </c>
      <c r="E30" s="2">
        <v>111103</v>
      </c>
      <c r="F30" s="2">
        <v>115252</v>
      </c>
      <c r="G30" s="2">
        <v>84034</v>
      </c>
      <c r="H30" s="2">
        <v>5724</v>
      </c>
      <c r="I30" s="2">
        <v>17617</v>
      </c>
      <c r="J30" s="2">
        <v>257469</v>
      </c>
      <c r="K30" s="2">
        <v>56540</v>
      </c>
      <c r="L30" s="2">
        <v>25246</v>
      </c>
      <c r="M30" s="2">
        <v>68247</v>
      </c>
      <c r="N30" s="2">
        <v>108039</v>
      </c>
      <c r="O30" s="2">
        <v>522044</v>
      </c>
    </row>
    <row r="31" spans="1:15">
      <c r="A31" s="1" t="s">
        <v>83</v>
      </c>
      <c r="B31" s="2">
        <v>609418</v>
      </c>
      <c r="C31" s="2">
        <v>123819</v>
      </c>
      <c r="D31" s="2">
        <v>18424</v>
      </c>
      <c r="E31" s="2">
        <v>115230</v>
      </c>
      <c r="F31" s="2">
        <v>121982</v>
      </c>
      <c r="G31" s="2">
        <v>88576</v>
      </c>
      <c r="H31" s="2">
        <v>6192</v>
      </c>
      <c r="I31" s="2">
        <v>18812</v>
      </c>
      <c r="J31" s="2">
        <v>277319</v>
      </c>
      <c r="K31" s="2">
        <v>62478</v>
      </c>
      <c r="L31" s="2">
        <v>26746</v>
      </c>
      <c r="M31" s="2">
        <v>74522</v>
      </c>
      <c r="N31" s="2">
        <v>114503</v>
      </c>
      <c r="O31" s="2">
        <v>546467</v>
      </c>
    </row>
    <row r="32" spans="1:15">
      <c r="A32" s="1" t="s">
        <v>84</v>
      </c>
      <c r="B32" s="2">
        <v>638158</v>
      </c>
      <c r="C32" s="2">
        <v>126753</v>
      </c>
      <c r="D32" s="2">
        <v>19300</v>
      </c>
      <c r="E32" s="2">
        <v>117257</v>
      </c>
      <c r="F32" s="2">
        <v>134524</v>
      </c>
      <c r="G32" s="2">
        <v>97441</v>
      </c>
      <c r="H32" s="2">
        <v>6566</v>
      </c>
      <c r="I32" s="2">
        <v>21495</v>
      </c>
      <c r="J32" s="2">
        <v>291561</v>
      </c>
      <c r="K32" s="2">
        <v>66019</v>
      </c>
      <c r="L32" s="2">
        <v>28753</v>
      </c>
      <c r="M32" s="2">
        <v>81884</v>
      </c>
      <c r="N32" s="2">
        <v>115622</v>
      </c>
      <c r="O32" s="2">
        <v>577153</v>
      </c>
    </row>
    <row r="33" spans="1:15">
      <c r="A33" s="1" t="s">
        <v>85</v>
      </c>
      <c r="B33" s="2">
        <v>671652</v>
      </c>
      <c r="C33" s="2">
        <v>128289</v>
      </c>
      <c r="D33" s="2">
        <v>18017</v>
      </c>
      <c r="E33" s="2">
        <v>121105</v>
      </c>
      <c r="F33" s="2">
        <v>145520</v>
      </c>
      <c r="G33" s="2">
        <v>103906</v>
      </c>
      <c r="H33" s="2">
        <v>7254</v>
      </c>
      <c r="I33" s="2">
        <v>24658</v>
      </c>
      <c r="J33" s="2">
        <v>309317</v>
      </c>
      <c r="K33" s="2">
        <v>71358</v>
      </c>
      <c r="L33" s="2">
        <v>31811</v>
      </c>
      <c r="M33" s="2">
        <v>85601</v>
      </c>
      <c r="N33" s="2">
        <v>120168</v>
      </c>
      <c r="O33" s="2">
        <v>606928</v>
      </c>
    </row>
    <row r="34" spans="1:15">
      <c r="A34" s="1" t="s">
        <v>86</v>
      </c>
      <c r="B34" s="2">
        <v>700392</v>
      </c>
      <c r="C34" s="2">
        <v>129090</v>
      </c>
      <c r="D34" s="2">
        <v>21398</v>
      </c>
      <c r="E34" s="2">
        <v>116632</v>
      </c>
      <c r="F34" s="2">
        <v>156435</v>
      </c>
      <c r="G34" s="2">
        <v>110510</v>
      </c>
      <c r="H34" s="2">
        <v>7721</v>
      </c>
      <c r="I34" s="2">
        <v>27978</v>
      </c>
      <c r="J34" s="2">
        <v>324445</v>
      </c>
      <c r="K34" s="2">
        <v>76097</v>
      </c>
      <c r="L34" s="2">
        <v>33594</v>
      </c>
      <c r="M34" s="2">
        <v>88104</v>
      </c>
      <c r="N34" s="2">
        <v>126031</v>
      </c>
      <c r="O34" s="2">
        <v>633415</v>
      </c>
    </row>
    <row r="35" spans="1:15">
      <c r="A35" s="1" t="s">
        <v>87</v>
      </c>
      <c r="B35" s="2">
        <v>711982</v>
      </c>
      <c r="C35" s="2">
        <v>124012</v>
      </c>
      <c r="D35" s="2">
        <v>21261</v>
      </c>
      <c r="E35" s="2">
        <v>110916</v>
      </c>
      <c r="F35" s="2">
        <v>164447</v>
      </c>
      <c r="G35" s="2">
        <v>114707</v>
      </c>
      <c r="H35" s="2">
        <v>8453</v>
      </c>
      <c r="I35" s="2">
        <v>30440</v>
      </c>
      <c r="J35" s="2">
        <v>336497</v>
      </c>
      <c r="K35" s="2">
        <v>78758</v>
      </c>
      <c r="L35" s="2">
        <v>34923</v>
      </c>
      <c r="M35" s="2">
        <v>91712</v>
      </c>
      <c r="N35" s="2">
        <v>130036</v>
      </c>
      <c r="O35" s="2">
        <v>645667</v>
      </c>
    </row>
    <row r="36" spans="1:15">
      <c r="A36" s="1" t="s">
        <v>88</v>
      </c>
      <c r="B36" s="2">
        <v>744534</v>
      </c>
      <c r="C36" s="2">
        <v>119531</v>
      </c>
      <c r="D36" s="2">
        <v>18569</v>
      </c>
      <c r="E36" s="2">
        <v>109986</v>
      </c>
      <c r="F36" s="2">
        <v>177083</v>
      </c>
      <c r="G36" s="2">
        <v>125348</v>
      </c>
      <c r="H36" s="2">
        <v>9231</v>
      </c>
      <c r="I36" s="2">
        <v>30497</v>
      </c>
      <c r="J36" s="2">
        <v>355918</v>
      </c>
      <c r="K36" s="2">
        <v>85613</v>
      </c>
      <c r="L36" s="2">
        <v>37609</v>
      </c>
      <c r="M36" s="2">
        <v>97603</v>
      </c>
      <c r="N36" s="2">
        <v>133643</v>
      </c>
      <c r="O36" s="2">
        <v>670291</v>
      </c>
    </row>
    <row r="37" spans="1:15">
      <c r="A37" s="1" t="s">
        <v>89</v>
      </c>
      <c r="B37" s="2">
        <v>790033</v>
      </c>
      <c r="C37" s="2">
        <v>119775</v>
      </c>
      <c r="D37" s="2">
        <v>24209</v>
      </c>
      <c r="E37" s="2">
        <v>101246</v>
      </c>
      <c r="F37" s="2">
        <v>190077</v>
      </c>
      <c r="G37" s="2">
        <v>133480</v>
      </c>
      <c r="H37" s="2">
        <v>9970</v>
      </c>
      <c r="I37" s="2">
        <v>33817</v>
      </c>
      <c r="J37" s="2">
        <v>380616</v>
      </c>
      <c r="K37" s="2">
        <v>92949</v>
      </c>
      <c r="L37" s="2">
        <v>42238</v>
      </c>
      <c r="M37" s="2">
        <v>101869</v>
      </c>
      <c r="N37" s="2">
        <v>140367</v>
      </c>
      <c r="O37" s="2">
        <v>706319</v>
      </c>
    </row>
    <row r="38" spans="1:15">
      <c r="A38" s="1" t="s">
        <v>90</v>
      </c>
      <c r="B38" s="2">
        <v>803427</v>
      </c>
      <c r="C38" s="2">
        <v>112582</v>
      </c>
      <c r="D38" s="2">
        <v>22133</v>
      </c>
      <c r="E38" s="2">
        <v>96161</v>
      </c>
      <c r="F38" s="2">
        <v>197293</v>
      </c>
      <c r="G38" s="2">
        <v>138615</v>
      </c>
      <c r="H38" s="2">
        <v>10560</v>
      </c>
      <c r="I38" s="2">
        <v>34640</v>
      </c>
      <c r="J38" s="2">
        <v>399774</v>
      </c>
      <c r="K38" s="2">
        <v>101149</v>
      </c>
      <c r="L38" s="2">
        <v>43572</v>
      </c>
      <c r="M38" s="2">
        <v>104161</v>
      </c>
      <c r="N38" s="2">
        <v>147617</v>
      </c>
      <c r="O38" s="2">
        <v>720490</v>
      </c>
    </row>
    <row r="39" spans="1:15">
      <c r="A39" s="1" t="s">
        <v>91</v>
      </c>
      <c r="B39" s="2">
        <v>821504</v>
      </c>
      <c r="C39" s="2">
        <v>117956</v>
      </c>
      <c r="D39" s="2">
        <v>21597</v>
      </c>
      <c r="E39" s="2">
        <v>103300</v>
      </c>
      <c r="F39" s="2">
        <v>200412</v>
      </c>
      <c r="G39" s="2">
        <v>142090</v>
      </c>
      <c r="H39" s="2">
        <v>10973</v>
      </c>
      <c r="I39" s="2">
        <v>33302</v>
      </c>
      <c r="J39" s="2">
        <v>411232</v>
      </c>
      <c r="K39" s="2">
        <v>101276</v>
      </c>
      <c r="L39" s="2">
        <v>44664</v>
      </c>
      <c r="M39" s="2">
        <v>106773</v>
      </c>
      <c r="N39" s="2">
        <v>155598</v>
      </c>
      <c r="O39" s="2">
        <v>741155</v>
      </c>
    </row>
    <row r="40" spans="1:15">
      <c r="A40" s="1" t="s">
        <v>92</v>
      </c>
      <c r="B40" s="2">
        <v>820731</v>
      </c>
      <c r="C40" s="2">
        <v>123233</v>
      </c>
      <c r="D40" s="2">
        <v>24135</v>
      </c>
      <c r="E40" s="2">
        <v>105406</v>
      </c>
      <c r="F40" s="2">
        <v>194688</v>
      </c>
      <c r="G40" s="2">
        <v>137331</v>
      </c>
      <c r="H40" s="2">
        <v>11555</v>
      </c>
      <c r="I40" s="2">
        <v>31506</v>
      </c>
      <c r="J40" s="2">
        <v>410278</v>
      </c>
      <c r="K40" s="2">
        <v>95020</v>
      </c>
      <c r="L40" s="2">
        <v>45544</v>
      </c>
      <c r="M40" s="2">
        <v>107011</v>
      </c>
      <c r="N40" s="2">
        <v>159641</v>
      </c>
      <c r="O40" s="2">
        <v>741011</v>
      </c>
    </row>
    <row r="41" spans="1:15">
      <c r="A41" s="1" t="s">
        <v>93</v>
      </c>
      <c r="B41" s="2">
        <v>845472</v>
      </c>
      <c r="C41" s="2">
        <v>125269</v>
      </c>
      <c r="D41" s="2">
        <v>25102</v>
      </c>
      <c r="E41" s="2">
        <v>106237</v>
      </c>
      <c r="F41" s="2">
        <v>203902</v>
      </c>
      <c r="G41" s="2">
        <v>147296</v>
      </c>
      <c r="H41" s="2">
        <v>12211</v>
      </c>
      <c r="I41" s="2">
        <v>28915</v>
      </c>
      <c r="J41" s="2">
        <v>419215</v>
      </c>
      <c r="K41" s="2">
        <v>94275</v>
      </c>
      <c r="L41" s="2">
        <v>47540</v>
      </c>
      <c r="M41" s="2">
        <v>109568</v>
      </c>
      <c r="N41" s="2">
        <v>164433</v>
      </c>
      <c r="O41" s="2">
        <v>762132</v>
      </c>
    </row>
    <row r="42" spans="1:15">
      <c r="A42" s="1" t="s">
        <v>94</v>
      </c>
      <c r="B42" s="2">
        <v>877520</v>
      </c>
      <c r="C42" s="2">
        <v>126793</v>
      </c>
      <c r="D42" s="2">
        <v>24558</v>
      </c>
      <c r="E42" s="2">
        <v>108889</v>
      </c>
      <c r="F42" s="2">
        <v>218576</v>
      </c>
      <c r="G42" s="2">
        <v>159458</v>
      </c>
      <c r="H42" s="2">
        <v>13060</v>
      </c>
      <c r="I42" s="2">
        <v>29302</v>
      </c>
      <c r="J42" s="2">
        <v>431792</v>
      </c>
      <c r="K42" s="2">
        <v>90888</v>
      </c>
      <c r="L42" s="2">
        <v>51737</v>
      </c>
      <c r="M42" s="2">
        <v>115167</v>
      </c>
      <c r="N42" s="2">
        <v>168944</v>
      </c>
      <c r="O42" s="2">
        <v>791994</v>
      </c>
    </row>
    <row r="43" spans="1:15">
      <c r="A43" s="1" t="s">
        <v>95</v>
      </c>
      <c r="B43" s="2">
        <v>935617</v>
      </c>
      <c r="C43" s="2">
        <v>128073</v>
      </c>
      <c r="D43" s="2">
        <v>27009</v>
      </c>
      <c r="E43" s="2">
        <v>106463</v>
      </c>
      <c r="F43" s="2">
        <v>238908</v>
      </c>
      <c r="G43" s="2">
        <v>172507</v>
      </c>
      <c r="H43" s="2">
        <v>14193</v>
      </c>
      <c r="I43" s="2">
        <v>31778</v>
      </c>
      <c r="J43" s="2">
        <v>459556</v>
      </c>
      <c r="K43" s="2">
        <v>101430</v>
      </c>
      <c r="L43" s="2">
        <v>55380</v>
      </c>
      <c r="M43" s="2">
        <v>122264</v>
      </c>
      <c r="N43" s="2">
        <v>174492</v>
      </c>
      <c r="O43" s="2">
        <v>840690</v>
      </c>
    </row>
    <row r="44" spans="1:15">
      <c r="A44" s="1" t="s">
        <v>96</v>
      </c>
      <c r="B44" s="2">
        <v>985773</v>
      </c>
      <c r="C44" s="2">
        <v>129699</v>
      </c>
      <c r="D44" s="2">
        <v>28570</v>
      </c>
      <c r="E44" s="2">
        <v>105865</v>
      </c>
      <c r="F44" s="2">
        <v>255844</v>
      </c>
      <c r="G44" s="2">
        <v>188408</v>
      </c>
      <c r="H44" s="2">
        <v>15816</v>
      </c>
      <c r="I44" s="2">
        <v>33538</v>
      </c>
      <c r="J44" s="2">
        <v>483611</v>
      </c>
      <c r="K44" s="2">
        <v>110982</v>
      </c>
      <c r="L44" s="2">
        <v>58887</v>
      </c>
      <c r="M44" s="2">
        <v>128658</v>
      </c>
      <c r="N44" s="2">
        <v>179532</v>
      </c>
      <c r="O44" s="2">
        <v>882804</v>
      </c>
    </row>
    <row r="45" spans="1:15">
      <c r="A45" s="1" t="s">
        <v>97</v>
      </c>
      <c r="B45" s="2">
        <v>981994</v>
      </c>
      <c r="C45" s="2">
        <v>126509</v>
      </c>
      <c r="D45" s="2">
        <v>26157</v>
      </c>
      <c r="E45" s="2">
        <v>105998</v>
      </c>
      <c r="F45" s="2">
        <v>250221</v>
      </c>
      <c r="G45" s="2">
        <v>178570</v>
      </c>
      <c r="H45" s="2">
        <v>16748</v>
      </c>
      <c r="I45" s="2">
        <v>32214</v>
      </c>
      <c r="J45" s="2">
        <v>489851</v>
      </c>
      <c r="K45" s="2">
        <v>111145</v>
      </c>
      <c r="L45" s="2">
        <v>57063</v>
      </c>
      <c r="M45" s="2">
        <v>131827</v>
      </c>
      <c r="N45" s="2">
        <v>186809</v>
      </c>
      <c r="O45" s="2">
        <v>876782</v>
      </c>
    </row>
    <row r="46" spans="1:15">
      <c r="A46" s="1" t="s">
        <v>98</v>
      </c>
      <c r="B46" s="2">
        <v>963861</v>
      </c>
      <c r="C46" s="2">
        <v>118638</v>
      </c>
      <c r="D46" s="2">
        <v>20218</v>
      </c>
      <c r="E46" s="2">
        <v>106304</v>
      </c>
      <c r="F46" s="2">
        <v>235837</v>
      </c>
      <c r="G46" s="2">
        <v>175361</v>
      </c>
      <c r="H46" s="2">
        <v>16724</v>
      </c>
      <c r="I46" s="2">
        <v>30468</v>
      </c>
      <c r="J46" s="2">
        <v>500803</v>
      </c>
      <c r="K46" s="2">
        <v>115050</v>
      </c>
      <c r="L46" s="2">
        <v>53715</v>
      </c>
      <c r="M46" s="2">
        <v>136202</v>
      </c>
      <c r="N46" s="2">
        <v>196236</v>
      </c>
      <c r="O46" s="2">
        <v>857669</v>
      </c>
    </row>
    <row r="47" spans="1:15">
      <c r="A47" s="1" t="s">
        <v>99</v>
      </c>
      <c r="B47" s="2">
        <v>1013009</v>
      </c>
      <c r="C47" s="2">
        <v>125320</v>
      </c>
      <c r="D47" s="2">
        <v>22523</v>
      </c>
      <c r="E47" s="2">
        <v>110425</v>
      </c>
      <c r="F47" s="2">
        <v>245509</v>
      </c>
      <c r="G47" s="2">
        <v>187004</v>
      </c>
      <c r="H47" s="2">
        <v>17802</v>
      </c>
      <c r="I47" s="2">
        <v>31219</v>
      </c>
      <c r="J47" s="2">
        <v>530076</v>
      </c>
      <c r="K47" s="2">
        <v>125700</v>
      </c>
      <c r="L47" s="2">
        <v>57937</v>
      </c>
      <c r="M47" s="2">
        <v>141628</v>
      </c>
      <c r="N47" s="2">
        <v>204417</v>
      </c>
      <c r="O47" s="2">
        <v>902574</v>
      </c>
    </row>
    <row r="48" spans="1:15">
      <c r="A48" s="1" t="s">
        <v>100</v>
      </c>
      <c r="B48" s="2">
        <v>1000737</v>
      </c>
      <c r="C48" s="2">
        <v>131917</v>
      </c>
      <c r="D48" s="2">
        <v>27104</v>
      </c>
      <c r="E48" s="2">
        <v>110803</v>
      </c>
      <c r="F48" s="2">
        <v>235634</v>
      </c>
      <c r="G48" s="2">
        <v>180852</v>
      </c>
      <c r="H48" s="2">
        <v>19013</v>
      </c>
      <c r="I48" s="2">
        <v>29652</v>
      </c>
      <c r="J48" s="2">
        <v>529025</v>
      </c>
      <c r="K48" s="2">
        <v>120343</v>
      </c>
      <c r="L48" s="2">
        <v>58657</v>
      </c>
      <c r="M48" s="2">
        <v>143893</v>
      </c>
      <c r="N48" s="2">
        <v>205604</v>
      </c>
      <c r="O48" s="2">
        <v>899287</v>
      </c>
    </row>
    <row r="49" spans="1:15">
      <c r="A49" s="1" t="s">
        <v>101</v>
      </c>
      <c r="B49" s="2">
        <v>1000915</v>
      </c>
      <c r="C49" s="2">
        <v>131126</v>
      </c>
      <c r="D49" s="2">
        <v>28890</v>
      </c>
      <c r="E49" s="2">
        <v>107022</v>
      </c>
      <c r="F49" s="2">
        <v>233974</v>
      </c>
      <c r="G49" s="2">
        <v>180556</v>
      </c>
      <c r="H49" s="2">
        <v>19528</v>
      </c>
      <c r="I49" s="2">
        <v>27255</v>
      </c>
      <c r="J49" s="2">
        <v>532880</v>
      </c>
      <c r="K49" s="2">
        <v>115958</v>
      </c>
      <c r="L49" s="2">
        <v>57653</v>
      </c>
      <c r="M49" s="2">
        <v>147154</v>
      </c>
      <c r="N49" s="2">
        <v>212279</v>
      </c>
      <c r="O49" s="2">
        <v>899375</v>
      </c>
    </row>
    <row r="50" spans="1:15">
      <c r="A50" s="1" t="s">
        <v>102</v>
      </c>
      <c r="B50" s="2">
        <v>1021942</v>
      </c>
      <c r="C50" s="2">
        <v>127891</v>
      </c>
      <c r="D50" s="2">
        <v>29625</v>
      </c>
      <c r="E50" s="2">
        <v>102063</v>
      </c>
      <c r="F50" s="2">
        <v>237241</v>
      </c>
      <c r="G50" s="2">
        <v>184537</v>
      </c>
      <c r="H50" s="2">
        <v>20200</v>
      </c>
      <c r="I50" s="2">
        <v>25452</v>
      </c>
      <c r="J50" s="2">
        <v>550850</v>
      </c>
      <c r="K50" s="2">
        <v>119317</v>
      </c>
      <c r="L50" s="2">
        <v>58049</v>
      </c>
      <c r="M50" s="2">
        <v>152579</v>
      </c>
      <c r="N50" s="2">
        <v>221170</v>
      </c>
      <c r="O50" s="2">
        <v>913458</v>
      </c>
    </row>
    <row r="51" spans="1:15">
      <c r="A51" s="1" t="s">
        <v>103</v>
      </c>
      <c r="B51" s="2">
        <v>1064864</v>
      </c>
      <c r="C51" s="2">
        <v>131637</v>
      </c>
      <c r="D51" s="2">
        <v>30456</v>
      </c>
      <c r="E51" s="2">
        <v>103845</v>
      </c>
      <c r="F51" s="2">
        <v>243253</v>
      </c>
      <c r="G51" s="2">
        <v>196545</v>
      </c>
      <c r="H51" s="2">
        <v>21295</v>
      </c>
      <c r="I51" s="2">
        <v>26275</v>
      </c>
      <c r="J51" s="2">
        <v>568315</v>
      </c>
      <c r="K51" s="2">
        <v>124293</v>
      </c>
      <c r="L51" s="2">
        <v>60824</v>
      </c>
      <c r="M51" s="2">
        <v>155602</v>
      </c>
      <c r="N51" s="2">
        <v>228059</v>
      </c>
      <c r="O51" s="2">
        <v>948151</v>
      </c>
    </row>
    <row r="52" spans="1:15">
      <c r="A52" s="1" t="s">
        <v>104</v>
      </c>
      <c r="B52" s="2">
        <v>1090366</v>
      </c>
      <c r="C52" s="2">
        <v>137172</v>
      </c>
      <c r="D52" s="2">
        <v>34934</v>
      </c>
      <c r="E52" s="2">
        <v>102755</v>
      </c>
      <c r="F52" s="2">
        <v>248965</v>
      </c>
      <c r="G52" s="2">
        <v>200217</v>
      </c>
      <c r="H52" s="2">
        <v>22083</v>
      </c>
      <c r="I52" s="2">
        <v>28490</v>
      </c>
      <c r="J52" s="2">
        <v>579713</v>
      </c>
      <c r="K52" s="2">
        <v>124800</v>
      </c>
      <c r="L52" s="2">
        <v>63474</v>
      </c>
      <c r="M52" s="2">
        <v>158525</v>
      </c>
      <c r="N52" s="2">
        <v>233844</v>
      </c>
      <c r="O52" s="2">
        <v>971412</v>
      </c>
    </row>
    <row r="53" spans="1:15">
      <c r="A53" s="1" t="s">
        <v>105</v>
      </c>
      <c r="B53" s="2">
        <v>1086901</v>
      </c>
      <c r="C53" s="2">
        <v>132891</v>
      </c>
      <c r="D53" s="2">
        <v>32441</v>
      </c>
      <c r="E53" s="2">
        <v>101941</v>
      </c>
      <c r="F53" s="2">
        <v>244561</v>
      </c>
      <c r="G53" s="2">
        <v>195717</v>
      </c>
      <c r="H53" s="2">
        <v>22467</v>
      </c>
      <c r="I53" s="2">
        <v>28754</v>
      </c>
      <c r="J53" s="2">
        <v>583380</v>
      </c>
      <c r="K53" s="2">
        <v>125770</v>
      </c>
      <c r="L53" s="2">
        <v>63495</v>
      </c>
      <c r="M53" s="2">
        <v>158894</v>
      </c>
      <c r="N53" s="2">
        <v>237178</v>
      </c>
      <c r="O53" s="2">
        <v>964095</v>
      </c>
    </row>
    <row r="54" spans="1:15">
      <c r="A54" s="1" t="s">
        <v>106</v>
      </c>
      <c r="B54" s="2">
        <v>1075833</v>
      </c>
      <c r="C54" s="2">
        <v>133085</v>
      </c>
      <c r="D54" s="2">
        <v>33890</v>
      </c>
      <c r="E54" s="2">
        <v>99697</v>
      </c>
      <c r="F54" s="2">
        <v>235449</v>
      </c>
      <c r="G54" s="2">
        <v>186776</v>
      </c>
      <c r="H54" s="2">
        <v>22906</v>
      </c>
      <c r="I54" s="2">
        <v>27408</v>
      </c>
      <c r="J54" s="2">
        <v>584536</v>
      </c>
      <c r="K54" s="2">
        <v>123549</v>
      </c>
      <c r="L54" s="2">
        <v>62106</v>
      </c>
      <c r="M54" s="2">
        <v>161351</v>
      </c>
      <c r="N54" s="2">
        <v>241861</v>
      </c>
      <c r="O54" s="2">
        <v>953312</v>
      </c>
    </row>
    <row r="55" spans="1:15">
      <c r="A55" s="1" t="s">
        <v>107</v>
      </c>
      <c r="B55" s="2">
        <v>1052842</v>
      </c>
      <c r="C55" s="2">
        <v>120066</v>
      </c>
      <c r="D55" s="2">
        <v>24652</v>
      </c>
      <c r="E55" s="2">
        <v>101383</v>
      </c>
      <c r="F55" s="2">
        <v>229472</v>
      </c>
      <c r="G55" s="2">
        <v>180651</v>
      </c>
      <c r="H55" s="2">
        <v>23030</v>
      </c>
      <c r="I55" s="2">
        <v>25705</v>
      </c>
      <c r="J55" s="2">
        <v>583701</v>
      </c>
      <c r="K55" s="2">
        <v>120649</v>
      </c>
      <c r="L55" s="2">
        <v>63285</v>
      </c>
      <c r="M55" s="2">
        <v>162039</v>
      </c>
      <c r="N55" s="2">
        <v>244468</v>
      </c>
      <c r="O55" s="2">
        <v>932194</v>
      </c>
    </row>
    <row r="56" spans="1:15">
      <c r="A56" s="1" t="s">
        <v>108</v>
      </c>
      <c r="B56" s="2">
        <v>1065830</v>
      </c>
      <c r="C56" s="2">
        <v>131694</v>
      </c>
      <c r="D56" s="2">
        <v>30570</v>
      </c>
      <c r="E56" s="2">
        <v>103713</v>
      </c>
      <c r="F56" s="2">
        <v>228315</v>
      </c>
      <c r="G56" s="2">
        <v>180322</v>
      </c>
      <c r="H56" s="2">
        <v>23940</v>
      </c>
      <c r="I56" s="2">
        <v>23949</v>
      </c>
      <c r="J56" s="2">
        <v>587873</v>
      </c>
      <c r="K56" s="2">
        <v>121297</v>
      </c>
      <c r="L56" s="2">
        <v>64777</v>
      </c>
      <c r="M56" s="2">
        <v>162850</v>
      </c>
      <c r="N56" s="2">
        <v>245422</v>
      </c>
      <c r="O56" s="2">
        <v>945242</v>
      </c>
    </row>
    <row r="57" spans="1:15">
      <c r="A57" s="1" t="s">
        <v>109</v>
      </c>
      <c r="B57" s="2">
        <v>1100300</v>
      </c>
      <c r="C57" s="2">
        <v>136051</v>
      </c>
      <c r="D57" s="2">
        <v>32975</v>
      </c>
      <c r="E57" s="2">
        <v>104188</v>
      </c>
      <c r="F57" s="2">
        <v>235371</v>
      </c>
      <c r="G57" s="2">
        <v>185135</v>
      </c>
      <c r="H57" s="2">
        <v>25329</v>
      </c>
      <c r="I57" s="2">
        <v>24643</v>
      </c>
      <c r="J57" s="2">
        <v>604825</v>
      </c>
      <c r="K57" s="2">
        <v>124340</v>
      </c>
      <c r="L57" s="2">
        <v>67762</v>
      </c>
      <c r="M57" s="2">
        <v>168800</v>
      </c>
      <c r="N57" s="2">
        <v>250132</v>
      </c>
      <c r="O57" s="2">
        <v>973525</v>
      </c>
    </row>
    <row r="58" spans="1:15">
      <c r="A58" s="1" t="s">
        <v>110</v>
      </c>
      <c r="B58" s="2">
        <v>1134582</v>
      </c>
      <c r="C58" s="2">
        <v>122632</v>
      </c>
      <c r="D58" s="2">
        <v>26402</v>
      </c>
      <c r="E58" s="2">
        <v>100954</v>
      </c>
      <c r="F58" s="2">
        <v>248483</v>
      </c>
      <c r="G58" s="2">
        <v>197156</v>
      </c>
      <c r="H58" s="2">
        <v>25832</v>
      </c>
      <c r="I58" s="2">
        <v>25519</v>
      </c>
      <c r="J58" s="2">
        <v>631888</v>
      </c>
      <c r="K58" s="2">
        <v>131656</v>
      </c>
      <c r="L58" s="2">
        <v>74923</v>
      </c>
      <c r="M58" s="2">
        <v>174720</v>
      </c>
      <c r="N58" s="2">
        <v>255106</v>
      </c>
      <c r="O58" s="2">
        <v>1002726</v>
      </c>
    </row>
    <row r="59" spans="1:15">
      <c r="A59" s="1" t="s">
        <v>111</v>
      </c>
      <c r="B59" s="2">
        <v>1183445</v>
      </c>
      <c r="C59" s="2">
        <v>132473</v>
      </c>
      <c r="D59" s="2">
        <v>32735</v>
      </c>
      <c r="E59" s="2">
        <v>100119</v>
      </c>
      <c r="F59" s="2">
        <v>255018</v>
      </c>
      <c r="G59" s="2">
        <v>199882</v>
      </c>
      <c r="H59" s="2">
        <v>28620</v>
      </c>
      <c r="I59" s="2">
        <v>26033</v>
      </c>
      <c r="J59" s="2">
        <v>659168</v>
      </c>
      <c r="K59" s="2">
        <v>136512</v>
      </c>
      <c r="L59" s="2">
        <v>79520</v>
      </c>
      <c r="M59" s="2">
        <v>186575</v>
      </c>
      <c r="N59" s="2">
        <v>260501</v>
      </c>
      <c r="O59" s="2">
        <v>1045326</v>
      </c>
    </row>
    <row r="60" spans="1:15">
      <c r="A60" s="1" t="s">
        <v>112</v>
      </c>
      <c r="B60" s="2">
        <v>1214768</v>
      </c>
      <c r="C60" s="2">
        <v>134241</v>
      </c>
      <c r="D60" s="2">
        <v>33012</v>
      </c>
      <c r="E60" s="2">
        <v>101794</v>
      </c>
      <c r="F60" s="2">
        <v>262533</v>
      </c>
      <c r="G60" s="2">
        <v>205293</v>
      </c>
      <c r="H60" s="2">
        <v>29729</v>
      </c>
      <c r="I60" s="2">
        <v>26929</v>
      </c>
      <c r="J60" s="2">
        <v>677111</v>
      </c>
      <c r="K60" s="2">
        <v>137123</v>
      </c>
      <c r="L60" s="2">
        <v>85590</v>
      </c>
      <c r="M60" s="2">
        <v>195356</v>
      </c>
      <c r="N60" s="2">
        <v>262014</v>
      </c>
      <c r="O60" s="2">
        <v>1072799</v>
      </c>
    </row>
    <row r="61" spans="1:15">
      <c r="A61" s="1" t="s">
        <v>113</v>
      </c>
      <c r="B61" s="2">
        <v>1221053</v>
      </c>
      <c r="C61" s="2">
        <v>132073</v>
      </c>
      <c r="D61" s="2">
        <v>31260</v>
      </c>
      <c r="E61" s="2">
        <v>101655</v>
      </c>
      <c r="F61" s="2">
        <v>258268</v>
      </c>
      <c r="G61" s="2">
        <v>204794</v>
      </c>
      <c r="H61" s="2">
        <v>27856</v>
      </c>
      <c r="I61" s="2">
        <v>25342</v>
      </c>
      <c r="J61" s="2">
        <v>690866</v>
      </c>
      <c r="K61" s="2">
        <v>138928</v>
      </c>
      <c r="L61" s="2">
        <v>90258</v>
      </c>
      <c r="M61" s="2">
        <v>199853</v>
      </c>
      <c r="N61" s="2">
        <v>264528</v>
      </c>
      <c r="O61" s="2">
        <v>1080301</v>
      </c>
    </row>
    <row r="62" spans="1:15">
      <c r="A62" s="1" t="s">
        <v>114</v>
      </c>
      <c r="B62" s="2">
        <v>1249847</v>
      </c>
      <c r="C62" s="2">
        <v>133003</v>
      </c>
      <c r="D62" s="2">
        <v>33193</v>
      </c>
      <c r="E62" s="2">
        <v>100256</v>
      </c>
      <c r="F62" s="2">
        <v>258896</v>
      </c>
      <c r="G62" s="2">
        <v>205974</v>
      </c>
      <c r="H62" s="2">
        <v>27719</v>
      </c>
      <c r="I62" s="2">
        <v>24998</v>
      </c>
      <c r="J62" s="2">
        <v>718028</v>
      </c>
      <c r="K62" s="2">
        <v>149507</v>
      </c>
      <c r="L62" s="2">
        <v>94990</v>
      </c>
      <c r="M62" s="2">
        <v>210067</v>
      </c>
      <c r="N62" s="2">
        <v>265497</v>
      </c>
      <c r="O62" s="2">
        <v>1109152</v>
      </c>
    </row>
    <row r="63" spans="1:15">
      <c r="A63" s="1" t="s">
        <v>115</v>
      </c>
      <c r="B63" s="2">
        <v>1301773</v>
      </c>
      <c r="C63" s="2">
        <v>133758</v>
      </c>
      <c r="D63" s="2">
        <v>34761</v>
      </c>
      <c r="E63" s="2">
        <v>99122</v>
      </c>
      <c r="F63" s="2">
        <v>277701</v>
      </c>
      <c r="G63" s="2">
        <v>222666</v>
      </c>
      <c r="H63" s="2">
        <v>28586</v>
      </c>
      <c r="I63" s="2">
        <v>26410</v>
      </c>
      <c r="J63" s="2">
        <v>747195</v>
      </c>
      <c r="K63" s="2">
        <v>161553</v>
      </c>
      <c r="L63" s="2">
        <v>102833</v>
      </c>
      <c r="M63" s="2">
        <v>216747</v>
      </c>
      <c r="N63" s="2">
        <v>267114</v>
      </c>
      <c r="O63" s="2">
        <v>1158218</v>
      </c>
    </row>
    <row r="64" spans="1:15">
      <c r="A64" s="1" t="s">
        <v>116</v>
      </c>
      <c r="B64" s="2">
        <v>1337382</v>
      </c>
      <c r="C64" s="2">
        <v>132346</v>
      </c>
      <c r="D64" s="2">
        <v>33630</v>
      </c>
      <c r="E64" s="2">
        <v>99019</v>
      </c>
      <c r="F64" s="2">
        <v>284859</v>
      </c>
      <c r="G64" s="2">
        <v>229698</v>
      </c>
      <c r="H64" s="2">
        <v>27542</v>
      </c>
      <c r="I64" s="2">
        <v>27711</v>
      </c>
      <c r="J64" s="2">
        <v>774319</v>
      </c>
      <c r="K64" s="2">
        <v>164601</v>
      </c>
      <c r="L64" s="2">
        <v>108902</v>
      </c>
      <c r="M64" s="2">
        <v>234450</v>
      </c>
      <c r="N64" s="2">
        <v>266985</v>
      </c>
      <c r="O64" s="2">
        <v>1191429</v>
      </c>
    </row>
    <row r="65" spans="1:15">
      <c r="A65" s="1" t="s">
        <v>117</v>
      </c>
      <c r="B65" s="2">
        <v>1386435</v>
      </c>
      <c r="C65" s="2">
        <v>135786</v>
      </c>
      <c r="D65" s="2">
        <v>35826</v>
      </c>
      <c r="E65" s="2">
        <v>99960</v>
      </c>
      <c r="F65" s="2">
        <v>293957</v>
      </c>
      <c r="G65" s="2">
        <v>236133</v>
      </c>
      <c r="H65" s="2">
        <v>28503</v>
      </c>
      <c r="I65" s="2">
        <v>29321</v>
      </c>
      <c r="J65" s="2">
        <v>806527</v>
      </c>
      <c r="K65" s="2">
        <v>168357</v>
      </c>
      <c r="L65" s="2">
        <v>118749</v>
      </c>
      <c r="M65" s="2">
        <v>249165</v>
      </c>
      <c r="N65" s="2">
        <v>270256</v>
      </c>
      <c r="O65" s="2">
        <v>1236270</v>
      </c>
    </row>
    <row r="66" spans="1:15">
      <c r="A66" s="1" t="s">
        <v>118</v>
      </c>
      <c r="B66" s="2">
        <v>1427322</v>
      </c>
      <c r="C66" s="2">
        <v>139425</v>
      </c>
      <c r="D66" s="2">
        <v>36070</v>
      </c>
      <c r="E66" s="2">
        <v>103355</v>
      </c>
      <c r="F66" s="2">
        <v>293500</v>
      </c>
      <c r="G66" s="2">
        <v>232581</v>
      </c>
      <c r="H66" s="2">
        <v>29344</v>
      </c>
      <c r="I66" s="2">
        <v>31575</v>
      </c>
      <c r="J66" s="2">
        <v>840204</v>
      </c>
      <c r="K66" s="2">
        <v>172845</v>
      </c>
      <c r="L66" s="2">
        <v>126287</v>
      </c>
      <c r="M66" s="2">
        <v>261123</v>
      </c>
      <c r="N66" s="2">
        <v>279949</v>
      </c>
      <c r="O66" s="2">
        <v>1273129</v>
      </c>
    </row>
    <row r="67" spans="1:15">
      <c r="A67" s="1" t="s">
        <v>119</v>
      </c>
      <c r="B67" s="2">
        <v>1492330</v>
      </c>
      <c r="C67" s="2">
        <v>141295</v>
      </c>
      <c r="D67" s="2">
        <v>36380</v>
      </c>
      <c r="E67" s="2">
        <v>104915</v>
      </c>
      <c r="F67" s="2">
        <v>309751</v>
      </c>
      <c r="G67" s="2">
        <v>243965</v>
      </c>
      <c r="H67" s="2">
        <v>31335</v>
      </c>
      <c r="I67" s="2">
        <v>34451</v>
      </c>
      <c r="J67" s="2">
        <v>879344</v>
      </c>
      <c r="K67" s="2">
        <v>182175</v>
      </c>
      <c r="L67" s="2">
        <v>132459</v>
      </c>
      <c r="M67" s="2">
        <v>279544</v>
      </c>
      <c r="N67" s="2">
        <v>285166</v>
      </c>
      <c r="O67" s="2">
        <v>1330390</v>
      </c>
    </row>
    <row r="68" spans="1:15">
      <c r="A68" s="1" t="s">
        <v>120</v>
      </c>
      <c r="B68" s="2">
        <v>1571082</v>
      </c>
      <c r="C68" s="2">
        <v>143394</v>
      </c>
      <c r="D68" s="2">
        <v>37402</v>
      </c>
      <c r="E68" s="2">
        <v>105992</v>
      </c>
      <c r="F68" s="2">
        <v>330669</v>
      </c>
      <c r="G68" s="2">
        <v>259101</v>
      </c>
      <c r="H68" s="2">
        <v>33010</v>
      </c>
      <c r="I68" s="2">
        <v>38558</v>
      </c>
      <c r="J68" s="2">
        <v>927004</v>
      </c>
      <c r="K68" s="2">
        <v>195012</v>
      </c>
      <c r="L68" s="2">
        <v>139472</v>
      </c>
      <c r="M68" s="2">
        <v>295504</v>
      </c>
      <c r="N68" s="2">
        <v>297016</v>
      </c>
      <c r="O68" s="2">
        <v>1401067</v>
      </c>
    </row>
    <row r="69" spans="1:15">
      <c r="A69" s="1" t="s">
        <v>121</v>
      </c>
      <c r="B69" s="2">
        <v>1659121</v>
      </c>
      <c r="C69" s="2">
        <v>140723</v>
      </c>
      <c r="D69" s="2">
        <v>35359</v>
      </c>
      <c r="E69" s="2">
        <v>105364</v>
      </c>
      <c r="F69" s="2">
        <v>352503</v>
      </c>
      <c r="G69" s="2">
        <v>275782</v>
      </c>
      <c r="H69" s="2">
        <v>34139</v>
      </c>
      <c r="I69" s="2">
        <v>42582</v>
      </c>
      <c r="J69" s="2">
        <v>985265</v>
      </c>
      <c r="K69" s="2">
        <v>206636</v>
      </c>
      <c r="L69" s="2">
        <v>146607</v>
      </c>
      <c r="M69" s="2">
        <v>324002</v>
      </c>
      <c r="N69" s="2">
        <v>308020</v>
      </c>
      <c r="O69" s="2">
        <v>1478491</v>
      </c>
    </row>
    <row r="70" spans="1:15">
      <c r="A70" s="1" t="s">
        <v>122</v>
      </c>
      <c r="B70" s="2">
        <v>1751165</v>
      </c>
      <c r="C70" s="2">
        <v>141637</v>
      </c>
      <c r="D70" s="2">
        <v>36301</v>
      </c>
      <c r="E70" s="2">
        <v>105336</v>
      </c>
      <c r="F70" s="2">
        <v>374511</v>
      </c>
      <c r="G70" s="2">
        <v>290246</v>
      </c>
      <c r="H70" s="2">
        <v>35294</v>
      </c>
      <c r="I70" s="2">
        <v>48971</v>
      </c>
      <c r="J70" s="2">
        <v>1044928</v>
      </c>
      <c r="K70" s="2">
        <v>217607</v>
      </c>
      <c r="L70" s="2">
        <v>156289</v>
      </c>
      <c r="M70" s="2">
        <v>349501</v>
      </c>
      <c r="N70" s="2">
        <v>321531</v>
      </c>
      <c r="O70" s="2">
        <v>1561076</v>
      </c>
    </row>
    <row r="71" spans="1:15">
      <c r="A71" s="1" t="s">
        <v>123</v>
      </c>
      <c r="B71" s="2">
        <v>1814594</v>
      </c>
      <c r="C71" s="2">
        <v>141539</v>
      </c>
      <c r="D71" s="2">
        <v>42143</v>
      </c>
      <c r="E71" s="2">
        <v>99396</v>
      </c>
      <c r="F71" s="2">
        <v>385230</v>
      </c>
      <c r="G71" s="2">
        <v>297889</v>
      </c>
      <c r="H71" s="2">
        <v>34196</v>
      </c>
      <c r="I71" s="2">
        <v>53145</v>
      </c>
      <c r="J71" s="2">
        <v>1093033</v>
      </c>
      <c r="K71" s="2">
        <v>219749</v>
      </c>
      <c r="L71" s="2">
        <v>162522</v>
      </c>
      <c r="M71" s="2">
        <v>375240</v>
      </c>
      <c r="N71" s="2">
        <v>335522</v>
      </c>
      <c r="O71" s="2">
        <v>1619802</v>
      </c>
    </row>
    <row r="72" spans="1:15">
      <c r="A72" s="1" t="s">
        <v>124</v>
      </c>
      <c r="B72" s="2">
        <v>1786900</v>
      </c>
      <c r="C72" s="2">
        <v>135511</v>
      </c>
      <c r="D72" s="2">
        <v>41454</v>
      </c>
      <c r="E72" s="2">
        <v>94057</v>
      </c>
      <c r="F72" s="2">
        <v>358714</v>
      </c>
      <c r="G72" s="2">
        <v>267723</v>
      </c>
      <c r="H72" s="2">
        <v>33712</v>
      </c>
      <c r="I72" s="2">
        <v>57279</v>
      </c>
      <c r="J72" s="2">
        <v>1103835</v>
      </c>
      <c r="K72" s="2">
        <v>217074</v>
      </c>
      <c r="L72" s="2">
        <v>163999</v>
      </c>
      <c r="M72" s="2">
        <v>378987</v>
      </c>
      <c r="N72" s="2">
        <v>343775</v>
      </c>
      <c r="O72" s="2">
        <v>1598060</v>
      </c>
    </row>
    <row r="73" spans="1:15">
      <c r="A73" s="1" t="s">
        <v>125</v>
      </c>
      <c r="B73" s="2">
        <v>1843008</v>
      </c>
      <c r="C73" s="2">
        <v>140997</v>
      </c>
      <c r="D73" s="2">
        <v>41614</v>
      </c>
      <c r="E73" s="2">
        <v>99383</v>
      </c>
      <c r="F73" s="2">
        <v>374754</v>
      </c>
      <c r="G73" s="2">
        <v>282509</v>
      </c>
      <c r="H73" s="2">
        <v>34538</v>
      </c>
      <c r="I73" s="2">
        <v>57707</v>
      </c>
      <c r="J73" s="2">
        <v>1131524</v>
      </c>
      <c r="K73" s="2">
        <v>225338</v>
      </c>
      <c r="L73" s="2">
        <v>167313</v>
      </c>
      <c r="M73" s="2">
        <v>387189</v>
      </c>
      <c r="N73" s="2">
        <v>351684</v>
      </c>
      <c r="O73" s="2">
        <v>1647275</v>
      </c>
    </row>
    <row r="74" spans="1:15">
      <c r="A74" s="1" t="s">
        <v>126</v>
      </c>
      <c r="B74" s="2">
        <v>1909343</v>
      </c>
      <c r="C74" s="2">
        <v>141274</v>
      </c>
      <c r="D74" s="2">
        <v>41587</v>
      </c>
      <c r="E74" s="2">
        <v>99687</v>
      </c>
      <c r="F74" s="2">
        <v>384703</v>
      </c>
      <c r="G74" s="2">
        <v>291785</v>
      </c>
      <c r="H74" s="2">
        <v>35049</v>
      </c>
      <c r="I74" s="2">
        <v>57869</v>
      </c>
      <c r="J74" s="2">
        <v>1177824</v>
      </c>
      <c r="K74" s="2">
        <v>235295</v>
      </c>
      <c r="L74" s="2">
        <v>172530</v>
      </c>
      <c r="M74" s="2">
        <v>405479</v>
      </c>
      <c r="N74" s="2">
        <v>364520</v>
      </c>
      <c r="O74" s="2">
        <v>1703801</v>
      </c>
    </row>
    <row r="75" spans="1:15">
      <c r="A75" s="1" t="s">
        <v>127</v>
      </c>
      <c r="B75" s="2">
        <v>1956444</v>
      </c>
      <c r="C75" s="2">
        <v>138515</v>
      </c>
      <c r="D75" s="2">
        <v>42433</v>
      </c>
      <c r="E75" s="2">
        <v>96082</v>
      </c>
      <c r="F75" s="2">
        <v>391490</v>
      </c>
      <c r="G75" s="2">
        <v>297808</v>
      </c>
      <c r="H75" s="2">
        <v>34476</v>
      </c>
      <c r="I75" s="2">
        <v>59206</v>
      </c>
      <c r="J75" s="2">
        <v>1215348</v>
      </c>
      <c r="K75" s="2">
        <v>244278</v>
      </c>
      <c r="L75" s="2">
        <v>176699</v>
      </c>
      <c r="M75" s="2">
        <v>420473</v>
      </c>
      <c r="N75" s="2">
        <v>373898</v>
      </c>
      <c r="O75" s="2">
        <v>1745353</v>
      </c>
    </row>
    <row r="76" spans="1:15">
      <c r="A76" s="1" t="s">
        <v>128</v>
      </c>
      <c r="B76" s="2">
        <v>1993433</v>
      </c>
      <c r="C76" s="2">
        <v>142490</v>
      </c>
      <c r="D76" s="2">
        <v>43414</v>
      </c>
      <c r="E76" s="2">
        <v>99076</v>
      </c>
      <c r="F76" s="2">
        <v>395262</v>
      </c>
      <c r="G76" s="2">
        <v>300050</v>
      </c>
      <c r="H76" s="2">
        <v>34333</v>
      </c>
      <c r="I76" s="2">
        <v>60879</v>
      </c>
      <c r="J76" s="2">
        <v>1240202</v>
      </c>
      <c r="K76" s="2">
        <v>249607</v>
      </c>
      <c r="L76" s="2">
        <v>180109</v>
      </c>
      <c r="M76" s="2">
        <v>430597</v>
      </c>
      <c r="N76" s="2">
        <v>379889</v>
      </c>
      <c r="O76" s="2">
        <v>1777954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6"/>
  <sheetViews>
    <sheetView workbookViewId="0">
      <pane xSplit="1" ySplit="8" topLeftCell="B9" activePane="bottomRight" state="frozen"/>
      <selection pane="topRight" activeCell="B1" sqref="B1"/>
      <selection pane="bottomLeft" activeCell="A9" sqref="A9"/>
      <selection pane="bottomRight" activeCell="B3" sqref="B3"/>
    </sheetView>
  </sheetViews>
  <sheetFormatPr baseColWidth="10" defaultColWidth="11.5" defaultRowHeight="14" x14ac:dyDescent="0"/>
  <cols>
    <col min="1" max="6" width="11.5" style="2"/>
    <col min="7" max="7" width="18.1640625" style="2" customWidth="1"/>
    <col min="8" max="10" width="11.5" style="2"/>
    <col min="11" max="11" width="21.1640625" style="2" customWidth="1"/>
    <col min="12" max="16384" width="11.5" style="2"/>
  </cols>
  <sheetData>
    <row r="1" spans="1:14">
      <c r="A1" s="1" t="s">
        <v>1</v>
      </c>
      <c r="B1" s="1" t="s">
        <v>166</v>
      </c>
      <c r="C1" s="1"/>
      <c r="D1" s="1" t="s">
        <v>167</v>
      </c>
      <c r="E1" s="1" t="s">
        <v>168</v>
      </c>
      <c r="F1" s="1"/>
      <c r="G1" s="1" t="s">
        <v>169</v>
      </c>
      <c r="H1" s="1" t="s">
        <v>170</v>
      </c>
      <c r="I1" s="1" t="s">
        <v>171</v>
      </c>
      <c r="J1" s="1"/>
      <c r="K1" s="1" t="s">
        <v>172</v>
      </c>
      <c r="L1" s="1" t="s">
        <v>173</v>
      </c>
      <c r="M1" s="1" t="s">
        <v>174</v>
      </c>
      <c r="N1" s="1" t="s">
        <v>175</v>
      </c>
    </row>
    <row r="2" spans="1:14">
      <c r="A2" s="1" t="s">
        <v>16</v>
      </c>
      <c r="B2" s="1"/>
      <c r="C2" s="1"/>
      <c r="D2" s="1"/>
      <c r="E2" s="1"/>
      <c r="F2" s="1"/>
      <c r="G2" s="1"/>
      <c r="H2" s="1"/>
      <c r="I2" s="1"/>
      <c r="J2" s="1"/>
      <c r="K2" s="1"/>
      <c r="L2" s="1"/>
      <c r="M2" s="1"/>
      <c r="N2" s="1"/>
    </row>
    <row r="3" spans="1:14">
      <c r="A3" s="1" t="s">
        <v>17</v>
      </c>
      <c r="B3" s="1" t="s">
        <v>176</v>
      </c>
      <c r="C3" s="1"/>
      <c r="D3" s="1" t="s">
        <v>176</v>
      </c>
      <c r="E3" s="1" t="s">
        <v>176</v>
      </c>
      <c r="F3" s="1"/>
      <c r="G3" s="1" t="s">
        <v>176</v>
      </c>
      <c r="H3" s="1" t="s">
        <v>176</v>
      </c>
      <c r="I3" s="1" t="s">
        <v>176</v>
      </c>
      <c r="J3" s="1"/>
      <c r="K3" s="1" t="s">
        <v>176</v>
      </c>
      <c r="L3" s="1" t="s">
        <v>176</v>
      </c>
      <c r="M3" s="1" t="s">
        <v>176</v>
      </c>
      <c r="N3" s="1" t="s">
        <v>176</v>
      </c>
    </row>
    <row r="4" spans="1:14">
      <c r="A4" s="1" t="s">
        <v>20</v>
      </c>
      <c r="B4" s="1" t="s">
        <v>21</v>
      </c>
      <c r="C4" s="1"/>
      <c r="D4" s="1" t="s">
        <v>21</v>
      </c>
      <c r="E4" s="1" t="s">
        <v>21</v>
      </c>
      <c r="F4" s="1"/>
      <c r="G4" s="1" t="s">
        <v>21</v>
      </c>
      <c r="H4" s="1" t="s">
        <v>21</v>
      </c>
      <c r="I4" s="1" t="s">
        <v>21</v>
      </c>
      <c r="J4" s="1"/>
      <c r="K4" s="1" t="s">
        <v>21</v>
      </c>
      <c r="L4" s="1" t="s">
        <v>21</v>
      </c>
      <c r="M4" s="1" t="s">
        <v>21</v>
      </c>
      <c r="N4" s="1" t="s">
        <v>21</v>
      </c>
    </row>
    <row r="5" spans="1:14">
      <c r="A5" s="1" t="s">
        <v>22</v>
      </c>
      <c r="B5" s="1" t="s">
        <v>177</v>
      </c>
      <c r="C5" s="1"/>
      <c r="D5" s="1"/>
      <c r="E5" s="1"/>
      <c r="F5" s="1"/>
      <c r="G5" s="1"/>
      <c r="H5" s="1"/>
      <c r="I5" s="1"/>
      <c r="J5" s="1"/>
      <c r="K5" s="1"/>
      <c r="L5" s="1"/>
      <c r="M5" s="1" t="s">
        <v>178</v>
      </c>
      <c r="N5" s="1"/>
    </row>
    <row r="6" spans="1:14">
      <c r="A6" s="1" t="s">
        <v>30</v>
      </c>
      <c r="B6" s="1" t="s">
        <v>31</v>
      </c>
      <c r="C6" s="1"/>
      <c r="D6" s="1" t="s">
        <v>31</v>
      </c>
      <c r="E6" s="1" t="s">
        <v>31</v>
      </c>
      <c r="F6" s="1"/>
      <c r="G6" s="1" t="s">
        <v>31</v>
      </c>
      <c r="H6" s="1" t="s">
        <v>31</v>
      </c>
      <c r="I6" s="1" t="s">
        <v>31</v>
      </c>
      <c r="J6" s="1"/>
      <c r="K6" s="1" t="s">
        <v>31</v>
      </c>
      <c r="L6" s="1" t="s">
        <v>31</v>
      </c>
      <c r="M6" s="1" t="s">
        <v>31</v>
      </c>
      <c r="N6" s="1" t="s">
        <v>31</v>
      </c>
    </row>
    <row r="7" spans="1:14">
      <c r="A7" s="1" t="s">
        <v>32</v>
      </c>
      <c r="B7" s="1" t="s">
        <v>179</v>
      </c>
      <c r="C7" s="1"/>
      <c r="D7" s="1" t="s">
        <v>180</v>
      </c>
      <c r="E7" s="1" t="s">
        <v>181</v>
      </c>
      <c r="F7" s="1"/>
      <c r="G7" s="1" t="s">
        <v>182</v>
      </c>
      <c r="H7" s="1" t="s">
        <v>183</v>
      </c>
      <c r="I7" s="1" t="s">
        <v>184</v>
      </c>
      <c r="J7" s="1"/>
      <c r="K7" s="1" t="s">
        <v>185</v>
      </c>
      <c r="L7" s="1" t="s">
        <v>186</v>
      </c>
      <c r="M7" s="1" t="s">
        <v>187</v>
      </c>
      <c r="N7" s="1" t="s">
        <v>188</v>
      </c>
    </row>
    <row r="8" spans="1:14">
      <c r="A8" s="1"/>
      <c r="B8" s="3" t="s">
        <v>189</v>
      </c>
      <c r="C8" s="3" t="s">
        <v>190</v>
      </c>
      <c r="D8" s="3" t="s">
        <v>49</v>
      </c>
      <c r="E8" s="3" t="s">
        <v>50</v>
      </c>
      <c r="F8" s="3" t="s">
        <v>191</v>
      </c>
      <c r="G8" s="3" t="s">
        <v>52</v>
      </c>
      <c r="H8" s="3" t="s">
        <v>53</v>
      </c>
      <c r="I8" s="3" t="s">
        <v>54</v>
      </c>
      <c r="J8" s="3" t="s">
        <v>55</v>
      </c>
      <c r="K8" s="3" t="s">
        <v>192</v>
      </c>
      <c r="L8" s="3" t="s">
        <v>57</v>
      </c>
      <c r="M8" s="3" t="s">
        <v>193</v>
      </c>
      <c r="N8" s="3" t="s">
        <v>59</v>
      </c>
    </row>
    <row r="9" spans="1:14">
      <c r="A9" s="1" t="s">
        <v>61</v>
      </c>
      <c r="B9" s="2">
        <v>312400</v>
      </c>
      <c r="C9" s="2">
        <f>SUM(D9:E9)</f>
        <v>72395</v>
      </c>
      <c r="D9" s="2">
        <v>48763</v>
      </c>
      <c r="E9" s="2">
        <v>23632</v>
      </c>
      <c r="F9" s="2">
        <f>SUM(G9:I9)</f>
        <v>32632</v>
      </c>
      <c r="G9" s="2">
        <v>16220</v>
      </c>
      <c r="H9" s="2">
        <v>15619</v>
      </c>
      <c r="I9" s="2">
        <v>793</v>
      </c>
      <c r="J9" s="2">
        <f>SUM(K9:N9)</f>
        <v>207373</v>
      </c>
      <c r="K9" s="2">
        <v>14864</v>
      </c>
      <c r="L9" s="2">
        <v>73106</v>
      </c>
      <c r="M9" s="2">
        <v>71176</v>
      </c>
      <c r="N9" s="2">
        <v>48227</v>
      </c>
    </row>
    <row r="10" spans="1:14">
      <c r="A10" s="1" t="s">
        <v>62</v>
      </c>
      <c r="B10" s="2">
        <v>334166</v>
      </c>
      <c r="C10" s="2">
        <f t="shared" ref="C10:C73" si="0">SUM(D10:E10)</f>
        <v>77023</v>
      </c>
      <c r="D10" s="2">
        <v>52470</v>
      </c>
      <c r="E10" s="2">
        <v>24553</v>
      </c>
      <c r="F10" s="2">
        <f t="shared" ref="F10:F73" si="1">SUM(G10:I10)</f>
        <v>35458</v>
      </c>
      <c r="G10" s="2">
        <v>18183</v>
      </c>
      <c r="H10" s="2">
        <v>16384</v>
      </c>
      <c r="I10" s="2">
        <v>891</v>
      </c>
      <c r="J10" s="2">
        <f t="shared" ref="J10:J73" si="2">SUM(K10:N10)</f>
        <v>221685</v>
      </c>
      <c r="K10" s="2">
        <v>16127</v>
      </c>
      <c r="L10" s="2">
        <v>77127</v>
      </c>
      <c r="M10" s="2">
        <v>77937</v>
      </c>
      <c r="N10" s="2">
        <v>50494</v>
      </c>
    </row>
    <row r="11" spans="1:14">
      <c r="A11" s="1" t="s">
        <v>63</v>
      </c>
      <c r="B11" s="2">
        <v>363958</v>
      </c>
      <c r="C11" s="2">
        <f t="shared" si="0"/>
        <v>83493</v>
      </c>
      <c r="D11" s="2">
        <v>57245</v>
      </c>
      <c r="E11" s="2">
        <v>26248</v>
      </c>
      <c r="F11" s="2">
        <f t="shared" si="1"/>
        <v>42053</v>
      </c>
      <c r="G11" s="2">
        <v>21747</v>
      </c>
      <c r="H11" s="2">
        <v>19285</v>
      </c>
      <c r="I11" s="2">
        <v>1021</v>
      </c>
      <c r="J11" s="2">
        <f t="shared" si="2"/>
        <v>238412</v>
      </c>
      <c r="K11" s="2">
        <v>17370</v>
      </c>
      <c r="L11" s="2">
        <v>82448</v>
      </c>
      <c r="M11" s="2">
        <v>85575</v>
      </c>
      <c r="N11" s="2">
        <v>53019</v>
      </c>
    </row>
    <row r="12" spans="1:14">
      <c r="A12" s="1" t="s">
        <v>64</v>
      </c>
      <c r="B12" s="2">
        <v>393775</v>
      </c>
      <c r="C12" s="2">
        <f t="shared" si="0"/>
        <v>90580</v>
      </c>
      <c r="D12" s="2">
        <v>61996</v>
      </c>
      <c r="E12" s="2">
        <v>28584</v>
      </c>
      <c r="F12" s="2">
        <f t="shared" si="1"/>
        <v>47652</v>
      </c>
      <c r="G12" s="2">
        <v>26008</v>
      </c>
      <c r="H12" s="2">
        <v>20441</v>
      </c>
      <c r="I12" s="2">
        <v>1203</v>
      </c>
      <c r="J12" s="2">
        <f t="shared" si="2"/>
        <v>255543</v>
      </c>
      <c r="K12" s="2">
        <v>19141</v>
      </c>
      <c r="L12" s="2">
        <v>87725</v>
      </c>
      <c r="M12" s="2">
        <v>92371</v>
      </c>
      <c r="N12" s="2">
        <v>56306</v>
      </c>
    </row>
    <row r="13" spans="1:14">
      <c r="A13" s="1" t="s">
        <v>65</v>
      </c>
      <c r="B13" s="2">
        <v>417817</v>
      </c>
      <c r="C13" s="2">
        <f t="shared" si="0"/>
        <v>97591</v>
      </c>
      <c r="D13" s="2">
        <v>66150</v>
      </c>
      <c r="E13" s="2">
        <v>31441</v>
      </c>
      <c r="F13" s="2">
        <f t="shared" si="1"/>
        <v>52070</v>
      </c>
      <c r="G13" s="2">
        <v>28947</v>
      </c>
      <c r="H13" s="2">
        <v>21791</v>
      </c>
      <c r="I13" s="2">
        <v>1332</v>
      </c>
      <c r="J13" s="2">
        <f t="shared" si="2"/>
        <v>268156</v>
      </c>
      <c r="K13" s="2">
        <v>20309</v>
      </c>
      <c r="L13" s="2">
        <v>91234</v>
      </c>
      <c r="M13" s="2">
        <v>97322</v>
      </c>
      <c r="N13" s="2">
        <v>59291</v>
      </c>
    </row>
    <row r="14" spans="1:14">
      <c r="A14" s="1" t="s">
        <v>66</v>
      </c>
      <c r="B14" s="2">
        <v>439430</v>
      </c>
      <c r="C14" s="2">
        <f t="shared" si="0"/>
        <v>104582</v>
      </c>
      <c r="D14" s="2">
        <v>70185</v>
      </c>
      <c r="E14" s="2">
        <v>34397</v>
      </c>
      <c r="F14" s="2">
        <f t="shared" si="1"/>
        <v>55556</v>
      </c>
      <c r="G14" s="2">
        <v>30917</v>
      </c>
      <c r="H14" s="2">
        <v>23228</v>
      </c>
      <c r="I14" s="2">
        <v>1411</v>
      </c>
      <c r="J14" s="2">
        <f t="shared" si="2"/>
        <v>279292</v>
      </c>
      <c r="K14" s="2">
        <v>21345</v>
      </c>
      <c r="L14" s="2">
        <v>93332</v>
      </c>
      <c r="M14" s="2">
        <v>102479</v>
      </c>
      <c r="N14" s="2">
        <v>62136</v>
      </c>
    </row>
    <row r="15" spans="1:14">
      <c r="A15" s="1" t="s">
        <v>67</v>
      </c>
      <c r="B15" s="2">
        <v>465141</v>
      </c>
      <c r="C15" s="2">
        <f t="shared" si="0"/>
        <v>112597</v>
      </c>
      <c r="D15" s="2">
        <v>73694</v>
      </c>
      <c r="E15" s="2">
        <v>38903</v>
      </c>
      <c r="F15" s="2">
        <f t="shared" si="1"/>
        <v>58810</v>
      </c>
      <c r="G15" s="2">
        <v>32030</v>
      </c>
      <c r="H15" s="2">
        <v>25272</v>
      </c>
      <c r="I15" s="2">
        <v>1508</v>
      </c>
      <c r="J15" s="2">
        <f t="shared" si="2"/>
        <v>293734</v>
      </c>
      <c r="K15" s="2">
        <v>22902</v>
      </c>
      <c r="L15" s="2">
        <v>96133</v>
      </c>
      <c r="M15" s="2">
        <v>108834</v>
      </c>
      <c r="N15" s="2">
        <v>65865</v>
      </c>
    </row>
    <row r="16" spans="1:14">
      <c r="A16" s="1" t="s">
        <v>68</v>
      </c>
      <c r="B16" s="2">
        <v>496103</v>
      </c>
      <c r="C16" s="2">
        <f t="shared" si="0"/>
        <v>120640</v>
      </c>
      <c r="D16" s="2">
        <v>77380</v>
      </c>
      <c r="E16" s="2">
        <v>43260</v>
      </c>
      <c r="F16" s="2">
        <f t="shared" si="1"/>
        <v>64501</v>
      </c>
      <c r="G16" s="2">
        <v>34849</v>
      </c>
      <c r="H16" s="2">
        <v>28104</v>
      </c>
      <c r="I16" s="2">
        <v>1548</v>
      </c>
      <c r="J16" s="2">
        <f t="shared" si="2"/>
        <v>310962</v>
      </c>
      <c r="K16" s="2">
        <v>24666</v>
      </c>
      <c r="L16" s="2">
        <v>101420</v>
      </c>
      <c r="M16" s="2">
        <v>114928</v>
      </c>
      <c r="N16" s="2">
        <v>69948</v>
      </c>
    </row>
    <row r="17" spans="1:14">
      <c r="A17" s="1" t="s">
        <v>69</v>
      </c>
      <c r="B17" s="2">
        <v>526815</v>
      </c>
      <c r="C17" s="2">
        <f t="shared" si="0"/>
        <v>128715</v>
      </c>
      <c r="D17" s="2">
        <v>81171</v>
      </c>
      <c r="E17" s="2">
        <v>47544</v>
      </c>
      <c r="F17" s="2">
        <f t="shared" si="1"/>
        <v>69834</v>
      </c>
      <c r="G17" s="2">
        <v>36939</v>
      </c>
      <c r="H17" s="2">
        <v>31250</v>
      </c>
      <c r="I17" s="2">
        <v>1645</v>
      </c>
      <c r="J17" s="2">
        <f t="shared" si="2"/>
        <v>328266</v>
      </c>
      <c r="K17" s="2">
        <v>26442</v>
      </c>
      <c r="L17" s="2">
        <v>106085</v>
      </c>
      <c r="M17" s="2">
        <v>121594</v>
      </c>
      <c r="N17" s="2">
        <v>74145</v>
      </c>
    </row>
    <row r="18" spans="1:14">
      <c r="A18" s="1" t="s">
        <v>70</v>
      </c>
      <c r="B18" s="2">
        <v>554718</v>
      </c>
      <c r="C18" s="2">
        <f t="shared" si="0"/>
        <v>134604</v>
      </c>
      <c r="D18" s="2">
        <v>84256</v>
      </c>
      <c r="E18" s="2">
        <v>50348</v>
      </c>
      <c r="F18" s="2">
        <f t="shared" si="1"/>
        <v>73654</v>
      </c>
      <c r="G18" s="2">
        <v>37973</v>
      </c>
      <c r="H18" s="2">
        <v>33938</v>
      </c>
      <c r="I18" s="2">
        <v>1743</v>
      </c>
      <c r="J18" s="2">
        <f t="shared" si="2"/>
        <v>346460</v>
      </c>
      <c r="K18" s="2">
        <v>28452</v>
      </c>
      <c r="L18" s="2">
        <v>110646</v>
      </c>
      <c r="M18" s="2">
        <v>128768</v>
      </c>
      <c r="N18" s="2">
        <v>78594</v>
      </c>
    </row>
    <row r="19" spans="1:14">
      <c r="A19" s="1" t="s">
        <v>71</v>
      </c>
      <c r="B19" s="2">
        <v>579846</v>
      </c>
      <c r="C19" s="2">
        <f t="shared" si="0"/>
        <v>138521</v>
      </c>
      <c r="D19" s="2">
        <v>86361</v>
      </c>
      <c r="E19" s="2">
        <v>52160</v>
      </c>
      <c r="F19" s="2">
        <f t="shared" si="1"/>
        <v>77187</v>
      </c>
      <c r="G19" s="2">
        <v>39302</v>
      </c>
      <c r="H19" s="2">
        <v>36111</v>
      </c>
      <c r="I19" s="2">
        <v>1774</v>
      </c>
      <c r="J19" s="2">
        <f t="shared" si="2"/>
        <v>364138</v>
      </c>
      <c r="K19" s="2">
        <v>30159</v>
      </c>
      <c r="L19" s="2">
        <v>116179</v>
      </c>
      <c r="M19" s="2">
        <v>134177</v>
      </c>
      <c r="N19" s="2">
        <v>83623</v>
      </c>
    </row>
    <row r="20" spans="1:14">
      <c r="A20" s="1" t="s">
        <v>72</v>
      </c>
      <c r="B20" s="2">
        <v>606882</v>
      </c>
      <c r="C20" s="2">
        <f t="shared" si="0"/>
        <v>141847</v>
      </c>
      <c r="D20" s="2">
        <v>88435</v>
      </c>
      <c r="E20" s="2">
        <v>53412</v>
      </c>
      <c r="F20" s="2">
        <f t="shared" si="1"/>
        <v>81073</v>
      </c>
      <c r="G20" s="2">
        <v>41267</v>
      </c>
      <c r="H20" s="2">
        <v>37987</v>
      </c>
      <c r="I20" s="2">
        <v>1819</v>
      </c>
      <c r="J20" s="2">
        <f t="shared" si="2"/>
        <v>383962</v>
      </c>
      <c r="K20" s="2">
        <v>32089</v>
      </c>
      <c r="L20" s="2">
        <v>122918</v>
      </c>
      <c r="M20" s="2">
        <v>139812</v>
      </c>
      <c r="N20" s="2">
        <v>89143</v>
      </c>
    </row>
    <row r="21" spans="1:14">
      <c r="A21" s="1" t="s">
        <v>73</v>
      </c>
      <c r="B21" s="2">
        <v>639672</v>
      </c>
      <c r="C21" s="2">
        <f t="shared" si="0"/>
        <v>145394</v>
      </c>
      <c r="D21" s="2">
        <v>90646</v>
      </c>
      <c r="E21" s="2">
        <v>54748</v>
      </c>
      <c r="F21" s="2">
        <f t="shared" si="1"/>
        <v>86157</v>
      </c>
      <c r="G21" s="2">
        <v>44032</v>
      </c>
      <c r="H21" s="2">
        <v>40305</v>
      </c>
      <c r="I21" s="2">
        <v>1820</v>
      </c>
      <c r="J21" s="2">
        <f t="shared" si="2"/>
        <v>408121</v>
      </c>
      <c r="K21" s="2">
        <v>33565</v>
      </c>
      <c r="L21" s="2">
        <v>133857</v>
      </c>
      <c r="M21" s="2">
        <v>145405</v>
      </c>
      <c r="N21" s="2">
        <v>95294</v>
      </c>
    </row>
    <row r="22" spans="1:14">
      <c r="A22" s="1" t="s">
        <v>74</v>
      </c>
      <c r="B22" s="2">
        <v>667949</v>
      </c>
      <c r="C22" s="2">
        <f t="shared" si="0"/>
        <v>148156</v>
      </c>
      <c r="D22" s="2">
        <v>92368</v>
      </c>
      <c r="E22" s="2">
        <v>55788</v>
      </c>
      <c r="F22" s="2">
        <f t="shared" si="1"/>
        <v>91413</v>
      </c>
      <c r="G22" s="2">
        <v>47511</v>
      </c>
      <c r="H22" s="2">
        <v>41998</v>
      </c>
      <c r="I22" s="2">
        <v>1904</v>
      </c>
      <c r="J22" s="2">
        <f t="shared" si="2"/>
        <v>428380</v>
      </c>
      <c r="K22" s="2">
        <v>35579</v>
      </c>
      <c r="L22" s="2">
        <v>140148</v>
      </c>
      <c r="M22" s="2">
        <v>150784</v>
      </c>
      <c r="N22" s="2">
        <v>101869</v>
      </c>
    </row>
    <row r="23" spans="1:14">
      <c r="A23" s="1" t="s">
        <v>75</v>
      </c>
      <c r="B23" s="2">
        <v>696466</v>
      </c>
      <c r="C23" s="2">
        <f t="shared" si="0"/>
        <v>151717</v>
      </c>
      <c r="D23" s="2">
        <v>93753</v>
      </c>
      <c r="E23" s="2">
        <v>57964</v>
      </c>
      <c r="F23" s="2">
        <f t="shared" si="1"/>
        <v>94605</v>
      </c>
      <c r="G23" s="2">
        <v>48936</v>
      </c>
      <c r="H23" s="2">
        <v>43720</v>
      </c>
      <c r="I23" s="2">
        <v>1949</v>
      </c>
      <c r="J23" s="2">
        <f t="shared" si="2"/>
        <v>450144</v>
      </c>
      <c r="K23" s="2">
        <v>37180</v>
      </c>
      <c r="L23" s="2">
        <v>146595</v>
      </c>
      <c r="M23" s="2">
        <v>156363</v>
      </c>
      <c r="N23" s="2">
        <v>110006</v>
      </c>
    </row>
    <row r="24" spans="1:14">
      <c r="A24" s="1" t="s">
        <v>76</v>
      </c>
      <c r="B24" s="2">
        <v>721623</v>
      </c>
      <c r="C24" s="2">
        <f t="shared" si="0"/>
        <v>155797</v>
      </c>
      <c r="D24" s="2">
        <v>94927</v>
      </c>
      <c r="E24" s="2">
        <v>60870</v>
      </c>
      <c r="F24" s="2">
        <f t="shared" si="1"/>
        <v>97769</v>
      </c>
      <c r="G24" s="2">
        <v>50337</v>
      </c>
      <c r="H24" s="2">
        <v>45441</v>
      </c>
      <c r="I24" s="2">
        <v>1991</v>
      </c>
      <c r="J24" s="2">
        <f t="shared" si="2"/>
        <v>468057</v>
      </c>
      <c r="K24" s="2">
        <v>38682</v>
      </c>
      <c r="L24" s="2">
        <v>150791</v>
      </c>
      <c r="M24" s="2">
        <v>160040</v>
      </c>
      <c r="N24" s="2">
        <v>118544</v>
      </c>
    </row>
    <row r="25" spans="1:14">
      <c r="A25" s="1" t="s">
        <v>77</v>
      </c>
      <c r="B25" s="2">
        <v>744380</v>
      </c>
      <c r="C25" s="2">
        <f t="shared" si="0"/>
        <v>158254</v>
      </c>
      <c r="D25" s="2">
        <v>96051</v>
      </c>
      <c r="E25" s="2">
        <v>62203</v>
      </c>
      <c r="F25" s="2">
        <f t="shared" si="1"/>
        <v>101267</v>
      </c>
      <c r="G25" s="2">
        <v>52148</v>
      </c>
      <c r="H25" s="2">
        <v>47041</v>
      </c>
      <c r="I25" s="2">
        <v>2078</v>
      </c>
      <c r="J25" s="2">
        <f t="shared" si="2"/>
        <v>484859</v>
      </c>
      <c r="K25" s="2">
        <v>39982</v>
      </c>
      <c r="L25" s="2">
        <v>154450</v>
      </c>
      <c r="M25" s="2">
        <v>163042</v>
      </c>
      <c r="N25" s="2">
        <v>127385</v>
      </c>
    </row>
    <row r="26" spans="1:14">
      <c r="A26" s="1" t="s">
        <v>78</v>
      </c>
      <c r="B26" s="2">
        <v>774396</v>
      </c>
      <c r="C26" s="2">
        <f t="shared" si="0"/>
        <v>160361</v>
      </c>
      <c r="D26" s="2">
        <v>97426</v>
      </c>
      <c r="E26" s="2">
        <v>62935</v>
      </c>
      <c r="F26" s="2">
        <f t="shared" si="1"/>
        <v>108215</v>
      </c>
      <c r="G26" s="2">
        <v>56828</v>
      </c>
      <c r="H26" s="2">
        <v>48788</v>
      </c>
      <c r="I26" s="2">
        <v>2599</v>
      </c>
      <c r="J26" s="2">
        <f t="shared" si="2"/>
        <v>505820</v>
      </c>
      <c r="K26" s="2">
        <v>41530</v>
      </c>
      <c r="L26" s="2">
        <v>159899</v>
      </c>
      <c r="M26" s="2">
        <v>168037</v>
      </c>
      <c r="N26" s="2">
        <v>136354</v>
      </c>
    </row>
    <row r="27" spans="1:14">
      <c r="A27" s="1" t="s">
        <v>79</v>
      </c>
      <c r="B27" s="2">
        <v>814619</v>
      </c>
      <c r="C27" s="2">
        <f t="shared" si="0"/>
        <v>163749</v>
      </c>
      <c r="D27" s="2">
        <v>99278</v>
      </c>
      <c r="E27" s="2">
        <v>64471</v>
      </c>
      <c r="F27" s="2">
        <f t="shared" si="1"/>
        <v>118344</v>
      </c>
      <c r="G27" s="2">
        <v>64986</v>
      </c>
      <c r="H27" s="2">
        <v>50203</v>
      </c>
      <c r="I27" s="2">
        <v>3155</v>
      </c>
      <c r="J27" s="2">
        <f t="shared" si="2"/>
        <v>532526</v>
      </c>
      <c r="K27" s="2">
        <v>43552</v>
      </c>
      <c r="L27" s="2">
        <v>166219</v>
      </c>
      <c r="M27" s="2">
        <v>176232</v>
      </c>
      <c r="N27" s="2">
        <v>146523</v>
      </c>
    </row>
    <row r="28" spans="1:14">
      <c r="A28" s="1" t="s">
        <v>80</v>
      </c>
      <c r="B28" s="2">
        <v>865613</v>
      </c>
      <c r="C28" s="2">
        <f t="shared" si="0"/>
        <v>166935</v>
      </c>
      <c r="D28" s="2">
        <v>100770</v>
      </c>
      <c r="E28" s="2">
        <v>66165</v>
      </c>
      <c r="F28" s="2">
        <f t="shared" si="1"/>
        <v>130408</v>
      </c>
      <c r="G28" s="2">
        <v>74044</v>
      </c>
      <c r="H28" s="2">
        <v>52632</v>
      </c>
      <c r="I28" s="2">
        <v>3732</v>
      </c>
      <c r="J28" s="2">
        <f t="shared" si="2"/>
        <v>568270</v>
      </c>
      <c r="K28" s="2">
        <v>46257</v>
      </c>
      <c r="L28" s="2">
        <v>175535</v>
      </c>
      <c r="M28" s="2">
        <v>186503</v>
      </c>
      <c r="N28" s="2">
        <v>159975</v>
      </c>
    </row>
    <row r="29" spans="1:14">
      <c r="A29" s="1" t="s">
        <v>81</v>
      </c>
      <c r="B29" s="2">
        <v>913653</v>
      </c>
      <c r="C29" s="2">
        <f t="shared" si="0"/>
        <v>168247</v>
      </c>
      <c r="D29" s="2">
        <v>101941</v>
      </c>
      <c r="E29" s="2">
        <v>66306</v>
      </c>
      <c r="F29" s="2">
        <f t="shared" si="1"/>
        <v>142519</v>
      </c>
      <c r="G29" s="2">
        <v>81992</v>
      </c>
      <c r="H29" s="2">
        <v>56286</v>
      </c>
      <c r="I29" s="2">
        <v>4241</v>
      </c>
      <c r="J29" s="2">
        <f t="shared" si="2"/>
        <v>602887</v>
      </c>
      <c r="K29" s="2">
        <v>48744</v>
      </c>
      <c r="L29" s="2">
        <v>184006</v>
      </c>
      <c r="M29" s="2">
        <v>196340</v>
      </c>
      <c r="N29" s="2">
        <v>173797</v>
      </c>
    </row>
    <row r="30" spans="1:14">
      <c r="A30" s="1" t="s">
        <v>82</v>
      </c>
      <c r="B30" s="2">
        <v>960958</v>
      </c>
      <c r="C30" s="2">
        <f t="shared" si="0"/>
        <v>170137</v>
      </c>
      <c r="D30" s="2">
        <v>103552</v>
      </c>
      <c r="E30" s="2">
        <v>66585</v>
      </c>
      <c r="F30" s="2">
        <f t="shared" si="1"/>
        <v>151474</v>
      </c>
      <c r="G30" s="2">
        <v>86890</v>
      </c>
      <c r="H30" s="2">
        <v>60165</v>
      </c>
      <c r="I30" s="2">
        <v>4419</v>
      </c>
      <c r="J30" s="2">
        <f t="shared" si="2"/>
        <v>639347</v>
      </c>
      <c r="K30" s="2">
        <v>51462</v>
      </c>
      <c r="L30" s="2">
        <v>193140</v>
      </c>
      <c r="M30" s="2">
        <v>208006</v>
      </c>
      <c r="N30" s="2">
        <v>186739</v>
      </c>
    </row>
    <row r="31" spans="1:14">
      <c r="A31" s="1" t="s">
        <v>83</v>
      </c>
      <c r="B31" s="2">
        <v>1009056</v>
      </c>
      <c r="C31" s="2">
        <f t="shared" si="0"/>
        <v>173624</v>
      </c>
      <c r="D31" s="2">
        <v>106546</v>
      </c>
      <c r="E31" s="2">
        <v>67078</v>
      </c>
      <c r="F31" s="2">
        <f t="shared" si="1"/>
        <v>159697</v>
      </c>
      <c r="G31" s="2">
        <v>90112</v>
      </c>
      <c r="H31" s="2">
        <v>65088</v>
      </c>
      <c r="I31" s="2">
        <v>4497</v>
      </c>
      <c r="J31" s="2">
        <f t="shared" si="2"/>
        <v>675735</v>
      </c>
      <c r="K31" s="2">
        <v>53528</v>
      </c>
      <c r="L31" s="2">
        <v>201497</v>
      </c>
      <c r="M31" s="2">
        <v>219757</v>
      </c>
      <c r="N31" s="2">
        <v>200953</v>
      </c>
    </row>
    <row r="32" spans="1:14">
      <c r="A32" s="1" t="s">
        <v>84</v>
      </c>
      <c r="B32" s="2">
        <v>1066186</v>
      </c>
      <c r="C32" s="2">
        <f t="shared" si="0"/>
        <v>177723</v>
      </c>
      <c r="D32" s="2">
        <v>109848</v>
      </c>
      <c r="E32" s="2">
        <v>67875</v>
      </c>
      <c r="F32" s="2">
        <f t="shared" si="1"/>
        <v>168910</v>
      </c>
      <c r="G32" s="2">
        <v>94086</v>
      </c>
      <c r="H32" s="2">
        <v>69853</v>
      </c>
      <c r="I32" s="2">
        <v>4971</v>
      </c>
      <c r="J32" s="2">
        <f t="shared" si="2"/>
        <v>719553</v>
      </c>
      <c r="K32" s="2">
        <v>56573</v>
      </c>
      <c r="L32" s="2">
        <v>208341</v>
      </c>
      <c r="M32" s="2">
        <v>235350</v>
      </c>
      <c r="N32" s="2">
        <v>219289</v>
      </c>
    </row>
    <row r="33" spans="1:14">
      <c r="A33" s="1" t="s">
        <v>85</v>
      </c>
      <c r="B33" s="2">
        <v>1133962</v>
      </c>
      <c r="C33" s="2">
        <f t="shared" si="0"/>
        <v>182528</v>
      </c>
      <c r="D33" s="2">
        <v>113060</v>
      </c>
      <c r="E33" s="2">
        <v>69468</v>
      </c>
      <c r="F33" s="2">
        <f t="shared" si="1"/>
        <v>181434</v>
      </c>
      <c r="G33" s="2">
        <v>101596</v>
      </c>
      <c r="H33" s="2">
        <v>74390</v>
      </c>
      <c r="I33" s="2">
        <v>5448</v>
      </c>
      <c r="J33" s="2">
        <f t="shared" si="2"/>
        <v>770000</v>
      </c>
      <c r="K33" s="2">
        <v>61318</v>
      </c>
      <c r="L33" s="2">
        <v>215724</v>
      </c>
      <c r="M33" s="2">
        <v>253889</v>
      </c>
      <c r="N33" s="2">
        <v>239069</v>
      </c>
    </row>
    <row r="34" spans="1:14">
      <c r="A34" s="1" t="s">
        <v>86</v>
      </c>
      <c r="B34" s="2">
        <v>1211155</v>
      </c>
      <c r="C34" s="2">
        <f t="shared" si="0"/>
        <v>187534</v>
      </c>
      <c r="D34" s="2">
        <v>116670</v>
      </c>
      <c r="E34" s="2">
        <v>70864</v>
      </c>
      <c r="F34" s="2">
        <f t="shared" si="1"/>
        <v>195147</v>
      </c>
      <c r="G34" s="2">
        <v>109593</v>
      </c>
      <c r="H34" s="2">
        <v>79775</v>
      </c>
      <c r="I34" s="2">
        <v>5779</v>
      </c>
      <c r="J34" s="2">
        <f t="shared" si="2"/>
        <v>828474</v>
      </c>
      <c r="K34" s="2">
        <v>66471</v>
      </c>
      <c r="L34" s="2">
        <v>226805</v>
      </c>
      <c r="M34" s="2">
        <v>272568</v>
      </c>
      <c r="N34" s="2">
        <v>262630</v>
      </c>
    </row>
    <row r="35" spans="1:14">
      <c r="A35" s="1" t="s">
        <v>87</v>
      </c>
      <c r="B35" s="2">
        <v>1293510</v>
      </c>
      <c r="C35" s="2">
        <f t="shared" si="0"/>
        <v>191298</v>
      </c>
      <c r="D35" s="2">
        <v>119471</v>
      </c>
      <c r="E35" s="2">
        <v>71827</v>
      </c>
      <c r="F35" s="2">
        <f t="shared" si="1"/>
        <v>210001</v>
      </c>
      <c r="G35" s="2">
        <v>118759</v>
      </c>
      <c r="H35" s="2">
        <v>84363</v>
      </c>
      <c r="I35" s="2">
        <v>6879</v>
      </c>
      <c r="J35" s="2">
        <f t="shared" si="2"/>
        <v>892211</v>
      </c>
      <c r="K35" s="2">
        <v>71621</v>
      </c>
      <c r="L35" s="2">
        <v>243273</v>
      </c>
      <c r="M35" s="2">
        <v>289208</v>
      </c>
      <c r="N35" s="2">
        <v>288109</v>
      </c>
    </row>
    <row r="36" spans="1:14">
      <c r="A36" s="1" t="s">
        <v>88</v>
      </c>
      <c r="B36" s="2">
        <v>1377429</v>
      </c>
      <c r="C36" s="2">
        <f t="shared" si="0"/>
        <v>195782</v>
      </c>
      <c r="D36" s="2">
        <v>121793</v>
      </c>
      <c r="E36" s="2">
        <v>73989</v>
      </c>
      <c r="F36" s="2">
        <f t="shared" si="1"/>
        <v>228023</v>
      </c>
      <c r="G36" s="2">
        <v>130716</v>
      </c>
      <c r="H36" s="2">
        <v>88842</v>
      </c>
      <c r="I36" s="2">
        <v>8465</v>
      </c>
      <c r="J36" s="2">
        <f t="shared" si="2"/>
        <v>953624</v>
      </c>
      <c r="K36" s="2">
        <v>76753</v>
      </c>
      <c r="L36" s="2">
        <v>258176</v>
      </c>
      <c r="M36" s="2">
        <v>309195</v>
      </c>
      <c r="N36" s="2">
        <v>309500</v>
      </c>
    </row>
    <row r="37" spans="1:14">
      <c r="A37" s="1" t="s">
        <v>89</v>
      </c>
      <c r="B37" s="2">
        <v>1466252</v>
      </c>
      <c r="C37" s="2">
        <f t="shared" si="0"/>
        <v>202781</v>
      </c>
      <c r="D37" s="2">
        <v>124763</v>
      </c>
      <c r="E37" s="2">
        <v>78018</v>
      </c>
      <c r="F37" s="2">
        <f t="shared" si="1"/>
        <v>245337</v>
      </c>
      <c r="G37" s="2">
        <v>142491</v>
      </c>
      <c r="H37" s="2">
        <v>92921</v>
      </c>
      <c r="I37" s="2">
        <v>9925</v>
      </c>
      <c r="J37" s="2">
        <f t="shared" si="2"/>
        <v>1018134</v>
      </c>
      <c r="K37" s="2">
        <v>81823</v>
      </c>
      <c r="L37" s="2">
        <v>275287</v>
      </c>
      <c r="M37" s="2">
        <v>327959</v>
      </c>
      <c r="N37" s="2">
        <v>333065</v>
      </c>
    </row>
    <row r="38" spans="1:14">
      <c r="A38" s="1" t="s">
        <v>90</v>
      </c>
      <c r="B38" s="2">
        <v>1565504</v>
      </c>
      <c r="C38" s="2">
        <f t="shared" si="0"/>
        <v>216321</v>
      </c>
      <c r="D38" s="2">
        <v>130250</v>
      </c>
      <c r="E38" s="2">
        <v>86071</v>
      </c>
      <c r="F38" s="2">
        <f t="shared" si="1"/>
        <v>264015</v>
      </c>
      <c r="G38" s="2">
        <v>153479</v>
      </c>
      <c r="H38" s="2">
        <v>99360</v>
      </c>
      <c r="I38" s="2">
        <v>11176</v>
      </c>
      <c r="J38" s="2">
        <f t="shared" si="2"/>
        <v>1085168</v>
      </c>
      <c r="K38" s="2">
        <v>85868</v>
      </c>
      <c r="L38" s="2">
        <v>297513</v>
      </c>
      <c r="M38" s="2">
        <v>343811</v>
      </c>
      <c r="N38" s="2">
        <v>357976</v>
      </c>
    </row>
    <row r="39" spans="1:14">
      <c r="A39" s="1" t="s">
        <v>91</v>
      </c>
      <c r="B39" s="2">
        <v>1658579</v>
      </c>
      <c r="C39" s="2">
        <f t="shared" si="0"/>
        <v>227619</v>
      </c>
      <c r="D39" s="2">
        <v>132821</v>
      </c>
      <c r="E39" s="2">
        <v>94798</v>
      </c>
      <c r="F39" s="2">
        <f t="shared" si="1"/>
        <v>281222</v>
      </c>
      <c r="G39" s="2">
        <v>161644</v>
      </c>
      <c r="H39" s="2">
        <v>107659</v>
      </c>
      <c r="I39" s="2">
        <v>11919</v>
      </c>
      <c r="J39" s="2">
        <f t="shared" si="2"/>
        <v>1149738</v>
      </c>
      <c r="K39" s="2">
        <v>89811</v>
      </c>
      <c r="L39" s="2">
        <v>322436</v>
      </c>
      <c r="M39" s="2">
        <v>357295</v>
      </c>
      <c r="N39" s="2">
        <v>380196</v>
      </c>
    </row>
    <row r="40" spans="1:14">
      <c r="A40" s="1" t="s">
        <v>92</v>
      </c>
      <c r="B40" s="2">
        <v>1737482</v>
      </c>
      <c r="C40" s="2">
        <f t="shared" si="0"/>
        <v>235056</v>
      </c>
      <c r="D40" s="2">
        <v>134801</v>
      </c>
      <c r="E40" s="2">
        <v>100255</v>
      </c>
      <c r="F40" s="2">
        <f t="shared" si="1"/>
        <v>304278</v>
      </c>
      <c r="G40" s="2">
        <v>172899</v>
      </c>
      <c r="H40" s="2">
        <v>119002</v>
      </c>
      <c r="I40" s="2">
        <v>12377</v>
      </c>
      <c r="J40" s="2">
        <f t="shared" si="2"/>
        <v>1198148</v>
      </c>
      <c r="K40" s="2">
        <v>93338</v>
      </c>
      <c r="L40" s="2">
        <v>339022</v>
      </c>
      <c r="M40" s="2">
        <v>366475</v>
      </c>
      <c r="N40" s="2">
        <v>399313</v>
      </c>
    </row>
    <row r="41" spans="1:14">
      <c r="A41" s="1" t="s">
        <v>93</v>
      </c>
      <c r="B41" s="2">
        <v>1804543</v>
      </c>
      <c r="C41" s="2">
        <f t="shared" si="0"/>
        <v>241002</v>
      </c>
      <c r="D41" s="2">
        <v>135650</v>
      </c>
      <c r="E41" s="2">
        <v>105352</v>
      </c>
      <c r="F41" s="2">
        <f t="shared" si="1"/>
        <v>330719</v>
      </c>
      <c r="G41" s="2">
        <v>187808</v>
      </c>
      <c r="H41" s="2">
        <v>130223</v>
      </c>
      <c r="I41" s="2">
        <v>12688</v>
      </c>
      <c r="J41" s="2">
        <f t="shared" si="2"/>
        <v>1232822</v>
      </c>
      <c r="K41" s="2">
        <v>94481</v>
      </c>
      <c r="L41" s="2">
        <v>348053</v>
      </c>
      <c r="M41" s="2">
        <v>376068</v>
      </c>
      <c r="N41" s="2">
        <v>414220</v>
      </c>
    </row>
    <row r="42" spans="1:14">
      <c r="A42" s="1" t="s">
        <v>94</v>
      </c>
      <c r="B42" s="2">
        <v>1872547</v>
      </c>
      <c r="C42" s="2">
        <f t="shared" si="0"/>
        <v>249071</v>
      </c>
      <c r="D42" s="2">
        <v>136136</v>
      </c>
      <c r="E42" s="2">
        <v>112935</v>
      </c>
      <c r="F42" s="2">
        <f t="shared" si="1"/>
        <v>360072</v>
      </c>
      <c r="G42" s="2">
        <v>206462</v>
      </c>
      <c r="H42" s="2">
        <v>140697</v>
      </c>
      <c r="I42" s="2">
        <v>12913</v>
      </c>
      <c r="J42" s="2">
        <f t="shared" si="2"/>
        <v>1263404</v>
      </c>
      <c r="K42" s="2">
        <v>95016</v>
      </c>
      <c r="L42" s="2">
        <v>355278</v>
      </c>
      <c r="M42" s="2">
        <v>384075</v>
      </c>
      <c r="N42" s="2">
        <v>429035</v>
      </c>
    </row>
    <row r="43" spans="1:14">
      <c r="A43" s="1" t="s">
        <v>95</v>
      </c>
      <c r="B43" s="2">
        <v>1962556</v>
      </c>
      <c r="C43" s="2">
        <f t="shared" si="0"/>
        <v>263894</v>
      </c>
      <c r="D43" s="2">
        <v>139559</v>
      </c>
      <c r="E43" s="2">
        <v>124335</v>
      </c>
      <c r="F43" s="2">
        <f t="shared" si="1"/>
        <v>399795</v>
      </c>
      <c r="G43" s="2">
        <v>236083</v>
      </c>
      <c r="H43" s="2">
        <v>150348</v>
      </c>
      <c r="I43" s="2">
        <v>13364</v>
      </c>
      <c r="J43" s="2">
        <f t="shared" si="2"/>
        <v>1298867</v>
      </c>
      <c r="K43" s="2">
        <v>95498</v>
      </c>
      <c r="L43" s="2">
        <v>362163</v>
      </c>
      <c r="M43" s="2">
        <v>397970</v>
      </c>
      <c r="N43" s="2">
        <v>443236</v>
      </c>
    </row>
    <row r="44" spans="1:14">
      <c r="A44" s="1" t="s">
        <v>96</v>
      </c>
      <c r="B44" s="2">
        <v>2061109</v>
      </c>
      <c r="C44" s="2">
        <f t="shared" si="0"/>
        <v>281537</v>
      </c>
      <c r="D44" s="2">
        <v>145699</v>
      </c>
      <c r="E44" s="2">
        <v>135838</v>
      </c>
      <c r="F44" s="2">
        <f t="shared" si="1"/>
        <v>434953</v>
      </c>
      <c r="G44" s="2">
        <v>260707</v>
      </c>
      <c r="H44" s="2">
        <v>160385</v>
      </c>
      <c r="I44" s="2">
        <v>13861</v>
      </c>
      <c r="J44" s="2">
        <f t="shared" si="2"/>
        <v>1344619</v>
      </c>
      <c r="K44" s="2">
        <v>97900</v>
      </c>
      <c r="L44" s="2">
        <v>372754</v>
      </c>
      <c r="M44" s="2">
        <v>416245</v>
      </c>
      <c r="N44" s="2">
        <v>457720</v>
      </c>
    </row>
    <row r="45" spans="1:14">
      <c r="A45" s="1" t="s">
        <v>97</v>
      </c>
      <c r="B45" s="2">
        <v>2144626</v>
      </c>
      <c r="C45" s="2">
        <f t="shared" si="0"/>
        <v>292113</v>
      </c>
      <c r="D45" s="2">
        <v>146378</v>
      </c>
      <c r="E45" s="2">
        <v>145735</v>
      </c>
      <c r="F45" s="2">
        <f t="shared" si="1"/>
        <v>463310</v>
      </c>
      <c r="G45" s="2">
        <v>277147</v>
      </c>
      <c r="H45" s="2">
        <v>172057</v>
      </c>
      <c r="I45" s="2">
        <v>14106</v>
      </c>
      <c r="J45" s="2">
        <f t="shared" si="2"/>
        <v>1389203</v>
      </c>
      <c r="K45" s="2">
        <v>101369</v>
      </c>
      <c r="L45" s="2">
        <v>386889</v>
      </c>
      <c r="M45" s="2">
        <v>431848</v>
      </c>
      <c r="N45" s="2">
        <v>469097</v>
      </c>
    </row>
    <row r="46" spans="1:14">
      <c r="A46" s="1" t="s">
        <v>98</v>
      </c>
      <c r="B46" s="2">
        <v>2215321</v>
      </c>
      <c r="C46" s="2">
        <f t="shared" si="0"/>
        <v>298224</v>
      </c>
      <c r="D46" s="2">
        <v>144636</v>
      </c>
      <c r="E46" s="2">
        <v>153588</v>
      </c>
      <c r="F46" s="2">
        <f t="shared" si="1"/>
        <v>490356</v>
      </c>
      <c r="G46" s="2">
        <v>290236</v>
      </c>
      <c r="H46" s="2">
        <v>185802</v>
      </c>
      <c r="I46" s="2">
        <v>14318</v>
      </c>
      <c r="J46" s="2">
        <f t="shared" si="2"/>
        <v>1426741</v>
      </c>
      <c r="K46" s="2">
        <v>104102</v>
      </c>
      <c r="L46" s="2">
        <v>395174</v>
      </c>
      <c r="M46" s="2">
        <v>449263</v>
      </c>
      <c r="N46" s="2">
        <v>478202</v>
      </c>
    </row>
    <row r="47" spans="1:14">
      <c r="A47" s="1" t="s">
        <v>99</v>
      </c>
      <c r="B47" s="2">
        <v>2276576</v>
      </c>
      <c r="C47" s="2">
        <f t="shared" si="0"/>
        <v>302791</v>
      </c>
      <c r="D47" s="2">
        <v>141086</v>
      </c>
      <c r="E47" s="2">
        <v>161705</v>
      </c>
      <c r="F47" s="2">
        <f t="shared" si="1"/>
        <v>511927</v>
      </c>
      <c r="G47" s="2">
        <v>296322</v>
      </c>
      <c r="H47" s="2">
        <v>201081</v>
      </c>
      <c r="I47" s="2">
        <v>14524</v>
      </c>
      <c r="J47" s="2">
        <f t="shared" si="2"/>
        <v>1461858</v>
      </c>
      <c r="K47" s="2">
        <v>107848</v>
      </c>
      <c r="L47" s="2">
        <v>398237</v>
      </c>
      <c r="M47" s="2">
        <v>467653</v>
      </c>
      <c r="N47" s="2">
        <v>488120</v>
      </c>
    </row>
    <row r="48" spans="1:14">
      <c r="A48" s="1" t="s">
        <v>100</v>
      </c>
      <c r="B48" s="2">
        <v>2323267</v>
      </c>
      <c r="C48" s="2">
        <f t="shared" si="0"/>
        <v>307338</v>
      </c>
      <c r="D48" s="2">
        <v>136790</v>
      </c>
      <c r="E48" s="2">
        <v>170548</v>
      </c>
      <c r="F48" s="2">
        <f t="shared" si="1"/>
        <v>520924</v>
      </c>
      <c r="G48" s="2">
        <v>294150</v>
      </c>
      <c r="H48" s="2">
        <v>212327</v>
      </c>
      <c r="I48" s="2">
        <v>14447</v>
      </c>
      <c r="J48" s="2">
        <f t="shared" si="2"/>
        <v>1495005</v>
      </c>
      <c r="K48" s="2">
        <v>112565</v>
      </c>
      <c r="L48" s="2">
        <v>403161</v>
      </c>
      <c r="M48" s="2">
        <v>481313</v>
      </c>
      <c r="N48" s="2">
        <v>497966</v>
      </c>
    </row>
    <row r="49" spans="1:14">
      <c r="A49" s="1" t="s">
        <v>101</v>
      </c>
      <c r="B49" s="2">
        <v>2341758</v>
      </c>
      <c r="C49" s="2">
        <f t="shared" si="0"/>
        <v>310669</v>
      </c>
      <c r="D49" s="2">
        <v>131969</v>
      </c>
      <c r="E49" s="2">
        <v>178700</v>
      </c>
      <c r="F49" s="2">
        <f t="shared" si="1"/>
        <v>516270</v>
      </c>
      <c r="G49" s="2">
        <v>287093</v>
      </c>
      <c r="H49" s="2">
        <v>215287</v>
      </c>
      <c r="I49" s="2">
        <v>13890</v>
      </c>
      <c r="J49" s="2">
        <f t="shared" si="2"/>
        <v>1514819</v>
      </c>
      <c r="K49" s="2">
        <v>113078</v>
      </c>
      <c r="L49" s="2">
        <v>404291</v>
      </c>
      <c r="M49" s="2">
        <v>489887</v>
      </c>
      <c r="N49" s="2">
        <v>507563</v>
      </c>
    </row>
    <row r="50" spans="1:14">
      <c r="A50" s="1" t="s">
        <v>102</v>
      </c>
      <c r="B50" s="2">
        <v>2352518</v>
      </c>
      <c r="C50" s="2">
        <f t="shared" si="0"/>
        <v>313819</v>
      </c>
      <c r="D50" s="2">
        <v>127534</v>
      </c>
      <c r="E50" s="2">
        <v>186285</v>
      </c>
      <c r="F50" s="2">
        <f t="shared" si="1"/>
        <v>507372</v>
      </c>
      <c r="G50" s="2">
        <v>277872</v>
      </c>
      <c r="H50" s="2">
        <v>216240</v>
      </c>
      <c r="I50" s="2">
        <v>13260</v>
      </c>
      <c r="J50" s="2">
        <f t="shared" si="2"/>
        <v>1531327</v>
      </c>
      <c r="K50" s="2">
        <v>112810</v>
      </c>
      <c r="L50" s="2">
        <v>404181</v>
      </c>
      <c r="M50" s="2">
        <v>498515</v>
      </c>
      <c r="N50" s="2">
        <v>515821</v>
      </c>
    </row>
    <row r="51" spans="1:14">
      <c r="A51" s="1" t="s">
        <v>103</v>
      </c>
      <c r="B51" s="2">
        <v>2377812</v>
      </c>
      <c r="C51" s="2">
        <f t="shared" si="0"/>
        <v>319506</v>
      </c>
      <c r="D51" s="2">
        <v>124868</v>
      </c>
      <c r="E51" s="2">
        <v>194638</v>
      </c>
      <c r="F51" s="2">
        <f t="shared" si="1"/>
        <v>503050</v>
      </c>
      <c r="G51" s="2">
        <v>275321</v>
      </c>
      <c r="H51" s="2">
        <v>215127</v>
      </c>
      <c r="I51" s="2">
        <v>12602</v>
      </c>
      <c r="J51" s="2">
        <f t="shared" si="2"/>
        <v>1555256</v>
      </c>
      <c r="K51" s="2">
        <v>113523</v>
      </c>
      <c r="L51" s="2">
        <v>402619</v>
      </c>
      <c r="M51" s="2">
        <v>512993</v>
      </c>
      <c r="N51" s="2">
        <v>526121</v>
      </c>
    </row>
    <row r="52" spans="1:14">
      <c r="A52" s="1" t="s">
        <v>104</v>
      </c>
      <c r="B52" s="2">
        <v>2414013</v>
      </c>
      <c r="C52" s="2">
        <f t="shared" si="0"/>
        <v>326589</v>
      </c>
      <c r="D52" s="2">
        <v>122704</v>
      </c>
      <c r="E52" s="2">
        <v>203885</v>
      </c>
      <c r="F52" s="2">
        <f t="shared" si="1"/>
        <v>508819</v>
      </c>
      <c r="G52" s="2">
        <v>282502</v>
      </c>
      <c r="H52" s="2">
        <v>214072</v>
      </c>
      <c r="I52" s="2">
        <v>12245</v>
      </c>
      <c r="J52" s="2">
        <f t="shared" si="2"/>
        <v>1578605</v>
      </c>
      <c r="K52" s="2">
        <v>113738</v>
      </c>
      <c r="L52" s="2">
        <v>401078</v>
      </c>
      <c r="M52" s="2">
        <v>525997</v>
      </c>
      <c r="N52" s="2">
        <v>537792</v>
      </c>
    </row>
    <row r="53" spans="1:14">
      <c r="A53" s="1" t="s">
        <v>105</v>
      </c>
      <c r="B53" s="2">
        <v>2447498</v>
      </c>
      <c r="C53" s="2">
        <f t="shared" si="0"/>
        <v>331015</v>
      </c>
      <c r="D53" s="2">
        <v>120302</v>
      </c>
      <c r="E53" s="2">
        <v>210713</v>
      </c>
      <c r="F53" s="2">
        <f t="shared" si="1"/>
        <v>520919</v>
      </c>
      <c r="G53" s="2">
        <v>296760</v>
      </c>
      <c r="H53" s="2">
        <v>212059</v>
      </c>
      <c r="I53" s="2">
        <v>12100</v>
      </c>
      <c r="J53" s="2">
        <f t="shared" si="2"/>
        <v>1595564</v>
      </c>
      <c r="K53" s="2">
        <v>114309</v>
      </c>
      <c r="L53" s="2">
        <v>399016</v>
      </c>
      <c r="M53" s="2">
        <v>533712</v>
      </c>
      <c r="N53" s="2">
        <v>548527</v>
      </c>
    </row>
    <row r="54" spans="1:14">
      <c r="A54" s="1" t="s">
        <v>106</v>
      </c>
      <c r="B54" s="2">
        <v>2469808</v>
      </c>
      <c r="C54" s="2">
        <f t="shared" si="0"/>
        <v>332711</v>
      </c>
      <c r="D54" s="2">
        <v>117425</v>
      </c>
      <c r="E54" s="2">
        <v>215286</v>
      </c>
      <c r="F54" s="2">
        <f t="shared" si="1"/>
        <v>527218</v>
      </c>
      <c r="G54" s="2">
        <v>307645</v>
      </c>
      <c r="H54" s="2">
        <v>207525</v>
      </c>
      <c r="I54" s="2">
        <v>12048</v>
      </c>
      <c r="J54" s="2">
        <f t="shared" si="2"/>
        <v>1609879</v>
      </c>
      <c r="K54" s="2">
        <v>115088</v>
      </c>
      <c r="L54" s="2">
        <v>399290</v>
      </c>
      <c r="M54" s="2">
        <v>539394</v>
      </c>
      <c r="N54" s="2">
        <v>556107</v>
      </c>
    </row>
    <row r="55" spans="1:14">
      <c r="A55" s="1" t="s">
        <v>107</v>
      </c>
      <c r="B55" s="2">
        <v>2482228</v>
      </c>
      <c r="C55" s="2">
        <f t="shared" si="0"/>
        <v>330199</v>
      </c>
      <c r="D55" s="2">
        <v>114302</v>
      </c>
      <c r="E55" s="2">
        <v>215897</v>
      </c>
      <c r="F55" s="2">
        <f t="shared" si="1"/>
        <v>528688</v>
      </c>
      <c r="G55" s="2">
        <v>314255</v>
      </c>
      <c r="H55" s="2">
        <v>202614</v>
      </c>
      <c r="I55" s="2">
        <v>11819</v>
      </c>
      <c r="J55" s="2">
        <f t="shared" si="2"/>
        <v>1623341</v>
      </c>
      <c r="K55" s="2">
        <v>116104</v>
      </c>
      <c r="L55" s="2">
        <v>398588</v>
      </c>
      <c r="M55" s="2">
        <v>544248</v>
      </c>
      <c r="N55" s="2">
        <v>564401</v>
      </c>
    </row>
    <row r="56" spans="1:14">
      <c r="A56" s="1" t="s">
        <v>108</v>
      </c>
      <c r="B56" s="2">
        <v>2491681</v>
      </c>
      <c r="C56" s="2">
        <f t="shared" si="0"/>
        <v>324863</v>
      </c>
      <c r="D56" s="2">
        <v>112337</v>
      </c>
      <c r="E56" s="2">
        <v>212526</v>
      </c>
      <c r="F56" s="2">
        <f t="shared" si="1"/>
        <v>529571</v>
      </c>
      <c r="G56" s="2">
        <v>321247</v>
      </c>
      <c r="H56" s="2">
        <v>196846</v>
      </c>
      <c r="I56" s="2">
        <v>11478</v>
      </c>
      <c r="J56" s="2">
        <f t="shared" si="2"/>
        <v>1637247</v>
      </c>
      <c r="K56" s="2">
        <v>117032</v>
      </c>
      <c r="L56" s="2">
        <v>401467</v>
      </c>
      <c r="M56" s="2">
        <v>548840</v>
      </c>
      <c r="N56" s="2">
        <v>569908</v>
      </c>
    </row>
    <row r="57" spans="1:14">
      <c r="A57" s="1" t="s">
        <v>109</v>
      </c>
      <c r="B57" s="2">
        <v>2508693</v>
      </c>
      <c r="C57" s="2">
        <f t="shared" si="0"/>
        <v>322772</v>
      </c>
      <c r="D57" s="2">
        <v>111788</v>
      </c>
      <c r="E57" s="2">
        <v>210984</v>
      </c>
      <c r="F57" s="2">
        <f t="shared" si="1"/>
        <v>532451</v>
      </c>
      <c r="G57" s="2">
        <v>328843</v>
      </c>
      <c r="H57" s="2">
        <v>192331</v>
      </c>
      <c r="I57" s="2">
        <v>11277</v>
      </c>
      <c r="J57" s="2">
        <f t="shared" si="2"/>
        <v>1653470</v>
      </c>
      <c r="K57" s="2">
        <v>118507</v>
      </c>
      <c r="L57" s="2">
        <v>403748</v>
      </c>
      <c r="M57" s="2">
        <v>555691</v>
      </c>
      <c r="N57" s="2">
        <v>575524</v>
      </c>
    </row>
    <row r="58" spans="1:14">
      <c r="A58" s="1" t="s">
        <v>110</v>
      </c>
      <c r="B58" s="2">
        <v>2535380</v>
      </c>
      <c r="C58" s="2">
        <f t="shared" si="0"/>
        <v>321313</v>
      </c>
      <c r="D58" s="2">
        <v>111608</v>
      </c>
      <c r="E58" s="2">
        <v>209705</v>
      </c>
      <c r="F58" s="2">
        <f t="shared" si="1"/>
        <v>541711</v>
      </c>
      <c r="G58" s="2">
        <v>340574</v>
      </c>
      <c r="H58" s="2">
        <v>189963</v>
      </c>
      <c r="I58" s="2">
        <v>11174</v>
      </c>
      <c r="J58" s="2">
        <f t="shared" si="2"/>
        <v>1672356</v>
      </c>
      <c r="K58" s="2">
        <v>120182</v>
      </c>
      <c r="L58" s="2">
        <v>406708</v>
      </c>
      <c r="M58" s="2">
        <v>563929</v>
      </c>
      <c r="N58" s="2">
        <v>581537</v>
      </c>
    </row>
    <row r="59" spans="1:14">
      <c r="A59" s="1" t="s">
        <v>111</v>
      </c>
      <c r="B59" s="2">
        <v>2571807</v>
      </c>
      <c r="C59" s="2">
        <f t="shared" si="0"/>
        <v>321488</v>
      </c>
      <c r="D59" s="2">
        <v>112987</v>
      </c>
      <c r="E59" s="2">
        <v>208501</v>
      </c>
      <c r="F59" s="2">
        <f t="shared" si="1"/>
        <v>553039</v>
      </c>
      <c r="G59" s="2">
        <v>352327</v>
      </c>
      <c r="H59" s="2">
        <v>189561</v>
      </c>
      <c r="I59" s="2">
        <v>11151</v>
      </c>
      <c r="J59" s="2">
        <f t="shared" si="2"/>
        <v>1697280</v>
      </c>
      <c r="K59" s="2">
        <v>123048</v>
      </c>
      <c r="L59" s="2">
        <v>410662</v>
      </c>
      <c r="M59" s="2">
        <v>574866</v>
      </c>
      <c r="N59" s="2">
        <v>588704</v>
      </c>
    </row>
    <row r="60" spans="1:14">
      <c r="A60" s="1" t="s">
        <v>112</v>
      </c>
      <c r="B60" s="2">
        <v>2611878</v>
      </c>
      <c r="C60" s="2">
        <f t="shared" si="0"/>
        <v>322243</v>
      </c>
      <c r="D60" s="2">
        <v>113120</v>
      </c>
      <c r="E60" s="2">
        <v>209123</v>
      </c>
      <c r="F60" s="2">
        <f t="shared" si="1"/>
        <v>562906</v>
      </c>
      <c r="G60" s="2">
        <v>362443</v>
      </c>
      <c r="H60" s="2">
        <v>189255</v>
      </c>
      <c r="I60" s="2">
        <v>11208</v>
      </c>
      <c r="J60" s="2">
        <f t="shared" si="2"/>
        <v>1726729</v>
      </c>
      <c r="K60" s="2">
        <v>124884</v>
      </c>
      <c r="L60" s="2">
        <v>417418</v>
      </c>
      <c r="M60" s="2">
        <v>587527</v>
      </c>
      <c r="N60" s="2">
        <v>596900</v>
      </c>
    </row>
    <row r="61" spans="1:14">
      <c r="A61" s="1" t="s">
        <v>113</v>
      </c>
      <c r="B61" s="2">
        <v>2653935</v>
      </c>
      <c r="C61" s="2">
        <f t="shared" si="0"/>
        <v>322925</v>
      </c>
      <c r="D61" s="2">
        <v>112246</v>
      </c>
      <c r="E61" s="2">
        <v>210679</v>
      </c>
      <c r="F61" s="2">
        <f t="shared" si="1"/>
        <v>566988</v>
      </c>
      <c r="G61" s="2">
        <v>369342</v>
      </c>
      <c r="H61" s="2">
        <v>186065</v>
      </c>
      <c r="I61" s="2">
        <v>11581</v>
      </c>
      <c r="J61" s="2">
        <f t="shared" si="2"/>
        <v>1764022</v>
      </c>
      <c r="K61" s="2">
        <v>126757</v>
      </c>
      <c r="L61" s="2">
        <v>434782</v>
      </c>
      <c r="M61" s="2">
        <v>597196</v>
      </c>
      <c r="N61" s="2">
        <v>605287</v>
      </c>
    </row>
    <row r="62" spans="1:14">
      <c r="A62" s="1" t="s">
        <v>114</v>
      </c>
      <c r="B62" s="2">
        <v>2673995</v>
      </c>
      <c r="C62" s="2">
        <f t="shared" si="0"/>
        <v>321867</v>
      </c>
      <c r="D62" s="2">
        <v>110783</v>
      </c>
      <c r="E62" s="2">
        <v>211084</v>
      </c>
      <c r="F62" s="2">
        <f t="shared" si="1"/>
        <v>567267</v>
      </c>
      <c r="G62" s="2">
        <v>373618</v>
      </c>
      <c r="H62" s="2">
        <v>181551</v>
      </c>
      <c r="I62" s="2">
        <v>12098</v>
      </c>
      <c r="J62" s="2">
        <f t="shared" si="2"/>
        <v>1784861</v>
      </c>
      <c r="K62" s="2">
        <v>129803</v>
      </c>
      <c r="L62" s="2">
        <v>442360</v>
      </c>
      <c r="M62" s="2">
        <v>601602</v>
      </c>
      <c r="N62" s="2">
        <v>611096</v>
      </c>
    </row>
    <row r="63" spans="1:14">
      <c r="A63" s="1" t="s">
        <v>115</v>
      </c>
      <c r="B63" s="2">
        <v>2695583</v>
      </c>
      <c r="C63" s="2">
        <f t="shared" si="0"/>
        <v>322426</v>
      </c>
      <c r="D63" s="2">
        <v>109427</v>
      </c>
      <c r="E63" s="2">
        <v>212999</v>
      </c>
      <c r="F63" s="2">
        <f t="shared" si="1"/>
        <v>565158</v>
      </c>
      <c r="G63" s="2">
        <v>375926</v>
      </c>
      <c r="H63" s="2">
        <v>176240</v>
      </c>
      <c r="I63" s="2">
        <v>12992</v>
      </c>
      <c r="J63" s="2">
        <f t="shared" si="2"/>
        <v>1807999</v>
      </c>
      <c r="K63" s="2">
        <v>132945</v>
      </c>
      <c r="L63" s="2">
        <v>448024</v>
      </c>
      <c r="M63" s="2">
        <v>607968</v>
      </c>
      <c r="N63" s="2">
        <v>619062</v>
      </c>
    </row>
    <row r="64" spans="1:14">
      <c r="A64" s="1" t="s">
        <v>116</v>
      </c>
      <c r="B64" s="2">
        <v>2717284</v>
      </c>
      <c r="C64" s="2">
        <f t="shared" si="0"/>
        <v>324119</v>
      </c>
      <c r="D64" s="2">
        <v>108384</v>
      </c>
      <c r="E64" s="2">
        <v>215735</v>
      </c>
      <c r="F64" s="2">
        <f t="shared" si="1"/>
        <v>564350</v>
      </c>
      <c r="G64" s="2">
        <v>378609</v>
      </c>
      <c r="H64" s="2">
        <v>171674</v>
      </c>
      <c r="I64" s="2">
        <v>14067</v>
      </c>
      <c r="J64" s="2">
        <f t="shared" si="2"/>
        <v>1828815</v>
      </c>
      <c r="K64" s="2">
        <v>136268</v>
      </c>
      <c r="L64" s="2">
        <v>453777</v>
      </c>
      <c r="M64" s="2">
        <v>613804</v>
      </c>
      <c r="N64" s="2">
        <v>624966</v>
      </c>
    </row>
    <row r="65" spans="1:14">
      <c r="A65" s="1" t="s">
        <v>117</v>
      </c>
      <c r="B65" s="2">
        <v>2739709</v>
      </c>
      <c r="C65" s="2">
        <f t="shared" si="0"/>
        <v>328715</v>
      </c>
      <c r="D65" s="2">
        <v>108363</v>
      </c>
      <c r="E65" s="2">
        <v>220352</v>
      </c>
      <c r="F65" s="2">
        <f t="shared" si="1"/>
        <v>561910</v>
      </c>
      <c r="G65" s="2">
        <v>377934</v>
      </c>
      <c r="H65" s="2">
        <v>168819</v>
      </c>
      <c r="I65" s="2">
        <v>15157</v>
      </c>
      <c r="J65" s="2">
        <f t="shared" si="2"/>
        <v>1849084</v>
      </c>
      <c r="K65" s="2">
        <v>138195</v>
      </c>
      <c r="L65" s="2">
        <v>459474</v>
      </c>
      <c r="M65" s="2">
        <v>618102</v>
      </c>
      <c r="N65" s="2">
        <v>633313</v>
      </c>
    </row>
    <row r="66" spans="1:14">
      <c r="A66" s="1" t="s">
        <v>118</v>
      </c>
      <c r="B66" s="2">
        <v>2776278</v>
      </c>
      <c r="C66" s="2">
        <f t="shared" si="0"/>
        <v>332929</v>
      </c>
      <c r="D66" s="2">
        <v>107669</v>
      </c>
      <c r="E66" s="2">
        <v>225260</v>
      </c>
      <c r="F66" s="2">
        <f t="shared" si="1"/>
        <v>562536</v>
      </c>
      <c r="G66" s="2">
        <v>377046</v>
      </c>
      <c r="H66" s="2">
        <v>169116</v>
      </c>
      <c r="I66" s="2">
        <v>16374</v>
      </c>
      <c r="J66" s="2">
        <f t="shared" si="2"/>
        <v>1880813</v>
      </c>
      <c r="K66" s="2">
        <v>140223</v>
      </c>
      <c r="L66" s="2">
        <v>469404</v>
      </c>
      <c r="M66" s="2">
        <v>625537</v>
      </c>
      <c r="N66" s="2">
        <v>645649</v>
      </c>
    </row>
    <row r="67" spans="1:14">
      <c r="A67" s="1" t="s">
        <v>119</v>
      </c>
      <c r="B67" s="2">
        <v>2833531</v>
      </c>
      <c r="C67" s="2">
        <f t="shared" si="0"/>
        <v>332291</v>
      </c>
      <c r="D67" s="2">
        <v>107276</v>
      </c>
      <c r="E67" s="2">
        <v>225015</v>
      </c>
      <c r="F67" s="2">
        <f t="shared" si="1"/>
        <v>571457</v>
      </c>
      <c r="G67" s="2">
        <v>381602</v>
      </c>
      <c r="H67" s="2">
        <v>171461</v>
      </c>
      <c r="I67" s="2">
        <v>18394</v>
      </c>
      <c r="J67" s="2">
        <f t="shared" si="2"/>
        <v>1929783</v>
      </c>
      <c r="K67" s="2">
        <v>145224</v>
      </c>
      <c r="L67" s="2">
        <v>482013</v>
      </c>
      <c r="M67" s="2">
        <v>641649</v>
      </c>
      <c r="N67" s="2">
        <v>660897</v>
      </c>
    </row>
    <row r="68" spans="1:14">
      <c r="A68" s="1" t="s">
        <v>120</v>
      </c>
      <c r="B68" s="2">
        <v>2909531</v>
      </c>
      <c r="C68" s="2">
        <f t="shared" si="0"/>
        <v>328736</v>
      </c>
      <c r="D68" s="2">
        <v>106414</v>
      </c>
      <c r="E68" s="2">
        <v>222322</v>
      </c>
      <c r="F68" s="2">
        <f t="shared" si="1"/>
        <v>583955</v>
      </c>
      <c r="G68" s="2">
        <v>388486</v>
      </c>
      <c r="H68" s="2">
        <v>175355</v>
      </c>
      <c r="I68" s="2">
        <v>20114</v>
      </c>
      <c r="J68" s="2">
        <f t="shared" si="2"/>
        <v>1996840</v>
      </c>
      <c r="K68" s="2">
        <v>151347</v>
      </c>
      <c r="L68" s="2">
        <v>502255</v>
      </c>
      <c r="M68" s="2">
        <v>667483</v>
      </c>
      <c r="N68" s="2">
        <v>675755</v>
      </c>
    </row>
    <row r="69" spans="1:14">
      <c r="A69" s="1" t="s">
        <v>121</v>
      </c>
      <c r="B69" s="2">
        <v>3007711</v>
      </c>
      <c r="C69" s="2">
        <f t="shared" si="0"/>
        <v>333915</v>
      </c>
      <c r="D69" s="2">
        <v>106560</v>
      </c>
      <c r="E69" s="2">
        <v>227355</v>
      </c>
      <c r="F69" s="2">
        <f t="shared" si="1"/>
        <v>602540</v>
      </c>
      <c r="G69" s="2">
        <v>399450</v>
      </c>
      <c r="H69" s="2">
        <v>181366</v>
      </c>
      <c r="I69" s="2">
        <v>21724</v>
      </c>
      <c r="J69" s="2">
        <f t="shared" si="2"/>
        <v>2071256</v>
      </c>
      <c r="K69" s="2">
        <v>158789</v>
      </c>
      <c r="L69" s="2">
        <v>518788</v>
      </c>
      <c r="M69" s="2">
        <v>697278</v>
      </c>
      <c r="N69" s="2">
        <v>696401</v>
      </c>
    </row>
    <row r="70" spans="1:14">
      <c r="A70" s="1" t="s">
        <v>122</v>
      </c>
      <c r="B70" s="2">
        <v>3122228</v>
      </c>
      <c r="C70" s="2">
        <f t="shared" si="0"/>
        <v>345894</v>
      </c>
      <c r="D70" s="2">
        <v>106967</v>
      </c>
      <c r="E70" s="2">
        <v>238927</v>
      </c>
      <c r="F70" s="2">
        <f t="shared" si="1"/>
        <v>625213</v>
      </c>
      <c r="G70" s="2">
        <v>411555</v>
      </c>
      <c r="H70" s="2">
        <v>189965</v>
      </c>
      <c r="I70" s="2">
        <v>23693</v>
      </c>
      <c r="J70" s="2">
        <f t="shared" si="2"/>
        <v>2151121</v>
      </c>
      <c r="K70" s="2">
        <v>167272</v>
      </c>
      <c r="L70" s="2">
        <v>539369</v>
      </c>
      <c r="M70" s="2">
        <v>719569</v>
      </c>
      <c r="N70" s="2">
        <v>724911</v>
      </c>
    </row>
    <row r="71" spans="1:14">
      <c r="A71" s="1" t="s">
        <v>123</v>
      </c>
      <c r="B71" s="2">
        <v>3281576</v>
      </c>
      <c r="C71" s="2">
        <f t="shared" si="0"/>
        <v>367766</v>
      </c>
      <c r="D71" s="2">
        <v>109012</v>
      </c>
      <c r="E71" s="2">
        <v>258754</v>
      </c>
      <c r="F71" s="2">
        <f t="shared" si="1"/>
        <v>664959</v>
      </c>
      <c r="G71" s="2">
        <v>425733</v>
      </c>
      <c r="H71" s="2">
        <v>213405</v>
      </c>
      <c r="I71" s="2">
        <v>25821</v>
      </c>
      <c r="J71" s="2">
        <f t="shared" si="2"/>
        <v>2248851</v>
      </c>
      <c r="K71" s="2">
        <v>174930</v>
      </c>
      <c r="L71" s="2">
        <v>571607</v>
      </c>
      <c r="M71" s="2">
        <v>744358</v>
      </c>
      <c r="N71" s="2">
        <v>757956</v>
      </c>
    </row>
    <row r="72" spans="1:14">
      <c r="A72" s="1" t="s">
        <v>124</v>
      </c>
      <c r="B72" s="2">
        <v>3409219</v>
      </c>
      <c r="C72" s="2">
        <f t="shared" si="0"/>
        <v>388102</v>
      </c>
      <c r="D72" s="2">
        <v>109229</v>
      </c>
      <c r="E72" s="2">
        <v>278873</v>
      </c>
      <c r="F72" s="2">
        <f t="shared" si="1"/>
        <v>694499</v>
      </c>
      <c r="G72" s="2">
        <v>421818</v>
      </c>
      <c r="H72" s="2">
        <v>244443</v>
      </c>
      <c r="I72" s="2">
        <v>28238</v>
      </c>
      <c r="J72" s="2">
        <f t="shared" si="2"/>
        <v>2326618</v>
      </c>
      <c r="K72" s="2">
        <v>178913</v>
      </c>
      <c r="L72" s="2">
        <v>599582</v>
      </c>
      <c r="M72" s="2">
        <v>763313</v>
      </c>
      <c r="N72" s="2">
        <v>784810</v>
      </c>
    </row>
    <row r="73" spans="1:14">
      <c r="A73" s="1" t="s">
        <v>125</v>
      </c>
      <c r="B73" s="2">
        <v>3519029</v>
      </c>
      <c r="C73" s="2">
        <f t="shared" si="0"/>
        <v>403476</v>
      </c>
      <c r="D73" s="2">
        <v>108136</v>
      </c>
      <c r="E73" s="2">
        <v>295340</v>
      </c>
      <c r="F73" s="2">
        <f t="shared" si="1"/>
        <v>723248</v>
      </c>
      <c r="G73" s="2">
        <v>418402</v>
      </c>
      <c r="H73" s="2">
        <v>274506</v>
      </c>
      <c r="I73" s="2">
        <v>30340</v>
      </c>
      <c r="J73" s="2">
        <f t="shared" si="2"/>
        <v>2392305</v>
      </c>
      <c r="K73" s="2">
        <v>181629</v>
      </c>
      <c r="L73" s="2">
        <v>627388</v>
      </c>
      <c r="M73" s="2">
        <v>777270</v>
      </c>
      <c r="N73" s="2">
        <v>806018</v>
      </c>
    </row>
    <row r="74" spans="1:14">
      <c r="A74" s="1" t="s">
        <v>126</v>
      </c>
      <c r="B74" s="2">
        <v>3632005</v>
      </c>
      <c r="C74" s="2">
        <f t="shared" ref="C74:C76" si="3">SUM(D74:E74)</f>
        <v>421644</v>
      </c>
      <c r="D74" s="2">
        <v>107635</v>
      </c>
      <c r="E74" s="2">
        <v>314009</v>
      </c>
      <c r="F74" s="2">
        <f t="shared" ref="F74:F76" si="4">SUM(G74:I74)</f>
        <v>757356</v>
      </c>
      <c r="G74" s="2">
        <v>419091</v>
      </c>
      <c r="H74" s="2">
        <v>306251</v>
      </c>
      <c r="I74" s="2">
        <v>32014</v>
      </c>
      <c r="J74" s="2">
        <f t="shared" ref="J74:J76" si="5">SUM(K74:N74)</f>
        <v>2453005</v>
      </c>
      <c r="K74" s="2">
        <v>183877</v>
      </c>
      <c r="L74" s="2">
        <v>651262</v>
      </c>
      <c r="M74" s="2">
        <v>787348</v>
      </c>
      <c r="N74" s="2">
        <v>830518</v>
      </c>
    </row>
    <row r="75" spans="1:14">
      <c r="A75" s="1" t="s">
        <v>127</v>
      </c>
      <c r="B75" s="2">
        <v>3750819</v>
      </c>
      <c r="C75" s="2">
        <f t="shared" si="3"/>
        <v>439861</v>
      </c>
      <c r="D75" s="2">
        <v>106726</v>
      </c>
      <c r="E75" s="2">
        <v>333135</v>
      </c>
      <c r="F75" s="2">
        <f t="shared" si="4"/>
        <v>792898</v>
      </c>
      <c r="G75" s="2">
        <v>421473</v>
      </c>
      <c r="H75" s="2">
        <v>338086</v>
      </c>
      <c r="I75" s="2">
        <v>33339</v>
      </c>
      <c r="J75" s="2">
        <f t="shared" si="5"/>
        <v>2518060</v>
      </c>
      <c r="K75" s="2">
        <v>185872</v>
      </c>
      <c r="L75" s="2">
        <v>676716</v>
      </c>
      <c r="M75" s="2">
        <v>798494</v>
      </c>
      <c r="N75" s="2">
        <v>856978</v>
      </c>
    </row>
    <row r="76" spans="1:14">
      <c r="A76" s="1" t="s">
        <v>128</v>
      </c>
      <c r="B76" s="2">
        <v>3877801</v>
      </c>
      <c r="C76" s="2">
        <f t="shared" si="3"/>
        <v>457348</v>
      </c>
      <c r="D76" s="2">
        <v>105870</v>
      </c>
      <c r="E76" s="2">
        <v>351478</v>
      </c>
      <c r="F76" s="2">
        <f t="shared" si="4"/>
        <v>835645</v>
      </c>
      <c r="G76" s="2">
        <v>429407</v>
      </c>
      <c r="H76" s="2">
        <v>371484</v>
      </c>
      <c r="I76" s="2">
        <v>34754</v>
      </c>
      <c r="J76" s="2">
        <f t="shared" si="5"/>
        <v>2584808</v>
      </c>
      <c r="K76" s="2">
        <v>187478</v>
      </c>
      <c r="L76" s="2">
        <v>703011</v>
      </c>
      <c r="M76" s="2">
        <v>810339</v>
      </c>
      <c r="N76" s="2">
        <v>883980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AD76"/>
  <sheetViews>
    <sheetView workbookViewId="0">
      <pane xSplit="1" ySplit="8" topLeftCell="B9" activePane="bottomRight" state="frozen"/>
      <selection pane="topRight" activeCell="B1" sqref="B1"/>
      <selection pane="bottomLeft" activeCell="A9" sqref="A9"/>
      <selection pane="bottomRight" activeCell="A8" sqref="A8"/>
    </sheetView>
  </sheetViews>
  <sheetFormatPr baseColWidth="10" defaultRowHeight="14" x14ac:dyDescent="0"/>
  <cols>
    <col min="1" max="2" width="10.83203125" style="2"/>
    <col min="3" max="3" width="22.1640625" style="2" customWidth="1"/>
    <col min="4" max="4" width="18.1640625" style="2" customWidth="1"/>
    <col min="5" max="5" width="10.83203125" style="2"/>
    <col min="6" max="6" width="31.5" style="2" customWidth="1"/>
    <col min="7" max="7" width="10.83203125" style="2"/>
    <col min="8" max="8" width="21.33203125" style="2" customWidth="1"/>
    <col min="9" max="9" width="10.83203125" style="2"/>
    <col min="10" max="10" width="15.33203125" style="2" bestFit="1" customWidth="1"/>
    <col min="11" max="11" width="10.83203125" style="2"/>
    <col min="12" max="12" width="16.6640625" style="2" bestFit="1" customWidth="1"/>
    <col min="13" max="13" width="10.83203125" style="2"/>
    <col min="14" max="14" width="19.33203125" style="2" bestFit="1" customWidth="1"/>
    <col min="15" max="15" width="12.33203125" style="2" bestFit="1" customWidth="1"/>
    <col min="16" max="16" width="22.6640625" style="2" bestFit="1" customWidth="1"/>
    <col min="17" max="17" width="10.83203125" style="2"/>
    <col min="18" max="18" width="18.83203125" style="2" bestFit="1" customWidth="1"/>
    <col min="19" max="19" width="10.83203125" style="2"/>
    <col min="20" max="20" width="21.1640625" style="2" bestFit="1" customWidth="1"/>
    <col min="21" max="21" width="10.83203125" style="2"/>
    <col min="22" max="22" width="17.33203125" style="2" bestFit="1" customWidth="1"/>
    <col min="23" max="23" width="16.6640625" style="2" bestFit="1" customWidth="1"/>
    <col min="24" max="24" width="26.83203125" style="2" bestFit="1" customWidth="1"/>
    <col min="25" max="25" width="10.83203125" style="2"/>
    <col min="26" max="26" width="18.83203125" style="2" bestFit="1" customWidth="1"/>
    <col min="27" max="27" width="10.83203125" style="2"/>
    <col min="28" max="28" width="18.1640625" style="2" bestFit="1" customWidth="1"/>
    <col min="29" max="29" width="10.83203125" style="2"/>
    <col min="30" max="30" width="20.1640625" style="2" bestFit="1" customWidth="1"/>
    <col min="31" max="16384" width="10.83203125" style="2"/>
  </cols>
  <sheetData>
    <row r="8" spans="1:30">
      <c r="A8" s="3"/>
      <c r="B8" s="3" t="s">
        <v>194</v>
      </c>
      <c r="C8" s="3" t="s">
        <v>195</v>
      </c>
      <c r="D8" s="3" t="s">
        <v>196</v>
      </c>
      <c r="E8" s="3" t="s">
        <v>197</v>
      </c>
      <c r="F8" s="3" t="s">
        <v>198</v>
      </c>
      <c r="G8" s="3" t="s">
        <v>190</v>
      </c>
      <c r="H8" s="3" t="s">
        <v>199</v>
      </c>
      <c r="I8" s="3" t="s">
        <v>49</v>
      </c>
      <c r="J8" s="3" t="s">
        <v>200</v>
      </c>
      <c r="K8" s="3" t="s">
        <v>50</v>
      </c>
      <c r="L8" s="3" t="s">
        <v>201</v>
      </c>
      <c r="M8" s="3" t="s">
        <v>191</v>
      </c>
      <c r="N8" s="3" t="s">
        <v>202</v>
      </c>
      <c r="O8" s="3" t="s">
        <v>52</v>
      </c>
      <c r="P8" s="3" t="s">
        <v>203</v>
      </c>
      <c r="Q8" s="3" t="s">
        <v>53</v>
      </c>
      <c r="R8" s="3" t="s">
        <v>204</v>
      </c>
      <c r="S8" s="3" t="s">
        <v>54</v>
      </c>
      <c r="T8" s="3" t="s">
        <v>205</v>
      </c>
      <c r="U8" s="3" t="s">
        <v>55</v>
      </c>
      <c r="V8" s="3" t="s">
        <v>206</v>
      </c>
      <c r="W8" s="3" t="s">
        <v>192</v>
      </c>
      <c r="X8" s="3" t="s">
        <v>207</v>
      </c>
      <c r="Y8" s="3" t="s">
        <v>57</v>
      </c>
      <c r="Z8" s="3" t="s">
        <v>208</v>
      </c>
      <c r="AA8" s="3" t="s">
        <v>193</v>
      </c>
      <c r="AB8" s="3" t="s">
        <v>209</v>
      </c>
      <c r="AC8" s="3" t="s">
        <v>59</v>
      </c>
      <c r="AD8" s="3" t="s">
        <v>210</v>
      </c>
    </row>
    <row r="9" spans="1:30">
      <c r="A9" s="1" t="s">
        <v>61</v>
      </c>
    </row>
    <row r="10" spans="1:30">
      <c r="A10" s="1" t="s">
        <v>62</v>
      </c>
    </row>
    <row r="11" spans="1:30">
      <c r="A11" s="1" t="s">
        <v>63</v>
      </c>
    </row>
    <row r="12" spans="1:30">
      <c r="A12" s="1" t="s">
        <v>64</v>
      </c>
    </row>
    <row r="13" spans="1:30">
      <c r="A13" s="1" t="s">
        <v>65</v>
      </c>
    </row>
    <row r="14" spans="1:30">
      <c r="A14" s="1" t="s">
        <v>66</v>
      </c>
    </row>
    <row r="15" spans="1:30">
      <c r="A15" s="1" t="s">
        <v>67</v>
      </c>
    </row>
    <row r="16" spans="1:30">
      <c r="A16" s="1" t="s">
        <v>68</v>
      </c>
    </row>
    <row r="17" spans="1:1">
      <c r="A17" s="1" t="s">
        <v>69</v>
      </c>
    </row>
    <row r="18" spans="1:1">
      <c r="A18" s="1" t="s">
        <v>70</v>
      </c>
    </row>
    <row r="19" spans="1:1">
      <c r="A19" s="1" t="s">
        <v>71</v>
      </c>
    </row>
    <row r="20" spans="1:1">
      <c r="A20" s="1" t="s">
        <v>72</v>
      </c>
    </row>
    <row r="21" spans="1:1">
      <c r="A21" s="1" t="s">
        <v>73</v>
      </c>
    </row>
    <row r="22" spans="1:1">
      <c r="A22" s="1" t="s">
        <v>74</v>
      </c>
    </row>
    <row r="23" spans="1:1">
      <c r="A23" s="1" t="s">
        <v>75</v>
      </c>
    </row>
    <row r="24" spans="1:1">
      <c r="A24" s="1" t="s">
        <v>76</v>
      </c>
    </row>
    <row r="25" spans="1:1">
      <c r="A25" s="1" t="s">
        <v>77</v>
      </c>
    </row>
    <row r="26" spans="1:1">
      <c r="A26" s="1" t="s">
        <v>78</v>
      </c>
    </row>
    <row r="27" spans="1:1">
      <c r="A27" s="1" t="s">
        <v>79</v>
      </c>
    </row>
    <row r="28" spans="1:1">
      <c r="A28" s="1" t="s">
        <v>80</v>
      </c>
    </row>
    <row r="29" spans="1:1">
      <c r="A29" s="1" t="s">
        <v>81</v>
      </c>
    </row>
    <row r="30" spans="1:1">
      <c r="A30" s="1" t="s">
        <v>82</v>
      </c>
    </row>
    <row r="31" spans="1:1">
      <c r="A31" s="1" t="s">
        <v>83</v>
      </c>
    </row>
    <row r="32" spans="1:1">
      <c r="A32" s="1" t="s">
        <v>84</v>
      </c>
    </row>
    <row r="33" spans="1:30" ht="15">
      <c r="A33" s="1" t="s">
        <v>85</v>
      </c>
      <c r="B33" s="137">
        <v>8107044.5277701803</v>
      </c>
      <c r="C33" s="137">
        <v>8660464.6858247202</v>
      </c>
      <c r="D33" s="137">
        <v>388062.41566369397</v>
      </c>
      <c r="E33" s="137">
        <v>1828384.75667352</v>
      </c>
      <c r="F33" s="137">
        <v>5890597.35543295</v>
      </c>
      <c r="G33" s="137">
        <v>2238773.1390595199</v>
      </c>
      <c r="H33" s="137">
        <v>2318465.2827016101</v>
      </c>
      <c r="I33" s="137">
        <v>1579772.01054879</v>
      </c>
      <c r="J33" s="137">
        <v>1656278.50363443</v>
      </c>
      <c r="K33" s="137">
        <v>659001.12851073302</v>
      </c>
      <c r="L33" s="137">
        <v>662186.77906718</v>
      </c>
      <c r="M33" s="137">
        <v>1890247.00812786</v>
      </c>
      <c r="N33" s="137">
        <v>2059384.0720703499</v>
      </c>
      <c r="O33" s="137">
        <v>1163938.6589821901</v>
      </c>
      <c r="P33" s="137">
        <v>1204134.4937324</v>
      </c>
      <c r="Q33" s="137">
        <v>27918.369723829699</v>
      </c>
      <c r="R33" s="137">
        <v>28557.547059344499</v>
      </c>
      <c r="S33" s="137">
        <v>698389.97942183504</v>
      </c>
      <c r="T33" s="137">
        <v>826692.03127860103</v>
      </c>
      <c r="U33" s="137">
        <v>3978024.3805827899</v>
      </c>
      <c r="V33" s="137">
        <v>4282615.3310527503</v>
      </c>
      <c r="W33" s="137">
        <v>1124966.60141167</v>
      </c>
      <c r="X33" s="137">
        <v>1354323.70608799</v>
      </c>
      <c r="Y33" s="137">
        <v>435904.90968021599</v>
      </c>
      <c r="Z33" s="137">
        <v>474770.12972640101</v>
      </c>
      <c r="AA33" s="137">
        <v>168252.657764473</v>
      </c>
      <c r="AB33" s="137">
        <v>179531.087665256</v>
      </c>
      <c r="AC33" s="137">
        <v>1609373.2269743071</v>
      </c>
      <c r="AD33" s="137">
        <v>1634463.4228209872</v>
      </c>
    </row>
    <row r="34" spans="1:30" ht="15">
      <c r="A34" s="1" t="s">
        <v>86</v>
      </c>
      <c r="B34" s="137">
        <v>8293661.8535187701</v>
      </c>
      <c r="C34" s="137">
        <v>8914910.3456109706</v>
      </c>
      <c r="D34" s="137">
        <v>418947.702587654</v>
      </c>
      <c r="E34" s="137">
        <v>1934686.1685746999</v>
      </c>
      <c r="F34" s="137">
        <v>5940027.9823564095</v>
      </c>
      <c r="G34" s="137">
        <v>2195174.9406214799</v>
      </c>
      <c r="H34" s="137">
        <v>2279255.7672688998</v>
      </c>
      <c r="I34" s="137">
        <v>1547249.56529178</v>
      </c>
      <c r="J34" s="137">
        <v>1628198.2822308</v>
      </c>
      <c r="K34" s="137">
        <v>647925.37532970705</v>
      </c>
      <c r="L34" s="137">
        <v>651057.48503810796</v>
      </c>
      <c r="M34" s="137">
        <v>1988138.6550763601</v>
      </c>
      <c r="N34" s="137">
        <v>2184285.97033225</v>
      </c>
      <c r="O34" s="137">
        <v>1207721.1868449999</v>
      </c>
      <c r="P34" s="137">
        <v>1251127.2913289301</v>
      </c>
      <c r="Q34" s="137">
        <v>30394.825803997701</v>
      </c>
      <c r="R34" s="137">
        <v>31090.7003827433</v>
      </c>
      <c r="S34" s="137">
        <v>750022.64242736099</v>
      </c>
      <c r="T34" s="137">
        <v>902067.97862058203</v>
      </c>
      <c r="U34" s="137">
        <v>4110348.2578209201</v>
      </c>
      <c r="V34" s="137">
        <v>4451368.6080098003</v>
      </c>
      <c r="W34" s="137">
        <v>1183689.81297904</v>
      </c>
      <c r="X34" s="137">
        <v>1443330.5415958699</v>
      </c>
      <c r="Y34" s="137">
        <v>460896.121273014</v>
      </c>
      <c r="Z34" s="137">
        <v>503137.76518469898</v>
      </c>
      <c r="AA34" s="137">
        <v>179030.98995435901</v>
      </c>
      <c r="AB34" s="137">
        <v>190939.64395427101</v>
      </c>
      <c r="AC34" s="137">
        <v>1615598.4884296828</v>
      </c>
      <c r="AD34" s="137">
        <v>1642827.8120901431</v>
      </c>
    </row>
    <row r="35" spans="1:30" ht="15">
      <c r="A35" s="1" t="s">
        <v>87</v>
      </c>
      <c r="B35" s="137">
        <v>8439362.1860644408</v>
      </c>
      <c r="C35" s="137">
        <v>9116503.5182551704</v>
      </c>
      <c r="D35" s="137">
        <v>446221.32115608401</v>
      </c>
      <c r="E35" s="137">
        <v>2017320.6412569799</v>
      </c>
      <c r="F35" s="137">
        <v>5975820.2236513598</v>
      </c>
      <c r="G35" s="137">
        <v>2170272.0643801601</v>
      </c>
      <c r="H35" s="137">
        <v>2258388.0984184002</v>
      </c>
      <c r="I35" s="137">
        <v>1528091.8706879499</v>
      </c>
      <c r="J35" s="137">
        <v>1613103.5675667</v>
      </c>
      <c r="K35" s="137">
        <v>642180.19369221595</v>
      </c>
      <c r="L35" s="137">
        <v>645284.53085169604</v>
      </c>
      <c r="M35" s="137">
        <v>2061302.21359094</v>
      </c>
      <c r="N35" s="137">
        <v>2277884.4177558101</v>
      </c>
      <c r="O35" s="137">
        <v>1254960.4819682499</v>
      </c>
      <c r="P35" s="137">
        <v>1301669.4489043399</v>
      </c>
      <c r="Q35" s="137">
        <v>32859.296058014399</v>
      </c>
      <c r="R35" s="137">
        <v>33611.593470399697</v>
      </c>
      <c r="S35" s="137">
        <v>773482.43556467304</v>
      </c>
      <c r="T35" s="137">
        <v>942603.37538106903</v>
      </c>
      <c r="U35" s="137">
        <v>4207787.9080933305</v>
      </c>
      <c r="V35" s="137">
        <v>4580231.00208095</v>
      </c>
      <c r="W35" s="137">
        <v>1215101.81026624</v>
      </c>
      <c r="X35" s="137">
        <v>1500492.57370751</v>
      </c>
      <c r="Y35" s="137">
        <v>485539.715361465</v>
      </c>
      <c r="Z35" s="137">
        <v>531203.34637315897</v>
      </c>
      <c r="AA35" s="137">
        <v>189921.765454946</v>
      </c>
      <c r="AB35" s="137">
        <v>202503.86034765001</v>
      </c>
      <c r="AC35" s="137">
        <v>1621162.4207241328</v>
      </c>
      <c r="AD35" s="137">
        <v>1649969.025366083</v>
      </c>
    </row>
    <row r="36" spans="1:30" ht="15">
      <c r="A36" s="1" t="s">
        <v>88</v>
      </c>
      <c r="B36" s="137">
        <v>8780169.39085434</v>
      </c>
      <c r="C36" s="137">
        <v>9513972.8656627703</v>
      </c>
      <c r="D36" s="137">
        <v>486946.82002480701</v>
      </c>
      <c r="E36" s="137">
        <v>2142246.5310839</v>
      </c>
      <c r="F36" s="137">
        <v>6150976.03974564</v>
      </c>
      <c r="G36" s="137">
        <v>2187225.8952590898</v>
      </c>
      <c r="H36" s="137">
        <v>2278362.74845136</v>
      </c>
      <c r="I36" s="137">
        <v>1517908.2116982499</v>
      </c>
      <c r="J36" s="137">
        <v>1605809.5434948399</v>
      </c>
      <c r="K36" s="137">
        <v>669317.68356083904</v>
      </c>
      <c r="L36" s="137">
        <v>672553.20495652198</v>
      </c>
      <c r="M36" s="137">
        <v>2254825.9383001002</v>
      </c>
      <c r="N36" s="137">
        <v>2497072.8054625499</v>
      </c>
      <c r="O36" s="137">
        <v>1319479.2436592099</v>
      </c>
      <c r="P36" s="137">
        <v>1369625.5214770699</v>
      </c>
      <c r="Q36" s="137">
        <v>34912.560276381497</v>
      </c>
      <c r="R36" s="137">
        <v>35711.866162584804</v>
      </c>
      <c r="S36" s="137">
        <v>900434.13436450902</v>
      </c>
      <c r="T36" s="137">
        <v>1091735.41782289</v>
      </c>
      <c r="U36" s="137">
        <v>4338117.5572951604</v>
      </c>
      <c r="V36" s="137">
        <v>4738537.3117488502</v>
      </c>
      <c r="W36" s="137">
        <v>1248812.4313228601</v>
      </c>
      <c r="X36" s="137">
        <v>1557742.4881005599</v>
      </c>
      <c r="Y36" s="137">
        <v>512276.59075375798</v>
      </c>
      <c r="Z36" s="137">
        <v>561136.06330529496</v>
      </c>
      <c r="AA36" s="137">
        <v>201176.84844574099</v>
      </c>
      <c r="AB36" s="137">
        <v>214442.77439532301</v>
      </c>
      <c r="AC36" s="137">
        <v>1626787.7603687607</v>
      </c>
      <c r="AD36" s="137">
        <v>1656152.0595436408</v>
      </c>
    </row>
    <row r="37" spans="1:30" ht="15">
      <c r="A37" s="1" t="s">
        <v>89</v>
      </c>
      <c r="B37" s="137">
        <v>9095000.6178981308</v>
      </c>
      <c r="C37" s="137">
        <v>9877829.8494658601</v>
      </c>
      <c r="D37" s="137">
        <v>525284.87452781398</v>
      </c>
      <c r="E37" s="137">
        <v>2266023.1601946699</v>
      </c>
      <c r="F37" s="137">
        <v>6303692.5831756396</v>
      </c>
      <c r="G37" s="137">
        <v>2166942.47632362</v>
      </c>
      <c r="H37" s="137">
        <v>2259486.7867789902</v>
      </c>
      <c r="I37" s="137">
        <v>1509129.01146285</v>
      </c>
      <c r="J37" s="137">
        <v>1598493.4125983301</v>
      </c>
      <c r="K37" s="137">
        <v>657813.46486076096</v>
      </c>
      <c r="L37" s="137">
        <v>660993.374180655</v>
      </c>
      <c r="M37" s="137">
        <v>2469580.1534232502</v>
      </c>
      <c r="N37" s="137">
        <v>2731163.8664981001</v>
      </c>
      <c r="O37" s="137">
        <v>1393922.4000667899</v>
      </c>
      <c r="P37" s="137">
        <v>1447664.6806045601</v>
      </c>
      <c r="Q37" s="137">
        <v>37033.129518520902</v>
      </c>
      <c r="R37" s="137">
        <v>37880.984793939002</v>
      </c>
      <c r="S37" s="137">
        <v>1038624.62383793</v>
      </c>
      <c r="T37" s="137">
        <v>1245618.2010995999</v>
      </c>
      <c r="U37" s="137">
        <v>4458477.9881512597</v>
      </c>
      <c r="V37" s="137">
        <v>4887179.19618876</v>
      </c>
      <c r="W37" s="137">
        <v>1275739.2850871801</v>
      </c>
      <c r="X37" s="137">
        <v>1608410.8501806499</v>
      </c>
      <c r="Y37" s="137">
        <v>544266.85165951401</v>
      </c>
      <c r="Z37" s="137">
        <v>596272.34806212597</v>
      </c>
      <c r="AA37" s="137">
        <v>213159.92942293701</v>
      </c>
      <c r="AB37" s="137">
        <v>227161.89625304801</v>
      </c>
      <c r="AC37" s="137">
        <v>1633526.9798613661</v>
      </c>
      <c r="AD37" s="137">
        <v>1663549.1595726758</v>
      </c>
    </row>
    <row r="38" spans="1:30" ht="15">
      <c r="A38" s="1" t="s">
        <v>90</v>
      </c>
      <c r="B38" s="137">
        <v>9377326.72607092</v>
      </c>
      <c r="C38" s="137">
        <v>10205835.5009166</v>
      </c>
      <c r="D38" s="137">
        <v>598766.76683898096</v>
      </c>
      <c r="E38" s="137">
        <v>2396355.4366464601</v>
      </c>
      <c r="F38" s="137">
        <v>6382204.5225854795</v>
      </c>
      <c r="G38" s="137">
        <v>2134821.5379523602</v>
      </c>
      <c r="H38" s="137">
        <v>2229809.4545943202</v>
      </c>
      <c r="I38" s="137">
        <v>1496610.08258879</v>
      </c>
      <c r="J38" s="137">
        <v>1588512.8471878399</v>
      </c>
      <c r="K38" s="137">
        <v>638211.45536356606</v>
      </c>
      <c r="L38" s="137">
        <v>641296.60740648396</v>
      </c>
      <c r="M38" s="137">
        <v>2545715.5353017901</v>
      </c>
      <c r="N38" s="137">
        <v>2813965.9064133</v>
      </c>
      <c r="O38" s="137">
        <v>1448775.4877683399</v>
      </c>
      <c r="P38" s="137">
        <v>1505592.93638626</v>
      </c>
      <c r="Q38" s="137">
        <v>41089.870677396197</v>
      </c>
      <c r="R38" s="137">
        <v>42030.603045225304</v>
      </c>
      <c r="S38" s="137">
        <v>1055850.17685605</v>
      </c>
      <c r="T38" s="137">
        <v>1266342.36698181</v>
      </c>
      <c r="U38" s="137">
        <v>4696789.6528167604</v>
      </c>
      <c r="V38" s="137">
        <v>5162060.1399090104</v>
      </c>
      <c r="W38" s="137">
        <v>1287754.3608675699</v>
      </c>
      <c r="X38" s="137">
        <v>1650387.70734718</v>
      </c>
      <c r="Y38" s="137">
        <v>581591.92527599004</v>
      </c>
      <c r="Z38" s="137">
        <v>637858.25956894201</v>
      </c>
      <c r="AA38" s="137">
        <v>226258.09749704201</v>
      </c>
      <c r="AB38" s="137">
        <v>241100.29514352401</v>
      </c>
      <c r="AC38" s="137">
        <v>1641337.3521413552</v>
      </c>
      <c r="AD38" s="137">
        <v>1672865.960814565</v>
      </c>
    </row>
    <row r="39" spans="1:30" ht="15">
      <c r="A39" s="1" t="s">
        <v>91</v>
      </c>
      <c r="B39" s="137">
        <v>9455358.3678291105</v>
      </c>
      <c r="C39" s="137">
        <v>10338292.332366699</v>
      </c>
      <c r="D39" s="137">
        <v>627109.86489015899</v>
      </c>
      <c r="E39" s="137">
        <v>2449927.8760698498</v>
      </c>
      <c r="F39" s="137">
        <v>6378320.6268691001</v>
      </c>
      <c r="G39" s="137">
        <v>2145339.47086814</v>
      </c>
      <c r="H39" s="137">
        <v>2244741.6337689199</v>
      </c>
      <c r="I39" s="137">
        <v>1483313.1770603301</v>
      </c>
      <c r="J39" s="137">
        <v>1579515.06557612</v>
      </c>
      <c r="K39" s="137">
        <v>662026.29380781204</v>
      </c>
      <c r="L39" s="137">
        <v>665226.56819280097</v>
      </c>
      <c r="M39" s="137">
        <v>2533566.3445556401</v>
      </c>
      <c r="N39" s="137">
        <v>2806259.9231935199</v>
      </c>
      <c r="O39" s="137">
        <v>1493287.23307249</v>
      </c>
      <c r="P39" s="137">
        <v>1553769.9743972099</v>
      </c>
      <c r="Q39" s="137">
        <v>45853.468250318001</v>
      </c>
      <c r="R39" s="137">
        <v>46903.260840296301</v>
      </c>
      <c r="S39" s="137">
        <v>994425.64323283103</v>
      </c>
      <c r="T39" s="137">
        <v>1205586.687956</v>
      </c>
      <c r="U39" s="137">
        <v>4776452.5524053201</v>
      </c>
      <c r="V39" s="137">
        <v>5287290.7754042596</v>
      </c>
      <c r="W39" s="137">
        <v>1294568.82653657</v>
      </c>
      <c r="X39" s="137">
        <v>1690737.7265530301</v>
      </c>
      <c r="Y39" s="137">
        <v>598712.57504892501</v>
      </c>
      <c r="Z39" s="137">
        <v>660277.91611809202</v>
      </c>
      <c r="AA39" s="137">
        <v>240396.390780855</v>
      </c>
      <c r="AB39" s="137">
        <v>256160.03393806901</v>
      </c>
      <c r="AC39" s="137">
        <v>1649013.1322443828</v>
      </c>
      <c r="AD39" s="137">
        <v>1686353.471000483</v>
      </c>
    </row>
    <row r="40" spans="1:30" ht="15">
      <c r="A40" s="1" t="s">
        <v>92</v>
      </c>
      <c r="B40" s="137">
        <v>9327228.9248770103</v>
      </c>
      <c r="C40" s="137">
        <v>10264164.120291</v>
      </c>
      <c r="D40" s="137">
        <v>643941.03678138403</v>
      </c>
      <c r="E40" s="137">
        <v>2444620.26511318</v>
      </c>
      <c r="F40" s="137">
        <v>6238667.6229824303</v>
      </c>
      <c r="G40" s="137">
        <v>2181275.2958732201</v>
      </c>
      <c r="H40" s="137">
        <v>2288462.6150474702</v>
      </c>
      <c r="I40" s="137">
        <v>1486769.79723009</v>
      </c>
      <c r="J40" s="137">
        <v>1590599.8356160501</v>
      </c>
      <c r="K40" s="137">
        <v>694505.49864313297</v>
      </c>
      <c r="L40" s="137">
        <v>697862.77943142003</v>
      </c>
      <c r="M40" s="137">
        <v>2311391.1076903502</v>
      </c>
      <c r="N40" s="137">
        <v>2574883.9612606298</v>
      </c>
      <c r="O40" s="137">
        <v>1454837.62919395</v>
      </c>
      <c r="P40" s="137">
        <v>1518210.46768656</v>
      </c>
      <c r="Q40" s="137">
        <v>47851.105942188398</v>
      </c>
      <c r="R40" s="137">
        <v>48946.633464035804</v>
      </c>
      <c r="S40" s="137">
        <v>808702.37255421199</v>
      </c>
      <c r="T40" s="137">
        <v>1007726.8601100401</v>
      </c>
      <c r="U40" s="137">
        <v>4834562.5213134196</v>
      </c>
      <c r="V40" s="137">
        <v>5400817.54398295</v>
      </c>
      <c r="W40" s="137">
        <v>1300498.77883757</v>
      </c>
      <c r="X40" s="137">
        <v>1739241.1134369699</v>
      </c>
      <c r="Y40" s="137">
        <v>603685.62411142804</v>
      </c>
      <c r="Z40" s="137">
        <v>671929.27426124003</v>
      </c>
      <c r="AA40" s="137">
        <v>255158.60634343501</v>
      </c>
      <c r="AB40" s="137">
        <v>271938.17624861997</v>
      </c>
      <c r="AC40" s="137">
        <v>1655592.6725589898</v>
      </c>
      <c r="AD40" s="137">
        <v>1698082.14057412</v>
      </c>
    </row>
    <row r="41" spans="1:30" ht="15">
      <c r="A41" s="1" t="s">
        <v>93</v>
      </c>
      <c r="B41" s="137">
        <v>9345216.94220783</v>
      </c>
      <c r="C41" s="137">
        <v>10347635.0935093</v>
      </c>
      <c r="D41" s="137">
        <v>665878.77270840097</v>
      </c>
      <c r="E41" s="137">
        <v>2481507.1499165501</v>
      </c>
      <c r="F41" s="137">
        <v>6197831.01958289</v>
      </c>
      <c r="G41" s="137">
        <v>2213398.8965893099</v>
      </c>
      <c r="H41" s="137">
        <v>2328879.5672093602</v>
      </c>
      <c r="I41" s="137">
        <v>1497829.9764630201</v>
      </c>
      <c r="J41" s="137">
        <v>1609851.54446556</v>
      </c>
      <c r="K41" s="137">
        <v>715568.92012628703</v>
      </c>
      <c r="L41" s="137">
        <v>719028.02274380205</v>
      </c>
      <c r="M41" s="137">
        <v>2218172.8844556902</v>
      </c>
      <c r="N41" s="137">
        <v>2482145.4781352198</v>
      </c>
      <c r="O41" s="137">
        <v>1466683.5963817199</v>
      </c>
      <c r="P41" s="137">
        <v>1534293.50929397</v>
      </c>
      <c r="Q41" s="137">
        <v>49940.942296760601</v>
      </c>
      <c r="R41" s="137">
        <v>51084.315593486303</v>
      </c>
      <c r="S41" s="137">
        <v>701548.34577720996</v>
      </c>
      <c r="T41" s="137">
        <v>896767.65324775898</v>
      </c>
      <c r="U41" s="137">
        <v>4913645.16116283</v>
      </c>
      <c r="V41" s="137">
        <v>5536610.04816473</v>
      </c>
      <c r="W41" s="137">
        <v>1321797.68076366</v>
      </c>
      <c r="X41" s="137">
        <v>1803163.80753092</v>
      </c>
      <c r="Y41" s="137">
        <v>618238.78878222301</v>
      </c>
      <c r="Z41" s="137">
        <v>694143.02049483696</v>
      </c>
      <c r="AA41" s="137">
        <v>269632.330205729</v>
      </c>
      <c r="AB41" s="137">
        <v>287393.736021107</v>
      </c>
      <c r="AC41" s="137">
        <v>1660909.0510914903</v>
      </c>
      <c r="AD41" s="137">
        <v>1708842.1737981401</v>
      </c>
    </row>
    <row r="42" spans="1:30" ht="15">
      <c r="A42" s="1" t="s">
        <v>94</v>
      </c>
      <c r="B42" s="137">
        <v>9474879.5155028999</v>
      </c>
      <c r="C42" s="137">
        <v>10535394.973516</v>
      </c>
      <c r="D42" s="137">
        <v>689330.22058561002</v>
      </c>
      <c r="E42" s="137">
        <v>2541989.6219998999</v>
      </c>
      <c r="F42" s="137">
        <v>6243559.6729173902</v>
      </c>
      <c r="G42" s="137">
        <v>2250792.2336489102</v>
      </c>
      <c r="H42" s="137">
        <v>2372762.29380986</v>
      </c>
      <c r="I42" s="137">
        <v>1499546.3035987599</v>
      </c>
      <c r="J42" s="137">
        <v>1617884.79635937</v>
      </c>
      <c r="K42" s="137">
        <v>751245.93005014502</v>
      </c>
      <c r="L42" s="137">
        <v>754877.49745049502</v>
      </c>
      <c r="M42" s="137">
        <v>2247015.5530387699</v>
      </c>
      <c r="N42" s="137">
        <v>2521093.8353740098</v>
      </c>
      <c r="O42" s="137">
        <v>1500942.2420473399</v>
      </c>
      <c r="P42" s="137">
        <v>1573615.3793528599</v>
      </c>
      <c r="Q42" s="137">
        <v>52860.566615648102</v>
      </c>
      <c r="R42" s="137">
        <v>54070.783274336201</v>
      </c>
      <c r="S42" s="137">
        <v>693212.74437577801</v>
      </c>
      <c r="T42" s="137">
        <v>893407.67274682096</v>
      </c>
      <c r="U42" s="137">
        <v>4977071.7288152101</v>
      </c>
      <c r="V42" s="137">
        <v>5641538.8443321399</v>
      </c>
      <c r="W42" s="137">
        <v>1345516.2982923901</v>
      </c>
      <c r="X42" s="137">
        <v>1856275.26907366</v>
      </c>
      <c r="Y42" s="137">
        <v>625307.63955855905</v>
      </c>
      <c r="Z42" s="137">
        <v>708087.62884525105</v>
      </c>
      <c r="AA42" s="137">
        <v>283608.55721803103</v>
      </c>
      <c r="AB42" s="137">
        <v>302299.80165696802</v>
      </c>
      <c r="AC42" s="137">
        <v>1663727.8605298202</v>
      </c>
      <c r="AD42" s="137">
        <v>1715964.7715398401</v>
      </c>
    </row>
    <row r="43" spans="1:30" ht="15">
      <c r="A43" s="1" t="s">
        <v>95</v>
      </c>
      <c r="B43" s="137">
        <v>9791438.8002718408</v>
      </c>
      <c r="C43" s="137">
        <v>10914396.036141301</v>
      </c>
      <c r="D43" s="137">
        <v>727665.07556429703</v>
      </c>
      <c r="E43" s="137">
        <v>2661608.0558546302</v>
      </c>
      <c r="F43" s="137">
        <v>6402165.6688529104</v>
      </c>
      <c r="G43" s="137">
        <v>2270767.5929135401</v>
      </c>
      <c r="H43" s="137">
        <v>2396248.1664183601</v>
      </c>
      <c r="I43" s="137">
        <v>1478298.06458399</v>
      </c>
      <c r="J43" s="137">
        <v>1599947.7933684201</v>
      </c>
      <c r="K43" s="137">
        <v>792469.52832955006</v>
      </c>
      <c r="L43" s="137">
        <v>796300.37304994697</v>
      </c>
      <c r="M43" s="137">
        <v>2445158.26887374</v>
      </c>
      <c r="N43" s="137">
        <v>2751503.5670495499</v>
      </c>
      <c r="O43" s="137">
        <v>1573855.08321313</v>
      </c>
      <c r="P43" s="137">
        <v>1653237.5110907201</v>
      </c>
      <c r="Q43" s="137">
        <v>56241.184248044199</v>
      </c>
      <c r="R43" s="137">
        <v>57528.798483741499</v>
      </c>
      <c r="S43" s="137">
        <v>815062.00141257001</v>
      </c>
      <c r="T43" s="137">
        <v>1040737.25747509</v>
      </c>
      <c r="U43" s="137">
        <v>5075512.9384845505</v>
      </c>
      <c r="V43" s="137">
        <v>5766644.3026733901</v>
      </c>
      <c r="W43" s="137">
        <v>1377241.06753406</v>
      </c>
      <c r="X43" s="137">
        <v>1904997.19782252</v>
      </c>
      <c r="Y43" s="137">
        <v>638222.11829812999</v>
      </c>
      <c r="Z43" s="137">
        <v>727451.39976673701</v>
      </c>
      <c r="AA43" s="137">
        <v>299147.61253777501</v>
      </c>
      <c r="AB43" s="137">
        <v>318815.840258607</v>
      </c>
      <c r="AC43" s="137">
        <v>1661522.59422309</v>
      </c>
      <c r="AD43" s="137">
        <v>1716000.3189340201</v>
      </c>
    </row>
    <row r="44" spans="1:30" ht="15">
      <c r="A44" s="1" t="s">
        <v>96</v>
      </c>
      <c r="B44" s="137">
        <v>10081385.609015901</v>
      </c>
      <c r="C44" s="137">
        <v>11258107.9829219</v>
      </c>
      <c r="D44" s="137">
        <v>768870.00493856403</v>
      </c>
      <c r="E44" s="137">
        <v>2791656.0872938801</v>
      </c>
      <c r="F44" s="137">
        <v>6520859.5167835196</v>
      </c>
      <c r="G44" s="137">
        <v>2246190.00277049</v>
      </c>
      <c r="H44" s="137">
        <v>2373671.5507417298</v>
      </c>
      <c r="I44" s="137">
        <v>1444250.7662221999</v>
      </c>
      <c r="J44" s="137">
        <v>1567855.6923416399</v>
      </c>
      <c r="K44" s="137">
        <v>801939.23654829105</v>
      </c>
      <c r="L44" s="137">
        <v>805815.85840009397</v>
      </c>
      <c r="M44" s="137">
        <v>2660742.0758980699</v>
      </c>
      <c r="N44" s="137">
        <v>2995628.8062198102</v>
      </c>
      <c r="O44" s="137">
        <v>1681369.91978324</v>
      </c>
      <c r="P44" s="137">
        <v>1767804.4025662399</v>
      </c>
      <c r="Q44" s="137">
        <v>60789.651607995402</v>
      </c>
      <c r="R44" s="137">
        <v>62181.400765486702</v>
      </c>
      <c r="S44" s="137">
        <v>918582.50450683397</v>
      </c>
      <c r="T44" s="137">
        <v>1165643.00288807</v>
      </c>
      <c r="U44" s="137">
        <v>5174453.5303474003</v>
      </c>
      <c r="V44" s="137">
        <v>5888807.6259604199</v>
      </c>
      <c r="W44" s="137">
        <v>1405146.5976770499</v>
      </c>
      <c r="X44" s="137">
        <v>1945710.2270920801</v>
      </c>
      <c r="Y44" s="137">
        <v>655595.97338152397</v>
      </c>
      <c r="Z44" s="137">
        <v>751958.836568075</v>
      </c>
      <c r="AA44" s="137">
        <v>319464.29513085302</v>
      </c>
      <c r="AB44" s="137">
        <v>340425.04201508401</v>
      </c>
      <c r="AC44" s="137">
        <v>1650680.55128912</v>
      </c>
      <c r="AD44" s="137">
        <v>1707147.40741633</v>
      </c>
    </row>
    <row r="45" spans="1:30" ht="15">
      <c r="A45" s="1" t="s">
        <v>97</v>
      </c>
      <c r="B45" s="137">
        <v>10194221.203884</v>
      </c>
      <c r="C45" s="137">
        <v>11431022.453948099</v>
      </c>
      <c r="D45" s="137">
        <v>803490.82873084105</v>
      </c>
      <c r="E45" s="137">
        <v>2882419.5685900599</v>
      </c>
      <c r="F45" s="137">
        <v>6508310.8065630998</v>
      </c>
      <c r="G45" s="137">
        <v>2186293.2393726199</v>
      </c>
      <c r="H45" s="137">
        <v>2316543.0060967798</v>
      </c>
      <c r="I45" s="137">
        <v>1421290.1633832101</v>
      </c>
      <c r="J45" s="137">
        <v>1547841.85984728</v>
      </c>
      <c r="K45" s="137">
        <v>765003.07598941203</v>
      </c>
      <c r="L45" s="137">
        <v>768701.14624949999</v>
      </c>
      <c r="M45" s="137">
        <v>2738312.1945053199</v>
      </c>
      <c r="N45" s="137">
        <v>3097471.5562922</v>
      </c>
      <c r="O45" s="137">
        <v>1706137.51113596</v>
      </c>
      <c r="P45" s="137">
        <v>1797365.42890365</v>
      </c>
      <c r="Q45" s="137">
        <v>68349.9419495357</v>
      </c>
      <c r="R45" s="137">
        <v>69914.780233792902</v>
      </c>
      <c r="S45" s="137">
        <v>963824.74141981895</v>
      </c>
      <c r="T45" s="137">
        <v>1230191.34715475</v>
      </c>
      <c r="U45" s="137">
        <v>5269615.7700060504</v>
      </c>
      <c r="V45" s="137">
        <v>6017007.8915591603</v>
      </c>
      <c r="W45" s="137">
        <v>1420622.6593613101</v>
      </c>
      <c r="X45" s="137">
        <v>1978489.8763965301</v>
      </c>
      <c r="Y45" s="137">
        <v>670404.02817799896</v>
      </c>
      <c r="Z45" s="137">
        <v>775596.22614343802</v>
      </c>
      <c r="AA45" s="137">
        <v>344312.59968478902</v>
      </c>
      <c r="AB45" s="137">
        <v>366850.77345370501</v>
      </c>
      <c r="AC45" s="137">
        <v>1637433.35779768</v>
      </c>
      <c r="AD45" s="137">
        <v>1699227.8905812101</v>
      </c>
    </row>
    <row r="46" spans="1:30" ht="15">
      <c r="A46" s="1" t="s">
        <v>98</v>
      </c>
      <c r="B46" s="137">
        <v>10121625.2754442</v>
      </c>
      <c r="C46" s="137">
        <v>11418845.3611806</v>
      </c>
      <c r="D46" s="137">
        <v>831343.76734651404</v>
      </c>
      <c r="E46" s="137">
        <v>2906380.4504135102</v>
      </c>
      <c r="F46" s="137">
        <v>6383901.0576841701</v>
      </c>
      <c r="G46" s="137">
        <v>2154759.7357033198</v>
      </c>
      <c r="H46" s="137">
        <v>2290275.70255177</v>
      </c>
      <c r="I46" s="137">
        <v>1407078.6383916601</v>
      </c>
      <c r="J46" s="137">
        <v>1538980.2704527399</v>
      </c>
      <c r="K46" s="137">
        <v>747681.09731165995</v>
      </c>
      <c r="L46" s="137">
        <v>751295.43209903606</v>
      </c>
      <c r="M46" s="137">
        <v>2642142.8525596298</v>
      </c>
      <c r="N46" s="137">
        <v>3016862.1382124</v>
      </c>
      <c r="O46" s="137">
        <v>1630499.7601326499</v>
      </c>
      <c r="P46" s="137">
        <v>1725846.5803330699</v>
      </c>
      <c r="Q46" s="137">
        <v>74527.252350550407</v>
      </c>
      <c r="R46" s="137">
        <v>76233.517116433402</v>
      </c>
      <c r="S46" s="137">
        <v>937115.84007642104</v>
      </c>
      <c r="T46" s="137">
        <v>1214782.0407628899</v>
      </c>
      <c r="U46" s="137">
        <v>5324722.6871812502</v>
      </c>
      <c r="V46" s="137">
        <v>6111707.5204165103</v>
      </c>
      <c r="W46" s="137">
        <v>1408720.7347718501</v>
      </c>
      <c r="X46" s="137">
        <v>1989530.8750545401</v>
      </c>
      <c r="Y46" s="137">
        <v>658851.89079658</v>
      </c>
      <c r="Z46" s="137">
        <v>772446.79446196498</v>
      </c>
      <c r="AA46" s="137">
        <v>370062.50305748399</v>
      </c>
      <c r="AB46" s="137">
        <v>394312.27269341098</v>
      </c>
      <c r="AC46" s="137">
        <v>1622532.4291246599</v>
      </c>
      <c r="AD46" s="137">
        <v>1690862.4487759299</v>
      </c>
    </row>
    <row r="47" spans="1:30" ht="15">
      <c r="A47" s="1" t="s">
        <v>99</v>
      </c>
      <c r="B47" s="137">
        <v>10209330.734716</v>
      </c>
      <c r="C47" s="137">
        <v>11589759.013007199</v>
      </c>
      <c r="D47" s="137">
        <v>865295.49691499199</v>
      </c>
      <c r="E47" s="137">
        <v>2977203.38912301</v>
      </c>
      <c r="F47" s="137">
        <v>6366831.8486780403</v>
      </c>
      <c r="G47" s="137">
        <v>2170041.8527445798</v>
      </c>
      <c r="H47" s="137">
        <v>2312600.6503296201</v>
      </c>
      <c r="I47" s="137">
        <v>1396189.85274458</v>
      </c>
      <c r="J47" s="137">
        <v>1535007.80384582</v>
      </c>
      <c r="K47" s="137">
        <v>773852</v>
      </c>
      <c r="L47" s="137">
        <v>777592.84648379695</v>
      </c>
      <c r="M47" s="137">
        <v>2639170.6516701998</v>
      </c>
      <c r="N47" s="137">
        <v>3035237.1728661601</v>
      </c>
      <c r="O47" s="137">
        <v>1635758.9788691599</v>
      </c>
      <c r="P47" s="137">
        <v>1737968.3060149299</v>
      </c>
      <c r="Q47" s="137">
        <v>78614.726396993006</v>
      </c>
      <c r="R47" s="137">
        <v>80414.571869623207</v>
      </c>
      <c r="S47" s="137">
        <v>924796.94640405499</v>
      </c>
      <c r="T47" s="137">
        <v>1216854.2949816</v>
      </c>
      <c r="U47" s="137">
        <v>5400118.23030126</v>
      </c>
      <c r="V47" s="137">
        <v>6241921.1898114504</v>
      </c>
      <c r="W47" s="137">
        <v>1418749.8614481499</v>
      </c>
      <c r="X47" s="137">
        <v>2037923.2782068299</v>
      </c>
      <c r="Y47" s="137">
        <v>660349.12983976596</v>
      </c>
      <c r="Z47" s="137">
        <v>783192.39628810505</v>
      </c>
      <c r="AA47" s="137">
        <v>397071.33629661001</v>
      </c>
      <c r="AB47" s="137">
        <v>423175.51143384702</v>
      </c>
      <c r="AC47" s="137">
        <v>1605633.2195774501</v>
      </c>
      <c r="AD47" s="137">
        <v>1679315.3207433999</v>
      </c>
    </row>
    <row r="48" spans="1:30" ht="15">
      <c r="A48" s="1" t="s">
        <v>100</v>
      </c>
      <c r="B48" s="137">
        <v>10168559.389287701</v>
      </c>
      <c r="C48" s="137">
        <v>11630907.966631601</v>
      </c>
      <c r="D48" s="137">
        <v>880613.97553155303</v>
      </c>
      <c r="E48" s="137">
        <v>3004772.5965170199</v>
      </c>
      <c r="F48" s="137">
        <v>6283172.8172391299</v>
      </c>
      <c r="G48" s="137">
        <v>2201254.2039176901</v>
      </c>
      <c r="H48" s="137">
        <v>2352128.3783236099</v>
      </c>
      <c r="I48" s="137">
        <v>1394494.2039176901</v>
      </c>
      <c r="J48" s="137">
        <v>1541468.4526152499</v>
      </c>
      <c r="K48" s="137">
        <v>806760</v>
      </c>
      <c r="L48" s="137">
        <v>810659.92570836295</v>
      </c>
      <c r="M48" s="137">
        <v>2570110.7925661001</v>
      </c>
      <c r="N48" s="137">
        <v>2985082.70252608</v>
      </c>
      <c r="O48" s="137">
        <v>1588955.9126559901</v>
      </c>
      <c r="P48" s="137">
        <v>1697394.96537109</v>
      </c>
      <c r="Q48" s="137">
        <v>81380.686278044406</v>
      </c>
      <c r="R48" s="137">
        <v>83243.857040954899</v>
      </c>
      <c r="S48" s="137">
        <v>899774.19363206101</v>
      </c>
      <c r="T48" s="137">
        <v>1204443.8801140301</v>
      </c>
      <c r="U48" s="137">
        <v>5397194.3928039102</v>
      </c>
      <c r="V48" s="137">
        <v>6293696.8857819503</v>
      </c>
      <c r="W48" s="137">
        <v>1407138.4018711899</v>
      </c>
      <c r="X48" s="137">
        <v>2065807.3551771201</v>
      </c>
      <c r="Y48" s="137">
        <v>653782.88995887595</v>
      </c>
      <c r="Z48" s="137">
        <v>784342.59087485599</v>
      </c>
      <c r="AA48" s="137">
        <v>427321.90839782602</v>
      </c>
      <c r="AB48" s="137">
        <v>455601.89855576999</v>
      </c>
      <c r="AC48" s="137">
        <v>1585885.2551136599</v>
      </c>
      <c r="AD48" s="137">
        <v>1664879.1037118603</v>
      </c>
    </row>
    <row r="49" spans="1:30" ht="15">
      <c r="A49" s="1" t="s">
        <v>101</v>
      </c>
      <c r="B49" s="137">
        <v>10242841.251577601</v>
      </c>
      <c r="C49" s="137">
        <v>11795202.012165399</v>
      </c>
      <c r="D49" s="137">
        <v>923126.00831459498</v>
      </c>
      <c r="E49" s="137">
        <v>3063599.6107638199</v>
      </c>
      <c r="F49" s="137">
        <v>6256115.6324992301</v>
      </c>
      <c r="G49" s="137">
        <v>2229663.25206288</v>
      </c>
      <c r="H49" s="137">
        <v>2389053.8549707499</v>
      </c>
      <c r="I49" s="137">
        <v>1400991.25206288</v>
      </c>
      <c r="J49" s="137">
        <v>1556376.0053542501</v>
      </c>
      <c r="K49" s="137">
        <v>828672</v>
      </c>
      <c r="L49" s="137">
        <v>832677.84961649205</v>
      </c>
      <c r="M49" s="137">
        <v>2558694.9832722698</v>
      </c>
      <c r="N49" s="137">
        <v>2999681.2745190901</v>
      </c>
      <c r="O49" s="137">
        <v>1591033.3415113401</v>
      </c>
      <c r="P49" s="137">
        <v>1708963.54472746</v>
      </c>
      <c r="Q49" s="137">
        <v>78061.5344207827</v>
      </c>
      <c r="R49" s="137">
        <v>79848.714835356906</v>
      </c>
      <c r="S49" s="137">
        <v>889600.10734015203</v>
      </c>
      <c r="T49" s="137">
        <v>1210869.0149562701</v>
      </c>
      <c r="U49" s="137">
        <v>5454483.0162424902</v>
      </c>
      <c r="V49" s="137">
        <v>6406466.88267563</v>
      </c>
      <c r="W49" s="137">
        <v>1392950.7245553599</v>
      </c>
      <c r="X49" s="137">
        <v>2093883.56652131</v>
      </c>
      <c r="Y49" s="137">
        <v>636599.39079221198</v>
      </c>
      <c r="Z49" s="137">
        <v>772467.31592526904</v>
      </c>
      <c r="AA49" s="137">
        <v>458974.321260784</v>
      </c>
      <c r="AB49" s="137">
        <v>489521.52038740198</v>
      </c>
      <c r="AC49" s="137">
        <v>1573345.7518301001</v>
      </c>
      <c r="AD49" s="137">
        <v>1657981.6520376103</v>
      </c>
    </row>
    <row r="50" spans="1:30" ht="15">
      <c r="A50" s="1" t="s">
        <v>102</v>
      </c>
      <c r="B50" s="137">
        <v>10339109.718196699</v>
      </c>
      <c r="C50" s="137">
        <v>11979894.4285945</v>
      </c>
      <c r="D50" s="137">
        <v>967447.09863661195</v>
      </c>
      <c r="E50" s="137">
        <v>3148459.3160141902</v>
      </c>
      <c r="F50" s="137">
        <v>6223203.3035459099</v>
      </c>
      <c r="G50" s="137">
        <v>2219158.4423810602</v>
      </c>
      <c r="H50" s="137">
        <v>2384171.6894204598</v>
      </c>
      <c r="I50" s="137">
        <v>1390385.44238106</v>
      </c>
      <c r="J50" s="137">
        <v>1551392.3515639701</v>
      </c>
      <c r="K50" s="137">
        <v>828773</v>
      </c>
      <c r="L50" s="137">
        <v>832779.33785648399</v>
      </c>
      <c r="M50" s="137">
        <v>2597078.1527507999</v>
      </c>
      <c r="N50" s="137">
        <v>3066039.1769215502</v>
      </c>
      <c r="O50" s="137">
        <v>1630184.91730208</v>
      </c>
      <c r="P50" s="137">
        <v>1759104.74857371</v>
      </c>
      <c r="Q50" s="137">
        <v>69978.784990599306</v>
      </c>
      <c r="R50" s="137">
        <v>71580.914834688097</v>
      </c>
      <c r="S50" s="137">
        <v>896914.45045811904</v>
      </c>
      <c r="T50" s="137">
        <v>1235353.5135131499</v>
      </c>
      <c r="U50" s="137">
        <v>5522873.1230648598</v>
      </c>
      <c r="V50" s="137">
        <v>6529683.5622525699</v>
      </c>
      <c r="W50" s="137">
        <v>1412373.4870722401</v>
      </c>
      <c r="X50" s="137">
        <v>2156690.2686503502</v>
      </c>
      <c r="Y50" s="137">
        <v>607140.73525165999</v>
      </c>
      <c r="Z50" s="137">
        <v>745165.54958866397</v>
      </c>
      <c r="AA50" s="137">
        <v>497755.52977565298</v>
      </c>
      <c r="AB50" s="137">
        <v>530999.83689575002</v>
      </c>
      <c r="AC50" s="137">
        <v>1565883.4330960298</v>
      </c>
      <c r="AD50" s="137">
        <v>1657107.9692485398</v>
      </c>
    </row>
    <row r="51" spans="1:30" ht="15">
      <c r="A51" s="1" t="s">
        <v>103</v>
      </c>
      <c r="B51" s="137">
        <v>10463394.0380102</v>
      </c>
      <c r="C51" s="137">
        <v>12195578.139361</v>
      </c>
      <c r="D51" s="137">
        <v>1016251.77293142</v>
      </c>
      <c r="E51" s="137">
        <v>3271520.1591439699</v>
      </c>
      <c r="F51" s="137">
        <v>6175622.1059348704</v>
      </c>
      <c r="G51" s="137">
        <v>2179847.9676246</v>
      </c>
      <c r="H51" s="137">
        <v>2348616.6093123402</v>
      </c>
      <c r="I51" s="137">
        <v>1370401.9676246</v>
      </c>
      <c r="J51" s="137">
        <v>1535257.6993205999</v>
      </c>
      <c r="K51" s="137">
        <v>809446</v>
      </c>
      <c r="L51" s="137">
        <v>813358.90999173396</v>
      </c>
      <c r="M51" s="137">
        <v>2646106.8855288601</v>
      </c>
      <c r="N51" s="137">
        <v>3141875.3884271602</v>
      </c>
      <c r="O51" s="137">
        <v>1665366.6676729401</v>
      </c>
      <c r="P51" s="137">
        <v>1805162.4382123901</v>
      </c>
      <c r="Q51" s="137">
        <v>70190.841914813296</v>
      </c>
      <c r="R51" s="137">
        <v>71797.826697823606</v>
      </c>
      <c r="S51" s="137">
        <v>910549.37594110903</v>
      </c>
      <c r="T51" s="137">
        <v>1264915.12351694</v>
      </c>
      <c r="U51" s="137">
        <v>5637439.1848568004</v>
      </c>
      <c r="V51" s="137">
        <v>6705086.1416215301</v>
      </c>
      <c r="W51" s="137">
        <v>1464155.9889950401</v>
      </c>
      <c r="X51" s="137">
        <v>2255167.73308902</v>
      </c>
      <c r="Y51" s="137">
        <v>598057.449764802</v>
      </c>
      <c r="Z51" s="137">
        <v>739402.39150824095</v>
      </c>
      <c r="AA51" s="137">
        <v>547297.79808632203</v>
      </c>
      <c r="AB51" s="137">
        <v>583936.001381448</v>
      </c>
      <c r="AC51" s="137">
        <v>1558368.7676330099</v>
      </c>
      <c r="AD51" s="137">
        <v>1657020.8352651901</v>
      </c>
    </row>
    <row r="52" spans="1:30" ht="15">
      <c r="A52" s="1" t="s">
        <v>104</v>
      </c>
      <c r="B52" s="137">
        <v>10528330.1643651</v>
      </c>
      <c r="C52" s="137">
        <v>12360770.318561999</v>
      </c>
      <c r="D52" s="137">
        <v>1059301.2080091001</v>
      </c>
      <c r="E52" s="137">
        <v>3355912.4996917699</v>
      </c>
      <c r="F52" s="137">
        <v>6113116.45666424</v>
      </c>
      <c r="G52" s="137">
        <v>2170636.0252261399</v>
      </c>
      <c r="H52" s="137">
        <v>2346281.8134799399</v>
      </c>
      <c r="I52" s="137">
        <v>1369246.0252261399</v>
      </c>
      <c r="J52" s="137">
        <v>1541017.8466701999</v>
      </c>
      <c r="K52" s="137">
        <v>801390</v>
      </c>
      <c r="L52" s="137">
        <v>805263.96680973901</v>
      </c>
      <c r="M52" s="137">
        <v>2642444.73056116</v>
      </c>
      <c r="N52" s="137">
        <v>3163519.7061216598</v>
      </c>
      <c r="O52" s="137">
        <v>1662902.53510223</v>
      </c>
      <c r="P52" s="137">
        <v>1811331.27123332</v>
      </c>
      <c r="Q52" s="137">
        <v>64259.394614336401</v>
      </c>
      <c r="R52" s="137">
        <v>65730.581830412601</v>
      </c>
      <c r="S52" s="137">
        <v>915282.80084459297</v>
      </c>
      <c r="T52" s="137">
        <v>1286457.85305793</v>
      </c>
      <c r="U52" s="137">
        <v>5715249.4085778296</v>
      </c>
      <c r="V52" s="137">
        <v>6850968.7989604603</v>
      </c>
      <c r="W52" s="137">
        <v>1498533.7569741399</v>
      </c>
      <c r="X52" s="137">
        <v>2341002.1683801799</v>
      </c>
      <c r="Y52" s="137">
        <v>585400.87820540497</v>
      </c>
      <c r="Z52" s="137">
        <v>730996.47539037606</v>
      </c>
      <c r="AA52" s="137">
        <v>601780.33190986095</v>
      </c>
      <c r="AB52" s="137">
        <v>642182.71920894901</v>
      </c>
      <c r="AC52" s="137">
        <v>1546869.77523556</v>
      </c>
      <c r="AD52" s="137">
        <v>1654122.7697280899</v>
      </c>
    </row>
    <row r="53" spans="1:30" ht="15">
      <c r="A53" s="1" t="s">
        <v>105</v>
      </c>
      <c r="B53" s="137">
        <v>10496748.0618164</v>
      </c>
      <c r="C53" s="137">
        <v>12445135.0937068</v>
      </c>
      <c r="D53" s="137">
        <v>1093617.4667509701</v>
      </c>
      <c r="E53" s="137">
        <v>3386063.4868682302</v>
      </c>
      <c r="F53" s="137">
        <v>6017067.1081972597</v>
      </c>
      <c r="G53" s="137">
        <v>2151558.8020195598</v>
      </c>
      <c r="H53" s="137">
        <v>2336954.1331491699</v>
      </c>
      <c r="I53" s="137">
        <v>1371831.80201956</v>
      </c>
      <c r="J53" s="137">
        <v>1553457.88656678</v>
      </c>
      <c r="K53" s="137">
        <v>779727</v>
      </c>
      <c r="L53" s="137">
        <v>783496.24658238504</v>
      </c>
      <c r="M53" s="137">
        <v>2621091.3455592301</v>
      </c>
      <c r="N53" s="137">
        <v>3175688.7692842502</v>
      </c>
      <c r="O53" s="137">
        <v>1649098.21566819</v>
      </c>
      <c r="P53" s="137">
        <v>1808118.68542518</v>
      </c>
      <c r="Q53" s="137">
        <v>62264.830211222703</v>
      </c>
      <c r="R53" s="137">
        <v>63690.352856863501</v>
      </c>
      <c r="S53" s="137">
        <v>909728.29967982101</v>
      </c>
      <c r="T53" s="137">
        <v>1303879.7310022099</v>
      </c>
      <c r="U53" s="137">
        <v>5724097.9142376604</v>
      </c>
      <c r="V53" s="137">
        <v>6932492.1912734201</v>
      </c>
      <c r="W53" s="137">
        <v>1485215.0749659301</v>
      </c>
      <c r="X53" s="137">
        <v>2380526.7339110998</v>
      </c>
      <c r="Y53" s="137">
        <v>573507.81817764905</v>
      </c>
      <c r="Z53" s="137">
        <v>725493.188971058</v>
      </c>
      <c r="AA53" s="137">
        <v>656155.08637813199</v>
      </c>
      <c r="AB53" s="137">
        <v>700375.88392391196</v>
      </c>
      <c r="AC53" s="137">
        <v>1528900.19959453</v>
      </c>
      <c r="AD53" s="137">
        <v>1645776.64934593</v>
      </c>
    </row>
    <row r="54" spans="1:30" ht="15">
      <c r="A54" s="1" t="s">
        <v>106</v>
      </c>
      <c r="B54" s="137">
        <v>10348711.6033372</v>
      </c>
      <c r="C54" s="137">
        <v>12420293.147265499</v>
      </c>
      <c r="D54" s="137">
        <v>1131743.95126496</v>
      </c>
      <c r="E54" s="137">
        <v>3388060.3771286299</v>
      </c>
      <c r="F54" s="137">
        <v>5828907.2749436405</v>
      </c>
      <c r="G54" s="137">
        <v>2094478.65038194</v>
      </c>
      <c r="H54" s="137">
        <v>2291830.9410379198</v>
      </c>
      <c r="I54" s="137">
        <v>1372917.65038194</v>
      </c>
      <c r="J54" s="137">
        <v>1566781.87235076</v>
      </c>
      <c r="K54" s="137">
        <v>721561</v>
      </c>
      <c r="L54" s="137">
        <v>725049.06868715899</v>
      </c>
      <c r="M54" s="137">
        <v>2510030.88416052</v>
      </c>
      <c r="N54" s="137">
        <v>3089720.7745630802</v>
      </c>
      <c r="O54" s="137">
        <v>1599052.3915363399</v>
      </c>
      <c r="P54" s="137">
        <v>1768713.7630948899</v>
      </c>
      <c r="Q54" s="137">
        <v>58500.051484236203</v>
      </c>
      <c r="R54" s="137">
        <v>59839.381373662203</v>
      </c>
      <c r="S54" s="137">
        <v>852478.44113994099</v>
      </c>
      <c r="T54" s="137">
        <v>1261167.63009452</v>
      </c>
      <c r="U54" s="137">
        <v>5744202.0687947702</v>
      </c>
      <c r="V54" s="137">
        <v>7038741.4316645404</v>
      </c>
      <c r="W54" s="137">
        <v>1465161.01609632</v>
      </c>
      <c r="X54" s="137">
        <v>2425789.2495555398</v>
      </c>
      <c r="Y54" s="137">
        <v>557638.07103347697</v>
      </c>
      <c r="Z54" s="137">
        <v>714866.99300925701</v>
      </c>
      <c r="AA54" s="137">
        <v>706880.20914757403</v>
      </c>
      <c r="AB54" s="137">
        <v>754737.93467556103</v>
      </c>
      <c r="AC54" s="137">
        <v>1507243.8192157701</v>
      </c>
      <c r="AD54" s="137">
        <v>1636068.3011225599</v>
      </c>
    </row>
    <row r="55" spans="1:30" ht="15">
      <c r="A55" s="1" t="s">
        <v>107</v>
      </c>
      <c r="B55" s="137">
        <v>10211187.871310299</v>
      </c>
      <c r="C55" s="137">
        <v>12411641.143737501</v>
      </c>
      <c r="D55" s="137">
        <v>1171205.5579920199</v>
      </c>
      <c r="E55" s="137">
        <v>3387893.5113621401</v>
      </c>
      <c r="F55" s="137">
        <v>5652088.8019561302</v>
      </c>
      <c r="G55" s="137">
        <v>2035798.01837261</v>
      </c>
      <c r="H55" s="137">
        <v>2245950.4983045198</v>
      </c>
      <c r="I55" s="137">
        <v>1372128.01837261</v>
      </c>
      <c r="J55" s="137">
        <v>1579072.27814627</v>
      </c>
      <c r="K55" s="137">
        <v>663670</v>
      </c>
      <c r="L55" s="137">
        <v>666878.22015824902</v>
      </c>
      <c r="M55" s="137">
        <v>2413488.3733302602</v>
      </c>
      <c r="N55" s="137">
        <v>3026400.0153053198</v>
      </c>
      <c r="O55" s="137">
        <v>1546443.2032672199</v>
      </c>
      <c r="P55" s="137">
        <v>1727498.1887528901</v>
      </c>
      <c r="Q55" s="137">
        <v>55648.039517996498</v>
      </c>
      <c r="R55" s="137">
        <v>56922.073997000298</v>
      </c>
      <c r="S55" s="137">
        <v>811397.13054504199</v>
      </c>
      <c r="T55" s="137">
        <v>1241979.7525554199</v>
      </c>
      <c r="U55" s="137">
        <v>5761901.47960742</v>
      </c>
      <c r="V55" s="137">
        <v>7139290.6301276796</v>
      </c>
      <c r="W55" s="137">
        <v>1441585.40456045</v>
      </c>
      <c r="X55" s="137">
        <v>2462097.6359467101</v>
      </c>
      <c r="Y55" s="137">
        <v>538999.86299706495</v>
      </c>
      <c r="Z55" s="137">
        <v>701425.78702273895</v>
      </c>
      <c r="AA55" s="137">
        <v>759410.76935286203</v>
      </c>
      <c r="AB55" s="137">
        <v>811061.97347887699</v>
      </c>
      <c r="AC55" s="137">
        <v>1488029.4843703997</v>
      </c>
      <c r="AD55" s="137">
        <v>1630829.2753527099</v>
      </c>
    </row>
    <row r="56" spans="1:30" ht="15">
      <c r="A56" s="1" t="s">
        <v>108</v>
      </c>
      <c r="B56" s="137">
        <v>10091095.147314901</v>
      </c>
      <c r="C56" s="137">
        <v>12436381.537616299</v>
      </c>
      <c r="D56" s="137">
        <v>1203912.9427010999</v>
      </c>
      <c r="E56" s="137">
        <v>3373109.5464208801</v>
      </c>
      <c r="F56" s="137">
        <v>5514072.6581929801</v>
      </c>
      <c r="G56" s="137">
        <v>1991367.2856906301</v>
      </c>
      <c r="H56" s="137">
        <v>2214149.2918261201</v>
      </c>
      <c r="I56" s="137">
        <v>1370366.2856906301</v>
      </c>
      <c r="J56" s="137">
        <v>1590146.3361456001</v>
      </c>
      <c r="K56" s="137">
        <v>621001</v>
      </c>
      <c r="L56" s="137">
        <v>624002.95568052295</v>
      </c>
      <c r="M56" s="137">
        <v>2362337.6475632</v>
      </c>
      <c r="N56" s="137">
        <v>3024613.3939852798</v>
      </c>
      <c r="O56" s="137">
        <v>1497306.7271750499</v>
      </c>
      <c r="P56" s="137">
        <v>1694255.36911866</v>
      </c>
      <c r="Q56" s="137">
        <v>52223.166527503599</v>
      </c>
      <c r="R56" s="137">
        <v>53418.790224853801</v>
      </c>
      <c r="S56" s="137">
        <v>812807.75386065</v>
      </c>
      <c r="T56" s="137">
        <v>1276939.2346417599</v>
      </c>
      <c r="U56" s="137">
        <v>5737390.2140611401</v>
      </c>
      <c r="V56" s="137">
        <v>7197618.8518049</v>
      </c>
      <c r="W56" s="137">
        <v>1415100.2293372501</v>
      </c>
      <c r="X56" s="137">
        <v>2498972.7615090399</v>
      </c>
      <c r="Y56" s="137">
        <v>494428.97846244799</v>
      </c>
      <c r="Z56" s="137">
        <v>658073.95613315201</v>
      </c>
      <c r="AA56" s="137">
        <v>816227.25308903796</v>
      </c>
      <c r="AB56" s="137">
        <v>871975.84130077099</v>
      </c>
      <c r="AC56" s="137">
        <v>1473124.6588464901</v>
      </c>
      <c r="AD56" s="137">
        <v>1630087.19853603</v>
      </c>
    </row>
    <row r="57" spans="1:30" ht="15">
      <c r="A57" s="1" t="s">
        <v>109</v>
      </c>
      <c r="B57" s="137">
        <v>10049927.4318025</v>
      </c>
      <c r="C57" s="137">
        <v>12502796.046382099</v>
      </c>
      <c r="D57" s="137">
        <v>1247606.9918303301</v>
      </c>
      <c r="E57" s="137">
        <v>3385326.5504225302</v>
      </c>
      <c r="F57" s="137">
        <v>5416993.8895496503</v>
      </c>
      <c r="G57" s="137">
        <v>1979167.0908619701</v>
      </c>
      <c r="H57" s="137">
        <v>2213114.06209148</v>
      </c>
      <c r="I57" s="137">
        <v>1368149.0908619701</v>
      </c>
      <c r="J57" s="137">
        <v>1599142.3648252899</v>
      </c>
      <c r="K57" s="137">
        <v>611018</v>
      </c>
      <c r="L57" s="137">
        <v>613971.69726619101</v>
      </c>
      <c r="M57" s="137">
        <v>2324481.6580929798</v>
      </c>
      <c r="N57" s="137">
        <v>3018911.8816861901</v>
      </c>
      <c r="O57" s="137">
        <v>1477922.69289355</v>
      </c>
      <c r="P57" s="137">
        <v>1688939.8883106699</v>
      </c>
      <c r="Q57" s="137">
        <v>49078.884800499603</v>
      </c>
      <c r="R57" s="137">
        <v>50202.521715087903</v>
      </c>
      <c r="S57" s="137">
        <v>797480.08039893</v>
      </c>
      <c r="T57" s="137">
        <v>1279769.4716604301</v>
      </c>
      <c r="U57" s="137">
        <v>5746278.6828475604</v>
      </c>
      <c r="V57" s="137">
        <v>7270770.1026044097</v>
      </c>
      <c r="W57" s="137">
        <v>1373901.8489820401</v>
      </c>
      <c r="X57" s="137">
        <v>2498029.5695567299</v>
      </c>
      <c r="Y57" s="137">
        <v>471144.69480331399</v>
      </c>
      <c r="Z57" s="137">
        <v>638764.44570852898</v>
      </c>
      <c r="AA57" s="137">
        <v>877420.55328984605</v>
      </c>
      <c r="AB57" s="137">
        <v>937487.81461379805</v>
      </c>
      <c r="AC57" s="137">
        <v>1462756.6256899799</v>
      </c>
      <c r="AD57" s="137">
        <v>1635433.3126429801</v>
      </c>
    </row>
    <row r="58" spans="1:30" ht="15">
      <c r="A58" s="1" t="s">
        <v>110</v>
      </c>
      <c r="B58" s="137">
        <v>10060717.137331299</v>
      </c>
      <c r="C58" s="137">
        <v>12644608.197358301</v>
      </c>
      <c r="D58" s="137">
        <v>1266124.5500696299</v>
      </c>
      <c r="E58" s="137">
        <v>3428462.61686701</v>
      </c>
      <c r="F58" s="137">
        <v>5366129.9703946896</v>
      </c>
      <c r="G58" s="137">
        <v>1963805.72437104</v>
      </c>
      <c r="H58" s="137">
        <v>2205730.7783621801</v>
      </c>
      <c r="I58" s="137">
        <v>1364960.72437104</v>
      </c>
      <c r="J58" s="137">
        <v>1603990.9261002601</v>
      </c>
      <c r="K58" s="137">
        <v>598845</v>
      </c>
      <c r="L58" s="137">
        <v>601739.85226191801</v>
      </c>
      <c r="M58" s="137">
        <v>2319447.9046096802</v>
      </c>
      <c r="N58" s="137">
        <v>3043745.6657336699</v>
      </c>
      <c r="O58" s="137">
        <v>1496189.78506084</v>
      </c>
      <c r="P58" s="137">
        <v>1722120.87608089</v>
      </c>
      <c r="Q58" s="137">
        <v>48695.031034784799</v>
      </c>
      <c r="R58" s="137">
        <v>49809.879806310899</v>
      </c>
      <c r="S58" s="137">
        <v>774563.08851405699</v>
      </c>
      <c r="T58" s="137">
        <v>1271814.90984646</v>
      </c>
      <c r="U58" s="137">
        <v>5777463.5083506098</v>
      </c>
      <c r="V58" s="137">
        <v>7395131.7532624602</v>
      </c>
      <c r="W58" s="137">
        <v>1408463.98008706</v>
      </c>
      <c r="X58" s="137">
        <v>2599214.6289226701</v>
      </c>
      <c r="Y58" s="137">
        <v>469258.90035440598</v>
      </c>
      <c r="Z58" s="137">
        <v>643187.86952986696</v>
      </c>
      <c r="AA58" s="137">
        <v>945693.03509223799</v>
      </c>
      <c r="AB58" s="137">
        <v>1010320.8020882501</v>
      </c>
      <c r="AC58" s="137">
        <v>1466188.4215663101</v>
      </c>
      <c r="AD58" s="137">
        <v>1654549.2814710701</v>
      </c>
    </row>
    <row r="59" spans="1:30" ht="15">
      <c r="A59" s="1" t="s">
        <v>111</v>
      </c>
      <c r="B59" s="137">
        <v>10149982.621043401</v>
      </c>
      <c r="C59" s="137">
        <v>12823417.783449501</v>
      </c>
      <c r="D59" s="137">
        <v>1333915.96564452</v>
      </c>
      <c r="E59" s="137">
        <v>3538625.3114395998</v>
      </c>
      <c r="F59" s="137">
        <v>5277441.3439593203</v>
      </c>
      <c r="G59" s="137">
        <v>1931020.13514245</v>
      </c>
      <c r="H59" s="137">
        <v>2177938.5768216099</v>
      </c>
      <c r="I59" s="137">
        <v>1358954.13514245</v>
      </c>
      <c r="J59" s="137">
        <v>1603107.1758346001</v>
      </c>
      <c r="K59" s="137">
        <v>572066</v>
      </c>
      <c r="L59" s="137">
        <v>574831.40098700998</v>
      </c>
      <c r="M59" s="137">
        <v>2304515.4680640399</v>
      </c>
      <c r="N59" s="137">
        <v>3036947.9618822299</v>
      </c>
      <c r="O59" s="137">
        <v>1543200.5937240799</v>
      </c>
      <c r="P59" s="137">
        <v>1790736.3933461499</v>
      </c>
      <c r="Q59" s="137">
        <v>49135.433313623304</v>
      </c>
      <c r="R59" s="137">
        <v>50475.006507624297</v>
      </c>
      <c r="S59" s="137">
        <v>712179.44102634001</v>
      </c>
      <c r="T59" s="137">
        <v>1195736.56202845</v>
      </c>
      <c r="U59" s="137">
        <v>5914447.0178369395</v>
      </c>
      <c r="V59" s="137">
        <v>7608531.2447457099</v>
      </c>
      <c r="W59" s="137">
        <v>1415778.0466056601</v>
      </c>
      <c r="X59" s="137">
        <v>2657572.17593979</v>
      </c>
      <c r="Y59" s="137">
        <v>465099.54210277699</v>
      </c>
      <c r="Z59" s="137">
        <v>644204.13697881997</v>
      </c>
      <c r="AA59" s="137">
        <v>1022925.10244542</v>
      </c>
      <c r="AB59" s="137">
        <v>1092929.7411225699</v>
      </c>
      <c r="AC59" s="137">
        <v>1462426.2008205</v>
      </c>
      <c r="AD59" s="137">
        <v>1665607.0648419498</v>
      </c>
    </row>
    <row r="60" spans="1:30" ht="15">
      <c r="A60" s="1" t="s">
        <v>112</v>
      </c>
      <c r="B60" s="137">
        <v>10122542.3404756</v>
      </c>
      <c r="C60" s="137">
        <v>12859490.804786799</v>
      </c>
      <c r="D60" s="137">
        <v>1357714.5591324901</v>
      </c>
      <c r="E60" s="137">
        <v>3562930.4303963701</v>
      </c>
      <c r="F60" s="137">
        <v>5201897.3509467999</v>
      </c>
      <c r="G60" s="137">
        <v>1901534.69299185</v>
      </c>
      <c r="H60" s="137">
        <v>2149618.4267857098</v>
      </c>
      <c r="I60" s="137">
        <v>1347992.69299185</v>
      </c>
      <c r="J60" s="137">
        <v>1593400.57191381</v>
      </c>
      <c r="K60" s="137">
        <v>553542</v>
      </c>
      <c r="L60" s="137">
        <v>556217.85487190599</v>
      </c>
      <c r="M60" s="137">
        <v>2204602.5594852502</v>
      </c>
      <c r="N60" s="137">
        <v>2926451.64275609</v>
      </c>
      <c r="O60" s="137">
        <v>1473553.17183542</v>
      </c>
      <c r="P60" s="137">
        <v>1723610.1069185601</v>
      </c>
      <c r="Q60" s="137">
        <v>48594.227163564203</v>
      </c>
      <c r="R60" s="137">
        <v>50177.787691810998</v>
      </c>
      <c r="S60" s="137">
        <v>682455.16048626404</v>
      </c>
      <c r="T60" s="137">
        <v>1152663.74814571</v>
      </c>
      <c r="U60" s="137">
        <v>6016405.0879985597</v>
      </c>
      <c r="V60" s="137">
        <v>7783420.7352450397</v>
      </c>
      <c r="W60" s="137">
        <v>1417442.6819316801</v>
      </c>
      <c r="X60" s="137">
        <v>2706505.4099754998</v>
      </c>
      <c r="Y60" s="137">
        <v>449552.46283236</v>
      </c>
      <c r="Z60" s="137">
        <v>630302.88000246696</v>
      </c>
      <c r="AA60" s="137">
        <v>1106361.7519020799</v>
      </c>
      <c r="AB60" s="137">
        <v>1182421.6588347601</v>
      </c>
      <c r="AC60" s="137">
        <v>1494006.4295902099</v>
      </c>
      <c r="AD60" s="137">
        <v>1715149.0246900599</v>
      </c>
    </row>
    <row r="61" spans="1:30" ht="15">
      <c r="A61" s="1" t="s">
        <v>113</v>
      </c>
      <c r="B61" s="137">
        <v>9970308.5149052609</v>
      </c>
      <c r="C61" s="137">
        <v>12724260.229430201</v>
      </c>
      <c r="D61" s="137">
        <v>1367155.19528351</v>
      </c>
      <c r="E61" s="137">
        <v>3570572.1035547601</v>
      </c>
      <c r="F61" s="137">
        <v>5032581.2160669696</v>
      </c>
      <c r="G61" s="137">
        <v>1805398.54624473</v>
      </c>
      <c r="H61" s="137">
        <v>2050635.59020818</v>
      </c>
      <c r="I61" s="137">
        <v>1333566.54624473</v>
      </c>
      <c r="J61" s="137">
        <v>1576522.72632446</v>
      </c>
      <c r="K61" s="137">
        <v>471832</v>
      </c>
      <c r="L61" s="137">
        <v>474112.86388371798</v>
      </c>
      <c r="M61" s="137">
        <v>2062413.36049629</v>
      </c>
      <c r="N61" s="137">
        <v>2741133.2201825599</v>
      </c>
      <c r="O61" s="137">
        <v>1396483.7751352999</v>
      </c>
      <c r="P61" s="137">
        <v>1637337.73663245</v>
      </c>
      <c r="Q61" s="137">
        <v>50977.562594403498</v>
      </c>
      <c r="R61" s="137">
        <v>52882.842449011798</v>
      </c>
      <c r="S61" s="137">
        <v>614952.02276657999</v>
      </c>
      <c r="T61" s="137">
        <v>1050912.6411011</v>
      </c>
      <c r="U61" s="137">
        <v>6102496.6081642304</v>
      </c>
      <c r="V61" s="137">
        <v>7932491.4190395102</v>
      </c>
      <c r="W61" s="137">
        <v>1457044.6168960701</v>
      </c>
      <c r="X61" s="137">
        <v>2796070.3714214899</v>
      </c>
      <c r="Y61" s="137">
        <v>403183.28817584598</v>
      </c>
      <c r="Z61" s="137">
        <v>573677.74320453405</v>
      </c>
      <c r="AA61" s="137">
        <v>1180227.8123025801</v>
      </c>
      <c r="AB61" s="137">
        <v>1261949.05809544</v>
      </c>
      <c r="AC61" s="137">
        <v>1533283.5568744002</v>
      </c>
      <c r="AD61" s="137">
        <v>1772036.9124027102</v>
      </c>
    </row>
    <row r="62" spans="1:30" ht="15">
      <c r="A62" s="1" t="s">
        <v>114</v>
      </c>
      <c r="B62" s="137">
        <v>9916690.4260056801</v>
      </c>
      <c r="C62" s="137">
        <v>12692615.503790401</v>
      </c>
      <c r="D62" s="137">
        <v>1370687.9634608901</v>
      </c>
      <c r="E62" s="137">
        <v>3623436.5541523099</v>
      </c>
      <c r="F62" s="137">
        <v>4922565.9083924703</v>
      </c>
      <c r="G62" s="137">
        <v>1753361.2034611499</v>
      </c>
      <c r="H62" s="137">
        <v>1992131.1551683401</v>
      </c>
      <c r="I62" s="137">
        <v>1316889.2034611499</v>
      </c>
      <c r="J62" s="137">
        <v>1553549.2236226699</v>
      </c>
      <c r="K62" s="137">
        <v>436472</v>
      </c>
      <c r="L62" s="137">
        <v>438581.93154566502</v>
      </c>
      <c r="M62" s="137">
        <v>1920656.6823995099</v>
      </c>
      <c r="N62" s="137">
        <v>2544324.91902303</v>
      </c>
      <c r="O62" s="137">
        <v>1355069.5032500699</v>
      </c>
      <c r="P62" s="137">
        <v>1593260.85754434</v>
      </c>
      <c r="Q62" s="137">
        <v>52123.591971785798</v>
      </c>
      <c r="R62" s="137">
        <v>54412.639064190102</v>
      </c>
      <c r="S62" s="137">
        <v>513463.58717764699</v>
      </c>
      <c r="T62" s="137">
        <v>896651.42241450003</v>
      </c>
      <c r="U62" s="137">
        <v>6242672.5401450098</v>
      </c>
      <c r="V62" s="137">
        <v>8156159.4295990299</v>
      </c>
      <c r="W62" s="137">
        <v>1551836.4329293701</v>
      </c>
      <c r="X62" s="137">
        <v>2957846.4033177299</v>
      </c>
      <c r="Y62" s="137">
        <v>386795.63730795</v>
      </c>
      <c r="Z62" s="137">
        <v>552451.07463719405</v>
      </c>
      <c r="AA62" s="137">
        <v>1244797.91917071</v>
      </c>
      <c r="AB62" s="137">
        <v>1331840.55806063</v>
      </c>
      <c r="AC62" s="137">
        <v>1576049.91276638</v>
      </c>
      <c r="AD62" s="137">
        <v>1830828.75561289</v>
      </c>
    </row>
    <row r="63" spans="1:30" ht="15">
      <c r="A63" s="1" t="s">
        <v>115</v>
      </c>
      <c r="B63" s="137">
        <v>9839684.3079562895</v>
      </c>
      <c r="C63" s="137">
        <v>12561482.082876001</v>
      </c>
      <c r="D63" s="137">
        <v>1362068.9790998099</v>
      </c>
      <c r="E63" s="137">
        <v>3613742.4185022502</v>
      </c>
      <c r="F63" s="137">
        <v>4863872.9103542203</v>
      </c>
      <c r="G63" s="137">
        <v>1714527.7426131801</v>
      </c>
      <c r="H63" s="137">
        <v>1943466.5703310799</v>
      </c>
      <c r="I63" s="137">
        <v>1296968.7426131801</v>
      </c>
      <c r="J63" s="137">
        <v>1523889.0653496</v>
      </c>
      <c r="K63" s="137">
        <v>417559</v>
      </c>
      <c r="L63" s="137">
        <v>419577.50498147903</v>
      </c>
      <c r="M63" s="137">
        <v>1854756.97797528</v>
      </c>
      <c r="N63" s="137">
        <v>2448507.0648786901</v>
      </c>
      <c r="O63" s="137">
        <v>1316716.2974386101</v>
      </c>
      <c r="P63" s="137">
        <v>1550863.0353663999</v>
      </c>
      <c r="Q63" s="137">
        <v>48761.721400805698</v>
      </c>
      <c r="R63" s="137">
        <v>51399.659455205903</v>
      </c>
      <c r="S63" s="137">
        <v>489278.95913586201</v>
      </c>
      <c r="T63" s="137">
        <v>846244.37005708495</v>
      </c>
      <c r="U63" s="137">
        <v>6270399.5873678103</v>
      </c>
      <c r="V63" s="137">
        <v>8169508.4476662297</v>
      </c>
      <c r="W63" s="137">
        <v>1524867.46452047</v>
      </c>
      <c r="X63" s="137">
        <v>2900195.9977019699</v>
      </c>
      <c r="Y63" s="137">
        <v>369126.25155178399</v>
      </c>
      <c r="Z63" s="137">
        <v>529396.17356979998</v>
      </c>
      <c r="AA63" s="137">
        <v>1325495.65233738</v>
      </c>
      <c r="AB63" s="137">
        <v>1419305.35433716</v>
      </c>
      <c r="AC63" s="137">
        <v>1621163.0529162101</v>
      </c>
      <c r="AD63" s="137">
        <v>1890863.7560153301</v>
      </c>
    </row>
    <row r="64" spans="1:30" ht="15">
      <c r="A64" s="1" t="s">
        <v>116</v>
      </c>
      <c r="B64" s="137">
        <v>9742728.2876899298</v>
      </c>
      <c r="C64" s="137">
        <v>12070426.326436801</v>
      </c>
      <c r="D64" s="137">
        <v>1381941.13251306</v>
      </c>
      <c r="E64" s="137">
        <v>3679091.4110060399</v>
      </c>
      <c r="F64" s="137">
        <v>4681695.7441708297</v>
      </c>
      <c r="G64" s="137">
        <v>1682109.6429133699</v>
      </c>
      <c r="H64" s="137">
        <v>1861058.9306475101</v>
      </c>
      <c r="I64" s="137">
        <v>1275115.6429133699</v>
      </c>
      <c r="J64" s="137">
        <v>1451150.72434318</v>
      </c>
      <c r="K64" s="137">
        <v>406994</v>
      </c>
      <c r="L64" s="137">
        <v>409908.20630432997</v>
      </c>
      <c r="M64" s="137">
        <v>1819582.37999258</v>
      </c>
      <c r="N64" s="137">
        <v>2338116.2245370601</v>
      </c>
      <c r="O64" s="137">
        <v>1290428.8755155499</v>
      </c>
      <c r="P64" s="137">
        <v>1579419.8419868101</v>
      </c>
      <c r="Q64" s="137">
        <v>48192.5483230604</v>
      </c>
      <c r="R64" s="137">
        <v>52001.057977037599</v>
      </c>
      <c r="S64" s="137">
        <v>480960.95615396299</v>
      </c>
      <c r="T64" s="137">
        <v>706695.32457321195</v>
      </c>
      <c r="U64" s="137">
        <v>6241036.2647839803</v>
      </c>
      <c r="V64" s="137">
        <v>7871251.1712523196</v>
      </c>
      <c r="W64" s="137">
        <v>1530423.7080622199</v>
      </c>
      <c r="X64" s="137">
        <v>2546556.8059245199</v>
      </c>
      <c r="Y64" s="137">
        <v>352151.29396793799</v>
      </c>
      <c r="Z64" s="137">
        <v>457929.42858608498</v>
      </c>
      <c r="AA64" s="137">
        <v>1440815.1041144</v>
      </c>
      <c r="AB64" s="137">
        <v>1534548.6575120599</v>
      </c>
      <c r="AC64" s="137">
        <v>1508136.51689036</v>
      </c>
      <c r="AD64" s="137">
        <v>1922706.63748059</v>
      </c>
    </row>
    <row r="65" spans="1:30" ht="15">
      <c r="A65" s="1" t="s">
        <v>117</v>
      </c>
      <c r="B65" s="137">
        <v>10140260.564525601</v>
      </c>
      <c r="C65" s="137">
        <v>11954691.4243846</v>
      </c>
      <c r="D65" s="137">
        <v>1425739.92377812</v>
      </c>
      <c r="E65" s="137">
        <v>3784729.9413990299</v>
      </c>
      <c r="F65" s="137">
        <v>4929790.6993484804</v>
      </c>
      <c r="G65" s="137">
        <v>1918659.8495668001</v>
      </c>
      <c r="H65" s="137">
        <v>2088832.0703881199</v>
      </c>
      <c r="I65" s="137">
        <v>1502671.8495668001</v>
      </c>
      <c r="J65" s="137">
        <v>1671056.11770868</v>
      </c>
      <c r="K65" s="137">
        <v>415988</v>
      </c>
      <c r="L65" s="137">
        <v>417775.95267944102</v>
      </c>
      <c r="M65" s="137">
        <v>1813566.0255935399</v>
      </c>
      <c r="N65" s="137">
        <v>2267925.3341641701</v>
      </c>
      <c r="O65" s="137">
        <v>1294529.7758250299</v>
      </c>
      <c r="P65" s="137">
        <v>1504204.28531006</v>
      </c>
      <c r="Q65" s="137">
        <v>47546.543026397099</v>
      </c>
      <c r="R65" s="137">
        <v>49883.177543448102</v>
      </c>
      <c r="S65" s="137">
        <v>471489.70674211101</v>
      </c>
      <c r="T65" s="137">
        <v>713837.87131066504</v>
      </c>
      <c r="U65" s="137">
        <v>6408034.6893652901</v>
      </c>
      <c r="V65" s="137">
        <v>7597934.0198323801</v>
      </c>
      <c r="W65" s="137">
        <v>1528038.40604532</v>
      </c>
      <c r="X65" s="137">
        <v>2383746.00554974</v>
      </c>
      <c r="Y65" s="137">
        <v>342404.03646222001</v>
      </c>
      <c r="Z65" s="137">
        <v>445456.96586015099</v>
      </c>
      <c r="AA65" s="137">
        <v>1565725.28905478</v>
      </c>
      <c r="AB65" s="137">
        <v>1632864.49468178</v>
      </c>
      <c r="AC65" s="137">
        <v>1550982.3495716201</v>
      </c>
      <c r="AD65" s="137">
        <v>1714981.9455093597</v>
      </c>
    </row>
    <row r="66" spans="1:30" ht="15">
      <c r="A66" s="1" t="s">
        <v>118</v>
      </c>
      <c r="B66" s="137">
        <v>10049028.2671501</v>
      </c>
      <c r="C66" s="137">
        <v>12217546.6076796</v>
      </c>
      <c r="D66" s="137">
        <v>1458400.76613111</v>
      </c>
      <c r="E66" s="137">
        <v>3840155.4340629098</v>
      </c>
      <c r="F66" s="137">
        <v>4750472.0669561103</v>
      </c>
      <c r="G66" s="137">
        <v>1741338.9610177299</v>
      </c>
      <c r="H66" s="137">
        <v>1875133.6072324901</v>
      </c>
      <c r="I66" s="137">
        <v>1305710.9610177299</v>
      </c>
      <c r="J66" s="137">
        <v>1437605.23278082</v>
      </c>
      <c r="K66" s="137">
        <v>435628</v>
      </c>
      <c r="L66" s="137">
        <v>437528.374451668</v>
      </c>
      <c r="M66" s="137">
        <v>1742418.29118001</v>
      </c>
      <c r="N66" s="137">
        <v>2252782.5691941301</v>
      </c>
      <c r="O66" s="137">
        <v>1290025.51552227</v>
      </c>
      <c r="P66" s="137">
        <v>1501163.95594892</v>
      </c>
      <c r="Q66" s="137">
        <v>44382.953697266203</v>
      </c>
      <c r="R66" s="137">
        <v>46866.509660547003</v>
      </c>
      <c r="S66" s="137">
        <v>408009.82196047698</v>
      </c>
      <c r="T66" s="137">
        <v>704752.10358465905</v>
      </c>
      <c r="U66" s="137">
        <v>6565271.0149523802</v>
      </c>
      <c r="V66" s="137">
        <v>8089630.4312529797</v>
      </c>
      <c r="W66" s="137">
        <v>1514306.4098609299</v>
      </c>
      <c r="X66" s="137">
        <v>2577600.9408358298</v>
      </c>
      <c r="Y66" s="137">
        <v>345723.65598498</v>
      </c>
      <c r="Z66" s="137">
        <v>504557.09641709999</v>
      </c>
      <c r="AA66" s="137">
        <v>1640036.99809808</v>
      </c>
      <c r="AB66" s="137">
        <v>1736860.4519419</v>
      </c>
      <c r="AC66" s="137">
        <v>1607198.2972313599</v>
      </c>
      <c r="AD66" s="137">
        <v>1812606.2882811101</v>
      </c>
    </row>
    <row r="67" spans="1:30" ht="15">
      <c r="A67" s="1" t="s">
        <v>119</v>
      </c>
      <c r="B67" s="137">
        <v>10120995.9573316</v>
      </c>
      <c r="C67" s="137">
        <v>12537828.305602999</v>
      </c>
      <c r="D67" s="137">
        <v>1507336.25708727</v>
      </c>
      <c r="E67" s="137">
        <v>3948832.9120132099</v>
      </c>
      <c r="F67" s="137">
        <v>4664826.78823114</v>
      </c>
      <c r="G67" s="137">
        <v>1666332.20113942</v>
      </c>
      <c r="H67" s="137">
        <v>1803806.17432835</v>
      </c>
      <c r="I67" s="137">
        <v>1217423.20113942</v>
      </c>
      <c r="J67" s="137">
        <v>1352971.9323567301</v>
      </c>
      <c r="K67" s="137">
        <v>448909</v>
      </c>
      <c r="L67" s="137">
        <v>450834.24197161797</v>
      </c>
      <c r="M67" s="137">
        <v>1725091.10708939</v>
      </c>
      <c r="N67" s="137">
        <v>2339617.8163271998</v>
      </c>
      <c r="O67" s="137">
        <v>1306255.1469959</v>
      </c>
      <c r="P67" s="137">
        <v>1522020.2911886999</v>
      </c>
      <c r="Q67" s="137">
        <v>45461.713177029102</v>
      </c>
      <c r="R67" s="137">
        <v>47977.767934119001</v>
      </c>
      <c r="S67" s="137">
        <v>373374.24691646098</v>
      </c>
      <c r="T67" s="137">
        <v>769619.75720437698</v>
      </c>
      <c r="U67" s="137">
        <v>6729572.6491027996</v>
      </c>
      <c r="V67" s="137">
        <v>8394404.3149474598</v>
      </c>
      <c r="W67" s="137">
        <v>1569109.04297809</v>
      </c>
      <c r="X67" s="137">
        <v>2740978.2589068501</v>
      </c>
      <c r="Y67" s="137">
        <v>351539.02016527898</v>
      </c>
      <c r="Z67" s="137">
        <v>524125.49980549101</v>
      </c>
      <c r="AA67" s="137">
        <v>1692678.8773829399</v>
      </c>
      <c r="AB67" s="137">
        <v>1791636.7367283001</v>
      </c>
      <c r="AC67" s="137">
        <v>1634318.7628661499</v>
      </c>
      <c r="AD67" s="137">
        <v>1855736.87379648</v>
      </c>
    </row>
    <row r="68" spans="1:30" ht="15">
      <c r="A68" s="1" t="s">
        <v>120</v>
      </c>
      <c r="B68" s="137">
        <v>10088235.176148601</v>
      </c>
      <c r="C68" s="137">
        <v>12845899.2831778</v>
      </c>
      <c r="D68" s="137">
        <v>1539888.91094787</v>
      </c>
      <c r="E68" s="137">
        <v>4027363.0369579298</v>
      </c>
      <c r="F68" s="137">
        <v>4520983.2282428704</v>
      </c>
      <c r="G68" s="137">
        <v>1529371.82633056</v>
      </c>
      <c r="H68" s="137">
        <v>1682224.3819891</v>
      </c>
      <c r="I68" s="137">
        <v>1085239.82633056</v>
      </c>
      <c r="J68" s="137">
        <v>1235781.48521296</v>
      </c>
      <c r="K68" s="137">
        <v>444132</v>
      </c>
      <c r="L68" s="137">
        <v>446442.89677613601</v>
      </c>
      <c r="M68" s="137">
        <v>1803212.3007823699</v>
      </c>
      <c r="N68" s="137">
        <v>2484729.9183904701</v>
      </c>
      <c r="O68" s="137">
        <v>1319808.5689364001</v>
      </c>
      <c r="P68" s="137">
        <v>1575706.3752341401</v>
      </c>
      <c r="Q68" s="137">
        <v>49112.897080827803</v>
      </c>
      <c r="R68" s="137">
        <v>52132.955292966697</v>
      </c>
      <c r="S68" s="137">
        <v>434290.83476514398</v>
      </c>
      <c r="T68" s="137">
        <v>856890.58786336298</v>
      </c>
      <c r="U68" s="137">
        <v>6755651.0490357401</v>
      </c>
      <c r="V68" s="137">
        <v>8678944.9827982709</v>
      </c>
      <c r="W68" s="137">
        <v>1636643.78654732</v>
      </c>
      <c r="X68" s="137">
        <v>3004223.2564617698</v>
      </c>
      <c r="Y68" s="137">
        <v>359993.14585545001</v>
      </c>
      <c r="Z68" s="137">
        <v>552251.90557900304</v>
      </c>
      <c r="AA68" s="137">
        <v>1646871.9776053899</v>
      </c>
      <c r="AB68" s="137">
        <v>1748467.74003481</v>
      </c>
      <c r="AC68" s="137">
        <v>1589402.0660833002</v>
      </c>
      <c r="AD68" s="137">
        <v>1851262.0077783901</v>
      </c>
    </row>
    <row r="69" spans="1:30" ht="15">
      <c r="A69" s="1" t="s">
        <v>121</v>
      </c>
      <c r="B69" s="137">
        <v>10497405.9313819</v>
      </c>
      <c r="C69" s="137">
        <v>13400641.420239201</v>
      </c>
      <c r="D69" s="137">
        <v>1597038.5981278601</v>
      </c>
      <c r="E69" s="137">
        <v>4158620.0614884901</v>
      </c>
      <c r="F69" s="137">
        <v>4741747.2717656298</v>
      </c>
      <c r="G69" s="137">
        <v>1702830.30337392</v>
      </c>
      <c r="H69" s="137">
        <v>1907036.47129595</v>
      </c>
      <c r="I69" s="137">
        <v>1246493.30337392</v>
      </c>
      <c r="J69" s="137">
        <v>1448378.9959084301</v>
      </c>
      <c r="K69" s="137">
        <v>456337</v>
      </c>
      <c r="L69" s="137">
        <v>458657.47538751602</v>
      </c>
      <c r="M69" s="137">
        <v>1842963.7087924399</v>
      </c>
      <c r="N69" s="137">
        <v>2596351.5836031199</v>
      </c>
      <c r="O69" s="137">
        <v>1330931.58559315</v>
      </c>
      <c r="P69" s="137">
        <v>1574046.5727830499</v>
      </c>
      <c r="Q69" s="137">
        <v>50202.311646626797</v>
      </c>
      <c r="R69" s="137">
        <v>53234.887927187701</v>
      </c>
      <c r="S69" s="137">
        <v>461829.81155265501</v>
      </c>
      <c r="T69" s="137">
        <v>969070.12289288</v>
      </c>
      <c r="U69" s="137">
        <v>6951611.9192156298</v>
      </c>
      <c r="V69" s="137">
        <v>8897253.36534019</v>
      </c>
      <c r="W69" s="137">
        <v>1677947.02506906</v>
      </c>
      <c r="X69" s="137">
        <v>3055891.3418679899</v>
      </c>
      <c r="Y69" s="137">
        <v>356961.49796035001</v>
      </c>
      <c r="Z69" s="137">
        <v>544231.33910198696</v>
      </c>
      <c r="AA69" s="137">
        <v>1750490.5524671101</v>
      </c>
      <c r="AB69" s="137">
        <v>1859215.2778310999</v>
      </c>
      <c r="AC69" s="137">
        <v>1601283.1825096202</v>
      </c>
      <c r="AD69" s="137">
        <v>1872985.7453296203</v>
      </c>
    </row>
    <row r="70" spans="1:30" ht="15">
      <c r="A70" s="1" t="s">
        <v>122</v>
      </c>
      <c r="B70" s="137">
        <v>10648418.186938901</v>
      </c>
      <c r="C70" s="137">
        <v>13803379.976833301</v>
      </c>
      <c r="D70" s="137">
        <v>1647994.4685051001</v>
      </c>
      <c r="E70" s="137">
        <v>4276743.0575837698</v>
      </c>
      <c r="F70" s="137">
        <v>4723680.6608500201</v>
      </c>
      <c r="G70" s="137">
        <v>1595343.89916776</v>
      </c>
      <c r="H70" s="137">
        <v>1777184.9120833999</v>
      </c>
      <c r="I70" s="137">
        <v>1100193.89916776</v>
      </c>
      <c r="J70" s="137">
        <v>1279812.7788232099</v>
      </c>
      <c r="K70" s="137">
        <v>495150</v>
      </c>
      <c r="L70" s="137">
        <v>497372.133260186</v>
      </c>
      <c r="M70" s="137">
        <v>1845862.4794799299</v>
      </c>
      <c r="N70" s="137">
        <v>2657337.0641157799</v>
      </c>
      <c r="O70" s="137">
        <v>1320396.0399412201</v>
      </c>
      <c r="P70" s="137">
        <v>1574840.8734498101</v>
      </c>
      <c r="Q70" s="137">
        <v>52779.844126271702</v>
      </c>
      <c r="R70" s="137">
        <v>55683.899326917097</v>
      </c>
      <c r="S70" s="137">
        <v>472686.59541243798</v>
      </c>
      <c r="T70" s="137">
        <v>1026812.29133905</v>
      </c>
      <c r="U70" s="137">
        <v>7207211.8082911903</v>
      </c>
      <c r="V70" s="137">
        <v>9368858.0006341506</v>
      </c>
      <c r="W70" s="137">
        <v>1735442.21868899</v>
      </c>
      <c r="X70" s="137">
        <v>3194376.0732649402</v>
      </c>
      <c r="Y70" s="137">
        <v>359890.69605378498</v>
      </c>
      <c r="Z70" s="137">
        <v>577774.32914263301</v>
      </c>
      <c r="AA70" s="137">
        <v>1843307.2073017</v>
      </c>
      <c r="AB70" s="137">
        <v>1955863.9583047701</v>
      </c>
      <c r="AC70" s="137">
        <v>1643955.7424389799</v>
      </c>
      <c r="AD70" s="137">
        <v>2016227.6961140698</v>
      </c>
    </row>
    <row r="71" spans="1:30" ht="15">
      <c r="A71" s="1" t="s">
        <v>123</v>
      </c>
      <c r="B71" s="137">
        <v>10588319.4567503</v>
      </c>
      <c r="C71" s="137">
        <v>14580900.5423714</v>
      </c>
      <c r="D71" s="137">
        <v>1697077.6122205299</v>
      </c>
      <c r="E71" s="137">
        <v>4345155.1506594699</v>
      </c>
      <c r="F71" s="137">
        <v>4546086.6938703796</v>
      </c>
      <c r="G71" s="137">
        <v>1337343.9500376901</v>
      </c>
      <c r="H71" s="137">
        <v>1472246.43069851</v>
      </c>
      <c r="I71" s="137">
        <v>818614.95003769803</v>
      </c>
      <c r="J71" s="137">
        <v>951197.05461925606</v>
      </c>
      <c r="K71" s="137">
        <v>518729</v>
      </c>
      <c r="L71" s="137">
        <v>521049.37607925799</v>
      </c>
      <c r="M71" s="137">
        <v>1826428.5798349699</v>
      </c>
      <c r="N71" s="137">
        <v>2650488.6432177001</v>
      </c>
      <c r="O71" s="137">
        <v>1297855.1923275001</v>
      </c>
      <c r="P71" s="137">
        <v>1545621.8591223799</v>
      </c>
      <c r="Q71" s="137">
        <v>55901.601909178004</v>
      </c>
      <c r="R71" s="137">
        <v>60007.019024223402</v>
      </c>
      <c r="S71" s="137">
        <v>472671.78559828497</v>
      </c>
      <c r="T71" s="137">
        <v>1044859.76507109</v>
      </c>
      <c r="U71" s="137">
        <v>7424546.9268777203</v>
      </c>
      <c r="V71" s="137">
        <v>10458165.4684551</v>
      </c>
      <c r="W71" s="137">
        <v>1728618.3163942101</v>
      </c>
      <c r="X71" s="137">
        <v>3612570.98817237</v>
      </c>
      <c r="Y71" s="137">
        <v>364082.501662225</v>
      </c>
      <c r="Z71" s="137">
        <v>733219.507694292</v>
      </c>
      <c r="AA71" s="137">
        <v>1907495.2106727799</v>
      </c>
      <c r="AB71" s="137">
        <v>2171516.05360719</v>
      </c>
      <c r="AC71" s="137">
        <v>1720803.1046812602</v>
      </c>
      <c r="AD71" s="137">
        <v>2237311.1255141003</v>
      </c>
    </row>
    <row r="72" spans="1:30" ht="15">
      <c r="A72" s="1" t="s">
        <v>124</v>
      </c>
      <c r="B72" s="137">
        <v>10222621.067020001</v>
      </c>
      <c r="C72" s="137">
        <v>14188798.835885599</v>
      </c>
      <c r="D72" s="137">
        <v>1693228.9248941899</v>
      </c>
      <c r="E72" s="137">
        <v>4232687.4836509898</v>
      </c>
      <c r="F72" s="137">
        <v>4296704.6584748495</v>
      </c>
      <c r="G72" s="137">
        <v>1206442.0947219201</v>
      </c>
      <c r="H72" s="137">
        <v>1328274.2528886399</v>
      </c>
      <c r="I72" s="137">
        <v>714648.09472192905</v>
      </c>
      <c r="J72" s="137">
        <v>834240.099372203</v>
      </c>
      <c r="K72" s="137">
        <v>491794</v>
      </c>
      <c r="L72" s="137">
        <v>494034.15351643699</v>
      </c>
      <c r="M72" s="137">
        <v>1701358.0369365199</v>
      </c>
      <c r="N72" s="137">
        <v>2462141.7828034</v>
      </c>
      <c r="O72" s="137">
        <v>1211512.49117177</v>
      </c>
      <c r="P72" s="137">
        <v>1424989.62036667</v>
      </c>
      <c r="Q72" s="137">
        <v>56155.8089825688</v>
      </c>
      <c r="R72" s="137">
        <v>58834.557744416103</v>
      </c>
      <c r="S72" s="137">
        <v>433689.736782172</v>
      </c>
      <c r="T72" s="137">
        <v>978317.60469232104</v>
      </c>
      <c r="U72" s="137">
        <v>7314820.9353615902</v>
      </c>
      <c r="V72" s="137">
        <v>10398382.8001936</v>
      </c>
      <c r="W72" s="137">
        <v>1661904.0718922</v>
      </c>
      <c r="X72" s="137">
        <v>3557834.79557354</v>
      </c>
      <c r="Y72" s="137">
        <v>357481.20638594701</v>
      </c>
      <c r="Z72" s="137">
        <v>730264.09206360998</v>
      </c>
      <c r="AA72" s="137">
        <v>1816214.14387813</v>
      </c>
      <c r="AB72" s="137">
        <v>2075807.61043033</v>
      </c>
      <c r="AC72" s="137">
        <v>1712185.5292203699</v>
      </c>
      <c r="AD72" s="137">
        <v>2267440.3181411996</v>
      </c>
    </row>
    <row r="73" spans="1:30" ht="15">
      <c r="A73" s="1" t="s">
        <v>125</v>
      </c>
      <c r="B73" s="137">
        <v>10059982.319780201</v>
      </c>
      <c r="C73" s="137">
        <v>13785002.863202799</v>
      </c>
      <c r="D73" s="137">
        <v>1710627.3196404399</v>
      </c>
      <c r="E73" s="137">
        <v>4209028.2233817298</v>
      </c>
      <c r="F73" s="137">
        <v>4140326.7767580398</v>
      </c>
      <c r="G73" s="137">
        <v>1164198.09048298</v>
      </c>
      <c r="H73" s="137">
        <v>1277956.11654473</v>
      </c>
      <c r="I73" s="137">
        <v>665292.09048298304</v>
      </c>
      <c r="J73" s="137">
        <v>776624.66852587298</v>
      </c>
      <c r="K73" s="137">
        <v>498906</v>
      </c>
      <c r="L73" s="137">
        <v>501331.448018861</v>
      </c>
      <c r="M73" s="137">
        <v>1637981.3827790299</v>
      </c>
      <c r="N73" s="137">
        <v>2392073.8192608198</v>
      </c>
      <c r="O73" s="137">
        <v>1169998.75</v>
      </c>
      <c r="P73" s="137">
        <v>1392928.2454870699</v>
      </c>
      <c r="Q73" s="137">
        <v>58918.132779029802</v>
      </c>
      <c r="R73" s="137">
        <v>60634.347909304699</v>
      </c>
      <c r="S73" s="137">
        <v>409064.5</v>
      </c>
      <c r="T73" s="137">
        <v>938511.22586444998</v>
      </c>
      <c r="U73" s="137">
        <v>7257802.8465182101</v>
      </c>
      <c r="V73" s="137">
        <v>10114972.9273973</v>
      </c>
      <c r="W73" s="137">
        <v>1650694.75</v>
      </c>
      <c r="X73" s="137">
        <v>3415728.7291562101</v>
      </c>
      <c r="Y73" s="137">
        <v>358419.25</v>
      </c>
      <c r="Z73" s="137">
        <v>713214.11915781803</v>
      </c>
      <c r="AA73" s="137">
        <v>1776492.25</v>
      </c>
      <c r="AB73" s="137">
        <v>2030090.24169516</v>
      </c>
      <c r="AC73" s="137">
        <v>1654929.3465182101</v>
      </c>
      <c r="AD73" s="137">
        <v>2138672.5873881401</v>
      </c>
    </row>
    <row r="74" spans="1:30" ht="15">
      <c r="A74" s="1" t="s">
        <v>126</v>
      </c>
      <c r="B74" s="137">
        <v>10188252.746506801</v>
      </c>
      <c r="C74" s="137">
        <v>14066708.455259999</v>
      </c>
      <c r="D74" s="137">
        <v>1773281.01652592</v>
      </c>
      <c r="E74" s="137">
        <v>4302105.5702199796</v>
      </c>
      <c r="F74" s="137">
        <v>4112866.1597609599</v>
      </c>
      <c r="G74" s="137">
        <v>1157012.3415675799</v>
      </c>
      <c r="H74" s="137">
        <v>1267197.3949378999</v>
      </c>
      <c r="I74" s="137">
        <v>644134.34156758396</v>
      </c>
      <c r="J74" s="137">
        <v>751926.29923330096</v>
      </c>
      <c r="K74" s="137">
        <v>512878</v>
      </c>
      <c r="L74" s="137">
        <v>515271.09570460301</v>
      </c>
      <c r="M74" s="137">
        <v>1638818.1596987001</v>
      </c>
      <c r="N74" s="137">
        <v>2424070.0592538598</v>
      </c>
      <c r="O74" s="137">
        <v>1154004.5</v>
      </c>
      <c r="P74" s="137">
        <v>1380229.3191315799</v>
      </c>
      <c r="Q74" s="137">
        <v>61631.659698707903</v>
      </c>
      <c r="R74" s="137">
        <v>63475.169301219597</v>
      </c>
      <c r="S74" s="137">
        <v>423182</v>
      </c>
      <c r="T74" s="137">
        <v>980365.57082106196</v>
      </c>
      <c r="U74" s="137">
        <v>7392422.2452405803</v>
      </c>
      <c r="V74" s="137">
        <v>10375441.001068201</v>
      </c>
      <c r="W74" s="137">
        <v>1668217</v>
      </c>
      <c r="X74" s="137">
        <v>3512941.0072989599</v>
      </c>
      <c r="Y74" s="137">
        <v>362650.5</v>
      </c>
      <c r="Z74" s="137">
        <v>716493.38338096801</v>
      </c>
      <c r="AA74" s="137">
        <v>1820323</v>
      </c>
      <c r="AB74" s="137">
        <v>2080064.95735218</v>
      </c>
      <c r="AC74" s="137">
        <v>1636342.7452405798</v>
      </c>
      <c r="AD74" s="137">
        <v>2161052.6530361301</v>
      </c>
    </row>
    <row r="75" spans="1:30" ht="15">
      <c r="A75" s="1" t="s">
        <v>127</v>
      </c>
      <c r="B75" s="137">
        <v>10359138.4402656</v>
      </c>
      <c r="C75" s="137">
        <v>14423070.962590201</v>
      </c>
      <c r="D75" s="137">
        <v>1812971.11193645</v>
      </c>
      <c r="E75" s="137">
        <v>4362562.5495682303</v>
      </c>
      <c r="F75" s="137">
        <v>4183604.7787609301</v>
      </c>
      <c r="G75" s="137">
        <v>1220874.4423415801</v>
      </c>
      <c r="H75" s="137">
        <v>1339036.0193389701</v>
      </c>
      <c r="I75" s="137">
        <v>696242.44234158902</v>
      </c>
      <c r="J75" s="137">
        <v>812754.373202655</v>
      </c>
      <c r="K75" s="137">
        <v>524632</v>
      </c>
      <c r="L75" s="137">
        <v>526281.64613632404</v>
      </c>
      <c r="M75" s="137">
        <v>1645066.56134576</v>
      </c>
      <c r="N75" s="137">
        <v>2447592.2966924501</v>
      </c>
      <c r="O75" s="137">
        <v>1149953.75</v>
      </c>
      <c r="P75" s="137">
        <v>1341871.11530618</v>
      </c>
      <c r="Q75" s="137">
        <v>64077.061345765302</v>
      </c>
      <c r="R75" s="137">
        <v>65479.505138092398</v>
      </c>
      <c r="S75" s="137">
        <v>431035.75</v>
      </c>
      <c r="T75" s="137">
        <v>1040241.67624817</v>
      </c>
      <c r="U75" s="137">
        <v>7493197.4365782598</v>
      </c>
      <c r="V75" s="137">
        <v>10636442.646558801</v>
      </c>
      <c r="W75" s="137">
        <v>1691467.75</v>
      </c>
      <c r="X75" s="137">
        <v>3617819.9159233002</v>
      </c>
      <c r="Y75" s="137">
        <v>374547.75</v>
      </c>
      <c r="Z75" s="137">
        <v>754760.86322881398</v>
      </c>
      <c r="AA75" s="137">
        <v>1835831.25</v>
      </c>
      <c r="AB75" s="137">
        <v>2099476.1285313801</v>
      </c>
      <c r="AC75" s="137">
        <v>1657387.9365782598</v>
      </c>
      <c r="AD75" s="137">
        <v>2230422.9888753099</v>
      </c>
    </row>
    <row r="76" spans="1:30" ht="15">
      <c r="A76" s="1" t="s">
        <v>128</v>
      </c>
      <c r="B76" s="137">
        <v>10443606.8593974</v>
      </c>
      <c r="C76" s="137">
        <v>14864337.4613695</v>
      </c>
      <c r="D76" s="137">
        <v>1850764.9280507099</v>
      </c>
      <c r="E76" s="137">
        <v>4397692.6965237102</v>
      </c>
      <c r="F76" s="137">
        <v>4195149.2348230397</v>
      </c>
      <c r="G76" s="137">
        <v>1250170.1776054599</v>
      </c>
      <c r="H76" s="137">
        <v>1376150.54915767</v>
      </c>
      <c r="I76" s="137">
        <v>739956.01888918702</v>
      </c>
      <c r="J76" s="137">
        <v>863783.15046004404</v>
      </c>
      <c r="K76" s="137">
        <v>510214.15871627402</v>
      </c>
      <c r="L76" s="137">
        <v>512367.39869762701</v>
      </c>
      <c r="M76" s="137">
        <v>1636712.0121146899</v>
      </c>
      <c r="N76" s="137">
        <v>2514907.4782519201</v>
      </c>
      <c r="O76" s="137">
        <v>1145989.75</v>
      </c>
      <c r="P76" s="137">
        <v>1367399.4748291799</v>
      </c>
      <c r="Q76" s="137">
        <v>64530.012114692603</v>
      </c>
      <c r="R76" s="137">
        <v>65751.776882111604</v>
      </c>
      <c r="S76" s="137">
        <v>426192.25</v>
      </c>
      <c r="T76" s="137">
        <v>1081756.22654063</v>
      </c>
      <c r="U76" s="137">
        <v>7556724.6696773199</v>
      </c>
      <c r="V76" s="137">
        <v>10973279.433959899</v>
      </c>
      <c r="W76" s="137">
        <v>1701782.25</v>
      </c>
      <c r="X76" s="137">
        <v>3683043.78716793</v>
      </c>
      <c r="Y76" s="137">
        <v>376454</v>
      </c>
      <c r="Z76" s="137">
        <v>806626.75945514103</v>
      </c>
      <c r="AA76" s="137">
        <v>1844562.75</v>
      </c>
      <c r="AB76" s="137">
        <v>2145475.4873533398</v>
      </c>
      <c r="AC76" s="137">
        <v>1662987.9196773199</v>
      </c>
      <c r="AD76" s="137">
        <v>2367195.6499835001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56"/>
  <sheetViews>
    <sheetView workbookViewId="0">
      <pane xSplit="1" ySplit="3" topLeftCell="I10" activePane="bottomRight" state="frozen"/>
      <selection pane="topRight" activeCell="B1" sqref="B1"/>
      <selection pane="bottomLeft" activeCell="A4" sqref="A4"/>
      <selection pane="bottomRight" activeCell="L54" sqref="L54"/>
    </sheetView>
  </sheetViews>
  <sheetFormatPr baseColWidth="10" defaultColWidth="11" defaultRowHeight="15" x14ac:dyDescent="0"/>
  <cols>
    <col min="6" max="6" width="13.5" bestFit="1" customWidth="1"/>
    <col min="7" max="7" width="13.1640625" bestFit="1" customWidth="1"/>
    <col min="15" max="15" width="13.1640625" bestFit="1" customWidth="1"/>
    <col min="23" max="23" width="10.5" bestFit="1" customWidth="1"/>
    <col min="24" max="24" width="14.1640625" bestFit="1" customWidth="1"/>
    <col min="31" max="31" width="14.1640625" bestFit="1" customWidth="1"/>
    <col min="32" max="32" width="13.5" bestFit="1" customWidth="1"/>
  </cols>
  <sheetData>
    <row r="1" spans="1:46">
      <c r="B1" s="4"/>
      <c r="C1" s="5"/>
      <c r="D1" s="5"/>
      <c r="E1" s="5"/>
      <c r="F1" s="5"/>
      <c r="G1" s="5"/>
      <c r="H1" s="5"/>
      <c r="I1" s="5"/>
      <c r="J1" s="6"/>
      <c r="K1" s="5"/>
      <c r="L1" s="7"/>
      <c r="M1" s="8"/>
      <c r="N1" s="8"/>
      <c r="O1" s="8"/>
      <c r="P1" s="8"/>
      <c r="Q1" s="9"/>
      <c r="R1" s="8"/>
      <c r="S1" s="10"/>
      <c r="T1" s="11"/>
      <c r="U1" s="12" t="s">
        <v>129</v>
      </c>
      <c r="V1" s="13" t="s">
        <v>129</v>
      </c>
      <c r="W1" s="13" t="s">
        <v>129</v>
      </c>
      <c r="X1" s="13" t="s">
        <v>129</v>
      </c>
      <c r="Y1" s="14" t="s">
        <v>129</v>
      </c>
      <c r="Z1" s="15" t="s">
        <v>129</v>
      </c>
      <c r="AA1" s="16"/>
      <c r="AB1" s="17" t="s">
        <v>129</v>
      </c>
      <c r="AC1" s="18" t="s">
        <v>129</v>
      </c>
      <c r="AD1" s="19" t="s">
        <v>129</v>
      </c>
      <c r="AE1" s="19" t="s">
        <v>129</v>
      </c>
      <c r="AF1" s="19" t="s">
        <v>129</v>
      </c>
      <c r="AG1" s="20" t="s">
        <v>129</v>
      </c>
      <c r="AH1" s="21" t="s">
        <v>129</v>
      </c>
      <c r="AI1" s="22" t="s">
        <v>129</v>
      </c>
      <c r="AJ1" s="23" t="s">
        <v>129</v>
      </c>
      <c r="AK1" s="24" t="s">
        <v>129</v>
      </c>
      <c r="AL1" s="25" t="s">
        <v>129</v>
      </c>
      <c r="AM1" s="26"/>
      <c r="AN1" s="26"/>
      <c r="AO1" s="26"/>
      <c r="AP1" s="26"/>
      <c r="AQ1" s="26"/>
      <c r="AR1" s="26"/>
      <c r="AS1" s="26"/>
      <c r="AT1" s="26"/>
    </row>
    <row r="2" spans="1:46">
      <c r="A2" t="s">
        <v>130</v>
      </c>
      <c r="B2" s="27" t="s">
        <v>129</v>
      </c>
      <c r="C2" s="28" t="s">
        <v>129</v>
      </c>
      <c r="D2" s="28" t="s">
        <v>129</v>
      </c>
      <c r="E2" s="28" t="s">
        <v>129</v>
      </c>
      <c r="F2" s="28" t="s">
        <v>129</v>
      </c>
      <c r="G2" s="28" t="s">
        <v>129</v>
      </c>
      <c r="H2" s="28" t="s">
        <v>129</v>
      </c>
      <c r="I2" s="28" t="s">
        <v>129</v>
      </c>
      <c r="J2" s="29" t="s">
        <v>129</v>
      </c>
      <c r="K2" s="28" t="s">
        <v>129</v>
      </c>
      <c r="L2" s="30" t="s">
        <v>129</v>
      </c>
      <c r="M2" s="31" t="s">
        <v>129</v>
      </c>
      <c r="N2" s="31" t="s">
        <v>129</v>
      </c>
      <c r="O2" s="31" t="s">
        <v>129</v>
      </c>
      <c r="P2" s="31" t="s">
        <v>129</v>
      </c>
      <c r="Q2" s="32" t="s">
        <v>129</v>
      </c>
      <c r="R2" s="31" t="s">
        <v>129</v>
      </c>
      <c r="S2" s="33" t="s">
        <v>131</v>
      </c>
      <c r="T2" s="34" t="s">
        <v>131</v>
      </c>
      <c r="U2" s="138" t="s">
        <v>132</v>
      </c>
      <c r="V2" s="139"/>
      <c r="W2" s="139"/>
      <c r="X2" s="139"/>
      <c r="Y2" s="140"/>
      <c r="Z2" s="141" t="s">
        <v>133</v>
      </c>
      <c r="AA2" s="142"/>
      <c r="AB2" s="143"/>
      <c r="AC2" s="144" t="s">
        <v>134</v>
      </c>
      <c r="AD2" s="145"/>
      <c r="AE2" s="145"/>
      <c r="AF2" s="145"/>
      <c r="AG2" s="146"/>
      <c r="AH2" s="147" t="s">
        <v>135</v>
      </c>
      <c r="AI2" s="148"/>
      <c r="AJ2" s="149" t="s">
        <v>136</v>
      </c>
      <c r="AK2" s="150"/>
      <c r="AL2" s="151"/>
      <c r="AM2" s="35"/>
      <c r="AN2" s="35"/>
      <c r="AO2" s="35"/>
      <c r="AP2" s="35"/>
      <c r="AQ2" s="35"/>
      <c r="AR2" s="35"/>
      <c r="AS2" s="35"/>
      <c r="AT2" s="35"/>
    </row>
    <row r="3" spans="1:46" ht="15" customHeight="1">
      <c r="A3" s="26" t="s">
        <v>0</v>
      </c>
      <c r="B3" s="27" t="s">
        <v>137</v>
      </c>
      <c r="C3" s="28" t="s">
        <v>138</v>
      </c>
      <c r="D3" s="28" t="s">
        <v>139</v>
      </c>
      <c r="E3" s="28" t="s">
        <v>140</v>
      </c>
      <c r="F3" s="28" t="s">
        <v>141</v>
      </c>
      <c r="G3" s="28" t="s">
        <v>142</v>
      </c>
      <c r="H3" s="28" t="s">
        <v>143</v>
      </c>
      <c r="I3" s="28" t="s">
        <v>144</v>
      </c>
      <c r="J3" s="29" t="s">
        <v>145</v>
      </c>
      <c r="K3" s="28" t="s">
        <v>146</v>
      </c>
      <c r="L3" s="30" t="s">
        <v>147</v>
      </c>
      <c r="M3" s="31" t="s">
        <v>148</v>
      </c>
      <c r="N3" s="31" t="s">
        <v>149</v>
      </c>
      <c r="O3" s="31" t="s">
        <v>150</v>
      </c>
      <c r="P3" s="31" t="s">
        <v>151</v>
      </c>
      <c r="Q3" s="32" t="s">
        <v>152</v>
      </c>
      <c r="R3" s="31" t="s">
        <v>153</v>
      </c>
      <c r="S3" s="10" t="s">
        <v>154</v>
      </c>
      <c r="T3" s="11" t="s">
        <v>155</v>
      </c>
      <c r="U3" s="12" t="s">
        <v>156</v>
      </c>
      <c r="V3" s="13" t="s">
        <v>157</v>
      </c>
      <c r="W3" s="13" t="s">
        <v>158</v>
      </c>
      <c r="X3" s="13" t="s">
        <v>159</v>
      </c>
      <c r="Y3" s="14" t="s">
        <v>160</v>
      </c>
      <c r="Z3" s="15" t="s">
        <v>156</v>
      </c>
      <c r="AA3" s="16" t="s">
        <v>157</v>
      </c>
      <c r="AB3" s="17" t="s">
        <v>160</v>
      </c>
      <c r="AC3" s="18" t="s">
        <v>161</v>
      </c>
      <c r="AD3" s="19" t="s">
        <v>162</v>
      </c>
      <c r="AE3" s="19" t="s">
        <v>163</v>
      </c>
      <c r="AF3" s="19" t="s">
        <v>164</v>
      </c>
      <c r="AG3" s="20" t="s">
        <v>160</v>
      </c>
      <c r="AH3" s="21" t="s">
        <v>156</v>
      </c>
      <c r="AI3" s="22" t="s">
        <v>157</v>
      </c>
      <c r="AJ3" s="23" t="s">
        <v>160</v>
      </c>
      <c r="AK3" s="24" t="s">
        <v>162</v>
      </c>
      <c r="AL3" s="25" t="s">
        <v>165</v>
      </c>
    </row>
    <row r="4" spans="1:46">
      <c r="A4" s="36">
        <v>1961</v>
      </c>
      <c r="B4" s="37"/>
      <c r="C4" s="38"/>
      <c r="D4" s="38"/>
      <c r="E4" s="38"/>
      <c r="F4" s="38"/>
      <c r="G4" s="38"/>
      <c r="H4" s="38"/>
      <c r="I4" s="38"/>
      <c r="J4" s="39"/>
      <c r="K4" s="38"/>
      <c r="L4" s="40"/>
      <c r="M4" s="41"/>
      <c r="N4" s="41"/>
      <c r="O4" s="41"/>
      <c r="P4" s="41"/>
      <c r="Q4" s="42"/>
      <c r="R4" s="41"/>
      <c r="S4" s="43">
        <v>465000</v>
      </c>
      <c r="T4" s="44">
        <v>50000</v>
      </c>
      <c r="U4" s="45"/>
      <c r="V4" s="46"/>
      <c r="W4" s="46"/>
      <c r="X4" s="46"/>
      <c r="Y4" s="47"/>
      <c r="Z4" s="48"/>
      <c r="AA4" s="49"/>
      <c r="AB4" s="50"/>
      <c r="AC4" s="51"/>
      <c r="AD4" s="52"/>
      <c r="AE4" s="52"/>
      <c r="AF4" s="52"/>
      <c r="AG4" s="53"/>
      <c r="AH4" s="54"/>
      <c r="AI4" s="55"/>
      <c r="AJ4" s="56"/>
      <c r="AK4" s="57"/>
      <c r="AL4" s="58"/>
    </row>
    <row r="5" spans="1:46">
      <c r="A5" s="59">
        <v>1962</v>
      </c>
      <c r="B5" s="60"/>
      <c r="C5" s="61"/>
      <c r="D5" s="61"/>
      <c r="E5" s="61"/>
      <c r="F5" s="61"/>
      <c r="G5" s="61"/>
      <c r="H5" s="61"/>
      <c r="I5" s="61"/>
      <c r="J5" s="62"/>
      <c r="K5" s="61"/>
      <c r="L5" s="63"/>
      <c r="M5" s="64"/>
      <c r="N5" s="64"/>
      <c r="O5" s="64"/>
      <c r="P5" s="64"/>
      <c r="Q5" s="65"/>
      <c r="R5" s="64"/>
      <c r="S5" s="66">
        <v>430000</v>
      </c>
      <c r="T5" s="67">
        <v>50000</v>
      </c>
      <c r="U5" s="68"/>
      <c r="V5" s="69"/>
      <c r="W5" s="69"/>
      <c r="X5" s="69"/>
      <c r="Y5" s="70"/>
      <c r="Z5" s="71"/>
      <c r="AA5" s="72"/>
      <c r="AB5" s="73"/>
      <c r="AC5" s="74"/>
      <c r="AD5" s="75"/>
      <c r="AE5" s="75"/>
      <c r="AF5" s="75"/>
      <c r="AG5" s="76"/>
      <c r="AH5" s="77"/>
      <c r="AI5" s="78"/>
      <c r="AJ5" s="79"/>
      <c r="AK5" s="80"/>
      <c r="AL5" s="81"/>
    </row>
    <row r="6" spans="1:46">
      <c r="A6" s="59">
        <v>1963</v>
      </c>
      <c r="B6" s="60"/>
      <c r="C6" s="61"/>
      <c r="D6" s="61"/>
      <c r="E6" s="61"/>
      <c r="F6" s="61"/>
      <c r="G6" s="61"/>
      <c r="H6" s="61"/>
      <c r="I6" s="61"/>
      <c r="J6" s="62"/>
      <c r="K6" s="61"/>
      <c r="L6" s="63"/>
      <c r="M6" s="64"/>
      <c r="N6" s="64"/>
      <c r="O6" s="64"/>
      <c r="P6" s="64"/>
      <c r="Q6" s="65"/>
      <c r="R6" s="64"/>
      <c r="S6" s="66">
        <v>400000</v>
      </c>
      <c r="T6" s="67">
        <v>48000</v>
      </c>
      <c r="U6" s="68"/>
      <c r="V6" s="69"/>
      <c r="W6" s="69"/>
      <c r="X6" s="69"/>
      <c r="Y6" s="70"/>
      <c r="Z6" s="71"/>
      <c r="AA6" s="72"/>
      <c r="AB6" s="73"/>
      <c r="AC6" s="74"/>
      <c r="AD6" s="75"/>
      <c r="AE6" s="75"/>
      <c r="AF6" s="75"/>
      <c r="AG6" s="76"/>
      <c r="AH6" s="77"/>
      <c r="AI6" s="78"/>
      <c r="AJ6" s="79"/>
      <c r="AK6" s="80"/>
      <c r="AL6" s="81"/>
    </row>
    <row r="7" spans="1:46">
      <c r="A7" s="59">
        <v>1964</v>
      </c>
      <c r="B7" s="60"/>
      <c r="C7" s="61"/>
      <c r="D7" s="61"/>
      <c r="E7" s="61"/>
      <c r="F7" s="61"/>
      <c r="G7" s="61"/>
      <c r="H7" s="61"/>
      <c r="I7" s="61"/>
      <c r="J7" s="62"/>
      <c r="K7" s="61"/>
      <c r="L7" s="63"/>
      <c r="M7" s="64"/>
      <c r="N7" s="64"/>
      <c r="O7" s="64"/>
      <c r="P7" s="64"/>
      <c r="Q7" s="65"/>
      <c r="R7" s="64"/>
      <c r="S7" s="66">
        <v>380000</v>
      </c>
      <c r="T7" s="67">
        <v>46000</v>
      </c>
      <c r="U7" s="68"/>
      <c r="V7" s="69"/>
      <c r="W7" s="69"/>
      <c r="X7" s="69"/>
      <c r="Y7" s="70"/>
      <c r="Z7" s="71"/>
      <c r="AA7" s="72"/>
      <c r="AB7" s="73"/>
      <c r="AC7" s="74"/>
      <c r="AD7" s="75"/>
      <c r="AE7" s="75"/>
      <c r="AF7" s="75"/>
      <c r="AG7" s="76"/>
      <c r="AH7" s="77"/>
      <c r="AI7" s="78"/>
      <c r="AJ7" s="79"/>
      <c r="AK7" s="80"/>
      <c r="AL7" s="81"/>
    </row>
    <row r="8" spans="1:46">
      <c r="A8" s="59">
        <v>1965</v>
      </c>
      <c r="B8" s="60"/>
      <c r="C8" s="61"/>
      <c r="D8" s="61"/>
      <c r="E8" s="61"/>
      <c r="F8" s="61"/>
      <c r="G8" s="61"/>
      <c r="H8" s="61"/>
      <c r="I8" s="61"/>
      <c r="J8" s="62"/>
      <c r="K8" s="61"/>
      <c r="L8" s="63"/>
      <c r="M8" s="64"/>
      <c r="N8" s="64"/>
      <c r="O8" s="64"/>
      <c r="P8" s="64"/>
      <c r="Q8" s="65"/>
      <c r="R8" s="64"/>
      <c r="S8" s="66">
        <v>360000</v>
      </c>
      <c r="T8" s="67">
        <v>43000</v>
      </c>
      <c r="U8" s="68"/>
      <c r="V8" s="69"/>
      <c r="W8" s="69"/>
      <c r="X8" s="69"/>
      <c r="Y8" s="70"/>
      <c r="Z8" s="71"/>
      <c r="AA8" s="72"/>
      <c r="AB8" s="73"/>
      <c r="AC8" s="74"/>
      <c r="AD8" s="75"/>
      <c r="AE8" s="75"/>
      <c r="AF8" s="75"/>
      <c r="AG8" s="76"/>
      <c r="AH8" s="77"/>
      <c r="AI8" s="78"/>
      <c r="AJ8" s="79"/>
      <c r="AK8" s="80"/>
      <c r="AL8" s="81"/>
    </row>
    <row r="9" spans="1:46">
      <c r="A9" s="59">
        <v>1966</v>
      </c>
      <c r="B9" s="60"/>
      <c r="C9" s="61"/>
      <c r="D9" s="61"/>
      <c r="E9" s="61"/>
      <c r="F9" s="61"/>
      <c r="G9" s="61"/>
      <c r="H9" s="61"/>
      <c r="I9" s="61"/>
      <c r="J9" s="62"/>
      <c r="K9" s="61"/>
      <c r="L9" s="63"/>
      <c r="M9" s="64"/>
      <c r="N9" s="64"/>
      <c r="O9" s="64"/>
      <c r="P9" s="64"/>
      <c r="Q9" s="65"/>
      <c r="R9" s="64"/>
      <c r="S9" s="66">
        <v>340000</v>
      </c>
      <c r="T9" s="67">
        <v>14000</v>
      </c>
      <c r="U9" s="68"/>
      <c r="V9" s="69"/>
      <c r="W9" s="69"/>
      <c r="X9" s="69"/>
      <c r="Y9" s="70"/>
      <c r="Z9" s="71"/>
      <c r="AA9" s="72"/>
      <c r="AB9" s="73"/>
      <c r="AC9" s="74"/>
      <c r="AD9" s="75"/>
      <c r="AE9" s="75"/>
      <c r="AF9" s="75"/>
      <c r="AG9" s="76"/>
      <c r="AH9" s="77"/>
      <c r="AI9" s="78"/>
      <c r="AJ9" s="79"/>
      <c r="AK9" s="80"/>
      <c r="AL9" s="81"/>
    </row>
    <row r="10" spans="1:46">
      <c r="A10" s="59">
        <v>1967</v>
      </c>
      <c r="B10" s="60"/>
      <c r="C10" s="61"/>
      <c r="D10" s="61"/>
      <c r="E10" s="61"/>
      <c r="F10" s="61"/>
      <c r="G10" s="61"/>
      <c r="H10" s="61"/>
      <c r="I10" s="61"/>
      <c r="J10" s="62"/>
      <c r="K10" s="61"/>
      <c r="L10" s="63"/>
      <c r="M10" s="64"/>
      <c r="N10" s="64"/>
      <c r="O10" s="64"/>
      <c r="P10" s="64"/>
      <c r="Q10" s="65"/>
      <c r="R10" s="64"/>
      <c r="S10" s="66">
        <v>320000</v>
      </c>
      <c r="T10" s="67">
        <v>30000</v>
      </c>
      <c r="U10" s="68"/>
      <c r="V10" s="69"/>
      <c r="W10" s="69"/>
      <c r="X10" s="69"/>
      <c r="Y10" s="70"/>
      <c r="Z10" s="71"/>
      <c r="AA10" s="72"/>
      <c r="AB10" s="73"/>
      <c r="AC10" s="74"/>
      <c r="AD10" s="75"/>
      <c r="AE10" s="75"/>
      <c r="AF10" s="75"/>
      <c r="AG10" s="76"/>
      <c r="AH10" s="77"/>
      <c r="AI10" s="78"/>
      <c r="AJ10" s="79"/>
      <c r="AK10" s="80"/>
      <c r="AL10" s="81"/>
    </row>
    <row r="11" spans="1:46">
      <c r="A11" s="59">
        <v>1968</v>
      </c>
      <c r="B11" s="60"/>
      <c r="C11" s="61"/>
      <c r="D11" s="61"/>
      <c r="E11" s="61"/>
      <c r="F11" s="61"/>
      <c r="G11" s="61"/>
      <c r="H11" s="61"/>
      <c r="I11" s="61"/>
      <c r="J11" s="62"/>
      <c r="K11" s="61"/>
      <c r="L11" s="63"/>
      <c r="M11" s="64"/>
      <c r="N11" s="64"/>
      <c r="O11" s="64"/>
      <c r="P11" s="64"/>
      <c r="Q11" s="65"/>
      <c r="R11" s="64"/>
      <c r="S11" s="66">
        <v>300000</v>
      </c>
      <c r="T11" s="67">
        <v>25000</v>
      </c>
      <c r="U11" s="68"/>
      <c r="V11" s="69"/>
      <c r="W11" s="69"/>
      <c r="X11" s="69"/>
      <c r="Y11" s="70"/>
      <c r="Z11" s="71"/>
      <c r="AA11" s="72"/>
      <c r="AB11" s="73"/>
      <c r="AC11" s="74"/>
      <c r="AD11" s="75"/>
      <c r="AE11" s="75"/>
      <c r="AF11" s="75"/>
      <c r="AG11" s="76"/>
      <c r="AH11" s="77"/>
      <c r="AI11" s="78"/>
      <c r="AJ11" s="79"/>
      <c r="AK11" s="80"/>
      <c r="AL11" s="81"/>
    </row>
    <row r="12" spans="1:46">
      <c r="A12" s="59">
        <v>1969</v>
      </c>
      <c r="B12" s="60"/>
      <c r="C12" s="61"/>
      <c r="D12" s="61"/>
      <c r="E12" s="61"/>
      <c r="F12" s="61"/>
      <c r="G12" s="61"/>
      <c r="H12" s="61"/>
      <c r="I12" s="61"/>
      <c r="J12" s="62"/>
      <c r="K12" s="61"/>
      <c r="L12" s="63"/>
      <c r="M12" s="64"/>
      <c r="N12" s="64"/>
      <c r="O12" s="64"/>
      <c r="P12" s="64"/>
      <c r="Q12" s="65"/>
      <c r="R12" s="64"/>
      <c r="S12" s="66">
        <v>280000</v>
      </c>
      <c r="T12" s="67">
        <v>22000</v>
      </c>
      <c r="U12" s="68"/>
      <c r="V12" s="69"/>
      <c r="W12" s="69"/>
      <c r="X12" s="69"/>
      <c r="Y12" s="70"/>
      <c r="Z12" s="71"/>
      <c r="AA12" s="72"/>
      <c r="AB12" s="73"/>
      <c r="AC12" s="74"/>
      <c r="AD12" s="75"/>
      <c r="AE12" s="75"/>
      <c r="AF12" s="75"/>
      <c r="AG12" s="76"/>
      <c r="AH12" s="77"/>
      <c r="AI12" s="78"/>
      <c r="AJ12" s="79"/>
      <c r="AK12" s="80"/>
      <c r="AL12" s="81"/>
    </row>
    <row r="13" spans="1:46">
      <c r="A13" s="59">
        <v>1970</v>
      </c>
      <c r="B13" s="60"/>
      <c r="C13" s="61"/>
      <c r="D13" s="61"/>
      <c r="E13" s="61"/>
      <c r="F13" s="61"/>
      <c r="G13" s="61"/>
      <c r="H13" s="61"/>
      <c r="I13" s="61"/>
      <c r="J13" s="62"/>
      <c r="K13" s="61"/>
      <c r="L13" s="63"/>
      <c r="M13" s="64"/>
      <c r="N13" s="64"/>
      <c r="O13" s="64"/>
      <c r="P13" s="64"/>
      <c r="Q13" s="65"/>
      <c r="R13" s="64"/>
      <c r="S13" s="66">
        <v>252000</v>
      </c>
      <c r="T13" s="67">
        <v>19000</v>
      </c>
      <c r="U13" s="68"/>
      <c r="V13" s="69"/>
      <c r="W13" s="69"/>
      <c r="X13" s="69"/>
      <c r="Y13" s="70"/>
      <c r="Z13" s="71"/>
      <c r="AA13" s="72"/>
      <c r="AB13" s="73"/>
      <c r="AC13" s="74"/>
      <c r="AD13" s="75"/>
      <c r="AE13" s="75"/>
      <c r="AF13" s="75"/>
      <c r="AG13" s="76"/>
      <c r="AH13" s="77"/>
      <c r="AI13" s="78"/>
      <c r="AJ13" s="79"/>
      <c r="AK13" s="80"/>
      <c r="AL13" s="81"/>
    </row>
    <row r="14" spans="1:46">
      <c r="A14" s="59">
        <v>1971</v>
      </c>
      <c r="B14" s="60"/>
      <c r="C14" s="61"/>
      <c r="D14" s="61"/>
      <c r="E14" s="61"/>
      <c r="F14" s="61"/>
      <c r="G14" s="61"/>
      <c r="H14" s="61"/>
      <c r="I14" s="61"/>
      <c r="J14" s="62"/>
      <c r="K14" s="61"/>
      <c r="L14" s="63"/>
      <c r="M14" s="64"/>
      <c r="N14" s="64"/>
      <c r="O14" s="64"/>
      <c r="P14" s="64"/>
      <c r="Q14" s="65"/>
      <c r="R14" s="64"/>
      <c r="S14" s="66">
        <v>242000</v>
      </c>
      <c r="T14" s="67">
        <v>18000</v>
      </c>
      <c r="U14" s="68"/>
      <c r="V14" s="69"/>
      <c r="W14" s="69"/>
      <c r="X14" s="69"/>
      <c r="Y14" s="70"/>
      <c r="Z14" s="71"/>
      <c r="AA14" s="72"/>
      <c r="AB14" s="73"/>
      <c r="AC14" s="74"/>
      <c r="AD14" s="75"/>
      <c r="AE14" s="75"/>
      <c r="AF14" s="75"/>
      <c r="AG14" s="76"/>
      <c r="AH14" s="77"/>
      <c r="AI14" s="78"/>
      <c r="AJ14" s="79"/>
      <c r="AK14" s="80"/>
      <c r="AL14" s="81"/>
    </row>
    <row r="15" spans="1:46">
      <c r="A15" s="82">
        <v>1972</v>
      </c>
      <c r="B15" s="83"/>
      <c r="C15" s="84"/>
      <c r="D15" s="84"/>
      <c r="E15" s="84"/>
      <c r="F15" s="84"/>
      <c r="G15" s="84"/>
      <c r="H15" s="84"/>
      <c r="I15" s="84"/>
      <c r="J15" s="85"/>
      <c r="K15" s="84"/>
      <c r="L15" s="86"/>
      <c r="M15" s="87"/>
      <c r="N15" s="87"/>
      <c r="O15" s="87"/>
      <c r="P15" s="87"/>
      <c r="Q15" s="88"/>
      <c r="R15" s="87"/>
      <c r="S15" s="89">
        <v>235000</v>
      </c>
      <c r="T15" s="90">
        <v>17000</v>
      </c>
      <c r="U15" s="91"/>
      <c r="V15" s="92"/>
      <c r="W15" s="92"/>
      <c r="X15" s="92"/>
      <c r="Y15" s="93"/>
      <c r="Z15" s="94"/>
      <c r="AA15" s="95"/>
      <c r="AB15" s="96"/>
      <c r="AC15" s="97"/>
      <c r="AD15" s="98"/>
      <c r="AE15" s="98"/>
      <c r="AF15" s="98"/>
      <c r="AG15" s="99"/>
      <c r="AH15" s="100"/>
      <c r="AI15" s="101"/>
      <c r="AJ15" s="102"/>
      <c r="AK15" s="103"/>
      <c r="AL15" s="104"/>
    </row>
    <row r="16" spans="1:46">
      <c r="A16" s="36">
        <v>1973</v>
      </c>
      <c r="B16" s="105">
        <v>572.70000000000005</v>
      </c>
      <c r="C16" s="106">
        <v>8.8000000000000007</v>
      </c>
      <c r="D16" s="106">
        <v>1524.5</v>
      </c>
      <c r="E16" s="106">
        <v>0</v>
      </c>
      <c r="F16" s="106">
        <v>211.2</v>
      </c>
      <c r="G16" s="106">
        <v>0</v>
      </c>
      <c r="H16" s="106">
        <v>0</v>
      </c>
      <c r="I16" s="106">
        <v>3.5</v>
      </c>
      <c r="J16" s="107">
        <v>0</v>
      </c>
      <c r="K16" s="106">
        <f>SUM(B16:J16)</f>
        <v>2320.6999999999998</v>
      </c>
      <c r="L16" s="63">
        <f t="shared" ref="L16:L18" si="0">U16+Z16+AC16+AH16+AL16</f>
        <v>460.89999999999992</v>
      </c>
      <c r="M16" s="64">
        <f t="shared" ref="M16:M18" si="1">V16+AA16+AD16+AI16+AK16</f>
        <v>709.30000000000007</v>
      </c>
      <c r="N16" s="64">
        <f t="shared" ref="N16:N18" si="2">W16</f>
        <v>0</v>
      </c>
      <c r="O16" s="64">
        <f t="shared" ref="O16:O18" si="3">X16+AE16</f>
        <v>211.2</v>
      </c>
      <c r="P16" s="64">
        <f t="shared" ref="P16:P18" si="4">AF16</f>
        <v>0</v>
      </c>
      <c r="Q16" s="65">
        <f t="shared" ref="Q16:Q18" si="5">Y16+AB16+AG16+AJ16</f>
        <v>215.5</v>
      </c>
      <c r="R16" s="41">
        <f>SUM(L16:Q16)</f>
        <v>1596.9</v>
      </c>
      <c r="S16" s="43">
        <v>232000</v>
      </c>
      <c r="T16" s="44">
        <v>16000</v>
      </c>
      <c r="U16" s="45">
        <v>92</v>
      </c>
      <c r="V16" s="46">
        <v>426.8</v>
      </c>
      <c r="W16" s="46">
        <v>0</v>
      </c>
      <c r="X16" s="46">
        <v>31</v>
      </c>
      <c r="Y16" s="47">
        <v>128</v>
      </c>
      <c r="Z16" s="48">
        <v>273.89999999999998</v>
      </c>
      <c r="AA16" s="49">
        <v>114.7</v>
      </c>
      <c r="AB16" s="50">
        <v>10.4</v>
      </c>
      <c r="AC16" s="51">
        <v>62.2</v>
      </c>
      <c r="AD16" s="52">
        <v>134.69999999999999</v>
      </c>
      <c r="AE16" s="52">
        <v>180.2</v>
      </c>
      <c r="AF16" s="52">
        <v>0</v>
      </c>
      <c r="AG16" s="53">
        <v>60.1</v>
      </c>
      <c r="AH16" s="54">
        <v>6.9</v>
      </c>
      <c r="AI16" s="55">
        <v>31.9</v>
      </c>
      <c r="AJ16" s="56">
        <v>17</v>
      </c>
      <c r="AK16" s="57">
        <v>1.2</v>
      </c>
      <c r="AL16" s="58">
        <v>25.9</v>
      </c>
    </row>
    <row r="17" spans="1:38">
      <c r="A17" s="59">
        <v>1974</v>
      </c>
      <c r="B17" s="108">
        <v>555.29999999999995</v>
      </c>
      <c r="C17" s="109">
        <v>7.3</v>
      </c>
      <c r="D17" s="109">
        <v>1600.1</v>
      </c>
      <c r="E17" s="109">
        <v>0</v>
      </c>
      <c r="F17" s="109">
        <v>223.5</v>
      </c>
      <c r="G17" s="109">
        <v>0</v>
      </c>
      <c r="H17" s="109">
        <v>0</v>
      </c>
      <c r="I17" s="109">
        <v>4.0999999999999996</v>
      </c>
      <c r="J17" s="110">
        <v>0</v>
      </c>
      <c r="K17" s="106">
        <f t="shared" ref="K17:K54" si="6">SUM(B17:J17)</f>
        <v>2390.2999999999997</v>
      </c>
      <c r="L17" s="63">
        <f t="shared" si="0"/>
        <v>450.6</v>
      </c>
      <c r="M17" s="64">
        <f t="shared" si="1"/>
        <v>698.6</v>
      </c>
      <c r="N17" s="64">
        <f t="shared" si="2"/>
        <v>0</v>
      </c>
      <c r="O17" s="64">
        <f t="shared" si="3"/>
        <v>223.5</v>
      </c>
      <c r="P17" s="64">
        <f t="shared" si="4"/>
        <v>0</v>
      </c>
      <c r="Q17" s="65">
        <f t="shared" si="5"/>
        <v>232.5</v>
      </c>
      <c r="R17" s="41">
        <f t="shared" ref="R17:R54" si="7">SUM(L17:Q17)</f>
        <v>1605.2</v>
      </c>
      <c r="S17" s="66">
        <v>230000</v>
      </c>
      <c r="T17" s="67">
        <v>15000</v>
      </c>
      <c r="U17" s="68">
        <v>85.4</v>
      </c>
      <c r="V17" s="69">
        <v>434.4</v>
      </c>
      <c r="W17" s="69">
        <v>0</v>
      </c>
      <c r="X17" s="69">
        <v>34</v>
      </c>
      <c r="Y17" s="70">
        <v>137.1</v>
      </c>
      <c r="Z17" s="71">
        <v>270.2</v>
      </c>
      <c r="AA17" s="72">
        <v>96.9</v>
      </c>
      <c r="AB17" s="73">
        <v>11.2</v>
      </c>
      <c r="AC17" s="74">
        <v>62.6</v>
      </c>
      <c r="AD17" s="75">
        <v>137.19999999999999</v>
      </c>
      <c r="AE17" s="75">
        <v>189.5</v>
      </c>
      <c r="AF17" s="75">
        <v>0</v>
      </c>
      <c r="AG17" s="76">
        <v>65.900000000000006</v>
      </c>
      <c r="AH17" s="77">
        <v>7</v>
      </c>
      <c r="AI17" s="78">
        <v>29.2</v>
      </c>
      <c r="AJ17" s="79">
        <v>18.3</v>
      </c>
      <c r="AK17" s="80">
        <v>0.9</v>
      </c>
      <c r="AL17" s="81">
        <v>25.4</v>
      </c>
    </row>
    <row r="18" spans="1:38">
      <c r="A18" s="59">
        <v>1975</v>
      </c>
      <c r="B18" s="108">
        <v>582.29999999999995</v>
      </c>
      <c r="C18" s="109">
        <v>5.2</v>
      </c>
      <c r="D18" s="109">
        <v>1761.3</v>
      </c>
      <c r="E18" s="109">
        <v>0</v>
      </c>
      <c r="F18" s="109">
        <v>244.1</v>
      </c>
      <c r="G18" s="109">
        <v>0.1</v>
      </c>
      <c r="H18" s="109">
        <v>0</v>
      </c>
      <c r="I18" s="109">
        <v>4</v>
      </c>
      <c r="J18" s="110">
        <v>0</v>
      </c>
      <c r="K18" s="106">
        <f t="shared" si="6"/>
        <v>2597</v>
      </c>
      <c r="L18" s="63">
        <f t="shared" si="0"/>
        <v>483.29999999999995</v>
      </c>
      <c r="M18" s="64">
        <f t="shared" si="1"/>
        <v>744.69999999999993</v>
      </c>
      <c r="N18" s="64">
        <f t="shared" si="2"/>
        <v>0</v>
      </c>
      <c r="O18" s="64">
        <f t="shared" si="3"/>
        <v>244.1</v>
      </c>
      <c r="P18" s="64">
        <f t="shared" si="4"/>
        <v>0</v>
      </c>
      <c r="Q18" s="65">
        <f t="shared" si="5"/>
        <v>249.4</v>
      </c>
      <c r="R18" s="41">
        <f t="shared" si="7"/>
        <v>1721.5</v>
      </c>
      <c r="S18" s="66">
        <v>225000</v>
      </c>
      <c r="T18" s="67">
        <v>14000</v>
      </c>
      <c r="U18" s="68">
        <v>79.900000000000006</v>
      </c>
      <c r="V18" s="69">
        <v>463.9</v>
      </c>
      <c r="W18" s="69">
        <v>0</v>
      </c>
      <c r="X18" s="69">
        <v>45</v>
      </c>
      <c r="Y18" s="70">
        <v>150.6</v>
      </c>
      <c r="Z18" s="71">
        <v>300.89999999999998</v>
      </c>
      <c r="AA18" s="72">
        <v>105.3</v>
      </c>
      <c r="AB18" s="73">
        <v>11.4</v>
      </c>
      <c r="AC18" s="74">
        <v>63.1</v>
      </c>
      <c r="AD18" s="75">
        <v>145</v>
      </c>
      <c r="AE18" s="75">
        <v>199.1</v>
      </c>
      <c r="AF18" s="75">
        <v>0</v>
      </c>
      <c r="AG18" s="76">
        <v>67.8</v>
      </c>
      <c r="AH18" s="77">
        <v>7.4</v>
      </c>
      <c r="AI18" s="78">
        <v>28.4</v>
      </c>
      <c r="AJ18" s="79">
        <v>19.600000000000001</v>
      </c>
      <c r="AK18" s="80">
        <v>2.1</v>
      </c>
      <c r="AL18" s="81">
        <v>32</v>
      </c>
    </row>
    <row r="19" spans="1:38">
      <c r="A19" s="59">
        <v>1976</v>
      </c>
      <c r="B19" s="108">
        <v>567.1</v>
      </c>
      <c r="C19" s="109">
        <v>5.6</v>
      </c>
      <c r="D19" s="109">
        <v>1893</v>
      </c>
      <c r="E19" s="109">
        <v>0</v>
      </c>
      <c r="F19" s="109">
        <v>233.7</v>
      </c>
      <c r="G19" s="109">
        <v>4.4000000000000004</v>
      </c>
      <c r="H19" s="109">
        <v>0</v>
      </c>
      <c r="I19" s="109">
        <v>6.8</v>
      </c>
      <c r="J19" s="110">
        <v>0</v>
      </c>
      <c r="K19" s="106">
        <f t="shared" si="6"/>
        <v>2710.6</v>
      </c>
      <c r="L19" s="63">
        <f>U19+Z19+AC19+AH19+AL19</f>
        <v>490</v>
      </c>
      <c r="M19" s="64">
        <f>V19+AA19+AD19+AI19+AK19</f>
        <v>788.30000000000007</v>
      </c>
      <c r="N19" s="64">
        <f>W19</f>
        <v>0</v>
      </c>
      <c r="O19" s="64">
        <f>X19+AE19</f>
        <v>233.7</v>
      </c>
      <c r="P19" s="64">
        <f>AF19</f>
        <v>0</v>
      </c>
      <c r="Q19" s="65">
        <f>Y19+AB19+AG19+AJ19</f>
        <v>268.39999999999998</v>
      </c>
      <c r="R19" s="41">
        <f t="shared" si="7"/>
        <v>1780.4</v>
      </c>
      <c r="S19" s="66">
        <v>225000</v>
      </c>
      <c r="T19" s="67">
        <v>14000</v>
      </c>
      <c r="U19" s="68">
        <v>76.400000000000006</v>
      </c>
      <c r="V19" s="69">
        <v>529.6</v>
      </c>
      <c r="W19" s="69">
        <v>0</v>
      </c>
      <c r="X19" s="69">
        <v>49</v>
      </c>
      <c r="Y19" s="70">
        <v>163.19999999999999</v>
      </c>
      <c r="Z19" s="71">
        <v>310.10000000000002</v>
      </c>
      <c r="AA19" s="72">
        <v>79.2</v>
      </c>
      <c r="AB19" s="73">
        <v>12.1</v>
      </c>
      <c r="AC19" s="74">
        <v>65.5</v>
      </c>
      <c r="AD19" s="75">
        <v>151.4</v>
      </c>
      <c r="AE19" s="75">
        <v>184.7</v>
      </c>
      <c r="AF19" s="75">
        <v>0</v>
      </c>
      <c r="AG19" s="76">
        <v>72.7</v>
      </c>
      <c r="AH19" s="77">
        <v>7.4</v>
      </c>
      <c r="AI19" s="78">
        <v>26.7</v>
      </c>
      <c r="AJ19" s="79">
        <v>20.399999999999999</v>
      </c>
      <c r="AK19" s="80">
        <v>1.4</v>
      </c>
      <c r="AL19" s="81">
        <v>30.6</v>
      </c>
    </row>
    <row r="20" spans="1:38">
      <c r="A20" s="59">
        <v>1977</v>
      </c>
      <c r="B20" s="108">
        <f>530+42.5</f>
        <v>572.5</v>
      </c>
      <c r="C20" s="109">
        <v>6.6</v>
      </c>
      <c r="D20" s="109">
        <v>1893.4</v>
      </c>
      <c r="E20" s="109">
        <v>0</v>
      </c>
      <c r="F20" s="109">
        <v>229.7</v>
      </c>
      <c r="G20" s="109">
        <v>15.4</v>
      </c>
      <c r="H20" s="109">
        <v>0</v>
      </c>
      <c r="I20" s="109">
        <v>7</v>
      </c>
      <c r="J20" s="110">
        <v>0</v>
      </c>
      <c r="K20" s="106">
        <f t="shared" si="6"/>
        <v>2724.6</v>
      </c>
      <c r="L20" s="63">
        <f t="shared" ref="L20:L54" si="8">U20+Z20+AC20+AH20+AL20</f>
        <v>506.59999999999997</v>
      </c>
      <c r="M20" s="64">
        <f t="shared" ref="M20:M54" si="9">V20+AA20+AD20+AI20+AK20</f>
        <v>781</v>
      </c>
      <c r="N20" s="64">
        <f t="shared" ref="N20:N54" si="10">W20</f>
        <v>0</v>
      </c>
      <c r="O20" s="64">
        <f t="shared" ref="O20:O54" si="11">X20+AE20</f>
        <v>229.7</v>
      </c>
      <c r="P20" s="64">
        <f t="shared" ref="P20:P54" si="12">AF20</f>
        <v>0</v>
      </c>
      <c r="Q20" s="65">
        <f t="shared" ref="Q20:Q54" si="13">Y20+AB20+AG20+AJ20</f>
        <v>222</v>
      </c>
      <c r="R20" s="41">
        <f t="shared" si="7"/>
        <v>1739.3</v>
      </c>
      <c r="S20" s="66">
        <v>225000</v>
      </c>
      <c r="T20" s="67">
        <v>14000</v>
      </c>
      <c r="U20" s="68">
        <v>75.2</v>
      </c>
      <c r="V20" s="69">
        <v>550.9</v>
      </c>
      <c r="W20" s="69">
        <v>0</v>
      </c>
      <c r="X20" s="69">
        <v>49</v>
      </c>
      <c r="Y20" s="70">
        <v>170.5</v>
      </c>
      <c r="Z20" s="71">
        <v>306.3</v>
      </c>
      <c r="AA20" s="72">
        <v>72.7</v>
      </c>
      <c r="AB20" s="73">
        <v>12.7</v>
      </c>
      <c r="AC20" s="74">
        <v>65.3</v>
      </c>
      <c r="AD20" s="75">
        <v>130</v>
      </c>
      <c r="AE20" s="75">
        <v>180.7</v>
      </c>
      <c r="AF20" s="75">
        <v>0</v>
      </c>
      <c r="AG20" s="76">
        <v>18.5</v>
      </c>
      <c r="AH20" s="77">
        <v>28.4</v>
      </c>
      <c r="AI20" s="78">
        <v>26.5</v>
      </c>
      <c r="AJ20" s="79">
        <v>20.3</v>
      </c>
      <c r="AK20" s="80">
        <v>0.9</v>
      </c>
      <c r="AL20" s="81">
        <v>31.4</v>
      </c>
    </row>
    <row r="21" spans="1:38">
      <c r="A21" s="59">
        <v>1978</v>
      </c>
      <c r="B21" s="108">
        <f>558.4+21.2</f>
        <v>579.6</v>
      </c>
      <c r="C21" s="109">
        <v>8.1</v>
      </c>
      <c r="D21" s="109">
        <v>1646.3</v>
      </c>
      <c r="E21" s="109">
        <v>0</v>
      </c>
      <c r="F21" s="109">
        <v>230</v>
      </c>
      <c r="G21" s="109">
        <v>25.1</v>
      </c>
      <c r="H21" s="109">
        <v>0</v>
      </c>
      <c r="I21" s="109">
        <v>6.9</v>
      </c>
      <c r="J21" s="110">
        <v>0</v>
      </c>
      <c r="K21" s="106">
        <f t="shared" si="6"/>
        <v>2496</v>
      </c>
      <c r="L21" s="63">
        <f t="shared" si="8"/>
        <v>525.6</v>
      </c>
      <c r="M21" s="64">
        <f t="shared" si="9"/>
        <v>778.59999999999991</v>
      </c>
      <c r="N21" s="64">
        <f t="shared" si="10"/>
        <v>0</v>
      </c>
      <c r="O21" s="64">
        <f t="shared" si="11"/>
        <v>230</v>
      </c>
      <c r="P21" s="64">
        <f t="shared" si="12"/>
        <v>0</v>
      </c>
      <c r="Q21" s="65">
        <f t="shared" si="13"/>
        <v>303.7</v>
      </c>
      <c r="R21" s="41">
        <f t="shared" si="7"/>
        <v>1837.8999999999999</v>
      </c>
      <c r="S21" s="66">
        <v>225000</v>
      </c>
      <c r="T21" s="67">
        <v>14000</v>
      </c>
      <c r="U21" s="68">
        <v>75.3</v>
      </c>
      <c r="V21" s="69">
        <v>543.4</v>
      </c>
      <c r="W21" s="69">
        <v>0</v>
      </c>
      <c r="X21" s="69">
        <v>49</v>
      </c>
      <c r="Y21" s="70">
        <v>184.7</v>
      </c>
      <c r="Z21" s="71">
        <v>325.2</v>
      </c>
      <c r="AA21" s="72">
        <v>63.8</v>
      </c>
      <c r="AB21" s="73">
        <v>12.7</v>
      </c>
      <c r="AC21" s="74">
        <v>65.599999999999994</v>
      </c>
      <c r="AD21" s="75">
        <v>141.5</v>
      </c>
      <c r="AE21" s="75">
        <v>181</v>
      </c>
      <c r="AF21" s="75">
        <v>0</v>
      </c>
      <c r="AG21" s="76">
        <v>84.2</v>
      </c>
      <c r="AH21" s="77">
        <v>28.2</v>
      </c>
      <c r="AI21" s="78">
        <v>28.1</v>
      </c>
      <c r="AJ21" s="79">
        <v>22.1</v>
      </c>
      <c r="AK21" s="80">
        <v>1.8</v>
      </c>
      <c r="AL21" s="81">
        <v>31.3</v>
      </c>
    </row>
    <row r="22" spans="1:38">
      <c r="A22" s="59">
        <v>1979</v>
      </c>
      <c r="B22" s="108">
        <f>527.2+20.1</f>
        <v>547.30000000000007</v>
      </c>
      <c r="C22" s="109">
        <v>6.3</v>
      </c>
      <c r="D22" s="109">
        <v>1712.2</v>
      </c>
      <c r="E22" s="109">
        <v>0</v>
      </c>
      <c r="F22" s="109">
        <v>233.7</v>
      </c>
      <c r="G22" s="109">
        <v>37.299999999999997</v>
      </c>
      <c r="H22" s="109">
        <v>0</v>
      </c>
      <c r="I22" s="109">
        <v>4.0999999999999996</v>
      </c>
      <c r="J22" s="110">
        <v>0</v>
      </c>
      <c r="K22" s="106">
        <f t="shared" si="6"/>
        <v>2540.9</v>
      </c>
      <c r="L22" s="63">
        <f t="shared" si="8"/>
        <v>488</v>
      </c>
      <c r="M22" s="64">
        <f t="shared" si="9"/>
        <v>765.69999999999993</v>
      </c>
      <c r="N22" s="64">
        <f t="shared" si="10"/>
        <v>0</v>
      </c>
      <c r="O22" s="64">
        <f t="shared" si="11"/>
        <v>233.7</v>
      </c>
      <c r="P22" s="64">
        <f t="shared" si="12"/>
        <v>0</v>
      </c>
      <c r="Q22" s="65">
        <f t="shared" si="13"/>
        <v>333.6</v>
      </c>
      <c r="R22" s="41">
        <f t="shared" si="7"/>
        <v>1821</v>
      </c>
      <c r="S22" s="66">
        <v>225000</v>
      </c>
      <c r="T22" s="67">
        <v>14000</v>
      </c>
      <c r="U22" s="68">
        <v>92</v>
      </c>
      <c r="V22" s="69">
        <v>565.4</v>
      </c>
      <c r="W22" s="69">
        <v>0</v>
      </c>
      <c r="X22" s="69">
        <v>49</v>
      </c>
      <c r="Y22" s="70">
        <v>202.6</v>
      </c>
      <c r="Z22" s="71">
        <v>280.8</v>
      </c>
      <c r="AA22" s="72">
        <v>56.3</v>
      </c>
      <c r="AB22" s="73">
        <v>13.4</v>
      </c>
      <c r="AC22" s="74">
        <v>54.7</v>
      </c>
      <c r="AD22" s="75">
        <v>116.5</v>
      </c>
      <c r="AE22" s="75">
        <v>184.7</v>
      </c>
      <c r="AF22" s="75">
        <v>0</v>
      </c>
      <c r="AG22" s="76">
        <v>92.6</v>
      </c>
      <c r="AH22" s="77">
        <v>29</v>
      </c>
      <c r="AI22" s="78">
        <v>26.5</v>
      </c>
      <c r="AJ22" s="79">
        <v>25</v>
      </c>
      <c r="AK22" s="80">
        <v>1</v>
      </c>
      <c r="AL22" s="81">
        <v>31.5</v>
      </c>
    </row>
    <row r="23" spans="1:38">
      <c r="A23" s="59">
        <v>1980</v>
      </c>
      <c r="B23" s="108">
        <f>515.6+40.2</f>
        <v>555.80000000000007</v>
      </c>
      <c r="C23" s="109">
        <v>26.1</v>
      </c>
      <c r="D23" s="109">
        <v>1815.8</v>
      </c>
      <c r="E23" s="109">
        <v>0</v>
      </c>
      <c r="F23" s="109">
        <v>237</v>
      </c>
      <c r="G23" s="109">
        <v>34.700000000000003</v>
      </c>
      <c r="H23" s="109">
        <v>0</v>
      </c>
      <c r="I23" s="109">
        <v>3.6</v>
      </c>
      <c r="J23" s="110">
        <v>0</v>
      </c>
      <c r="K23" s="106">
        <f t="shared" si="6"/>
        <v>2672.9999999999995</v>
      </c>
      <c r="L23" s="63">
        <f t="shared" si="8"/>
        <v>499.7</v>
      </c>
      <c r="M23" s="64">
        <f t="shared" si="9"/>
        <v>791.3</v>
      </c>
      <c r="N23" s="64">
        <f t="shared" si="10"/>
        <v>0</v>
      </c>
      <c r="O23" s="64">
        <f t="shared" si="11"/>
        <v>237</v>
      </c>
      <c r="P23" s="64">
        <f t="shared" si="12"/>
        <v>0</v>
      </c>
      <c r="Q23" s="65">
        <f t="shared" si="13"/>
        <v>361.8</v>
      </c>
      <c r="R23" s="41">
        <f t="shared" si="7"/>
        <v>1889.8</v>
      </c>
      <c r="S23" s="66">
        <v>225000</v>
      </c>
      <c r="T23" s="67">
        <v>14000</v>
      </c>
      <c r="U23" s="68">
        <v>93.8</v>
      </c>
      <c r="V23" s="69">
        <v>606.9</v>
      </c>
      <c r="W23" s="69">
        <v>0</v>
      </c>
      <c r="X23" s="69">
        <v>43</v>
      </c>
      <c r="Y23" s="70">
        <v>211.7</v>
      </c>
      <c r="Z23" s="71">
        <v>289.89999999999998</v>
      </c>
      <c r="AA23" s="72">
        <v>52.3</v>
      </c>
      <c r="AB23" s="73">
        <v>15.6</v>
      </c>
      <c r="AC23" s="74">
        <v>54.9</v>
      </c>
      <c r="AD23" s="75">
        <v>97.4</v>
      </c>
      <c r="AE23" s="75">
        <v>194</v>
      </c>
      <c r="AF23" s="75">
        <v>0</v>
      </c>
      <c r="AG23" s="76">
        <v>105.9</v>
      </c>
      <c r="AH23" s="77">
        <v>31.8</v>
      </c>
      <c r="AI23" s="78">
        <v>34.200000000000003</v>
      </c>
      <c r="AJ23" s="79">
        <v>28.6</v>
      </c>
      <c r="AK23" s="80">
        <v>0.5</v>
      </c>
      <c r="AL23" s="81">
        <v>29.3</v>
      </c>
    </row>
    <row r="24" spans="1:38">
      <c r="A24" s="59">
        <v>1981</v>
      </c>
      <c r="B24" s="108">
        <f>522.1+40.2</f>
        <v>562.30000000000007</v>
      </c>
      <c r="C24" s="109">
        <v>44</v>
      </c>
      <c r="D24" s="109">
        <v>1930.7</v>
      </c>
      <c r="E24" s="109">
        <v>0</v>
      </c>
      <c r="F24" s="109">
        <v>256</v>
      </c>
      <c r="G24" s="109">
        <v>9.6</v>
      </c>
      <c r="H24" s="109">
        <v>0</v>
      </c>
      <c r="I24" s="109">
        <v>6</v>
      </c>
      <c r="J24" s="110">
        <v>0</v>
      </c>
      <c r="K24" s="106">
        <f t="shared" si="6"/>
        <v>2808.6</v>
      </c>
      <c r="L24" s="63">
        <f t="shared" si="8"/>
        <v>531.09999999999991</v>
      </c>
      <c r="M24" s="64">
        <f t="shared" si="9"/>
        <v>811.7</v>
      </c>
      <c r="N24" s="64">
        <f t="shared" si="10"/>
        <v>0</v>
      </c>
      <c r="O24" s="64">
        <f t="shared" si="11"/>
        <v>256</v>
      </c>
      <c r="P24" s="64">
        <f t="shared" si="12"/>
        <v>0</v>
      </c>
      <c r="Q24" s="65">
        <f t="shared" si="13"/>
        <v>387.1</v>
      </c>
      <c r="R24" s="41">
        <f t="shared" si="7"/>
        <v>1985.9</v>
      </c>
      <c r="S24" s="66">
        <v>225000</v>
      </c>
      <c r="T24" s="67">
        <v>14000</v>
      </c>
      <c r="U24" s="68">
        <v>93.4</v>
      </c>
      <c r="V24" s="69">
        <v>634.5</v>
      </c>
      <c r="W24" s="69">
        <v>0</v>
      </c>
      <c r="X24" s="69">
        <v>55</v>
      </c>
      <c r="Y24" s="70">
        <v>218.1</v>
      </c>
      <c r="Z24" s="71">
        <v>308.39999999999998</v>
      </c>
      <c r="AA24" s="72">
        <v>49</v>
      </c>
      <c r="AB24" s="73">
        <v>16.8</v>
      </c>
      <c r="AC24" s="74">
        <v>58.5</v>
      </c>
      <c r="AD24" s="75">
        <v>79.900000000000006</v>
      </c>
      <c r="AE24" s="75">
        <v>201</v>
      </c>
      <c r="AF24" s="75">
        <v>0</v>
      </c>
      <c r="AG24" s="76">
        <v>118.4</v>
      </c>
      <c r="AH24" s="77">
        <v>40.5</v>
      </c>
      <c r="AI24" s="78">
        <v>47.7</v>
      </c>
      <c r="AJ24" s="79">
        <v>33.799999999999997</v>
      </c>
      <c r="AK24" s="80">
        <v>0.6</v>
      </c>
      <c r="AL24" s="81">
        <v>30.3</v>
      </c>
    </row>
    <row r="25" spans="1:38">
      <c r="A25" s="59">
        <v>1982</v>
      </c>
      <c r="B25" s="108">
        <v>529.5</v>
      </c>
      <c r="C25" s="109">
        <v>86.3</v>
      </c>
      <c r="D25" s="109">
        <v>1896.7</v>
      </c>
      <c r="E25" s="109">
        <v>0</v>
      </c>
      <c r="F25" s="109">
        <v>261</v>
      </c>
      <c r="G25" s="109">
        <v>7.8</v>
      </c>
      <c r="H25" s="109">
        <v>0</v>
      </c>
      <c r="I25" s="109">
        <v>3.7</v>
      </c>
      <c r="J25" s="110">
        <v>0</v>
      </c>
      <c r="K25" s="106">
        <f t="shared" si="6"/>
        <v>2785</v>
      </c>
      <c r="L25" s="63">
        <f t="shared" si="8"/>
        <v>539.6</v>
      </c>
      <c r="M25" s="64">
        <f t="shared" si="9"/>
        <v>711.1</v>
      </c>
      <c r="N25" s="64">
        <f t="shared" si="10"/>
        <v>0</v>
      </c>
      <c r="O25" s="64">
        <f t="shared" si="11"/>
        <v>261</v>
      </c>
      <c r="P25" s="64">
        <f t="shared" si="12"/>
        <v>0</v>
      </c>
      <c r="Q25" s="65">
        <f t="shared" si="13"/>
        <v>401.7</v>
      </c>
      <c r="R25" s="41">
        <f t="shared" si="7"/>
        <v>1913.4</v>
      </c>
      <c r="S25" s="66">
        <v>225000</v>
      </c>
      <c r="T25" s="67">
        <v>14000</v>
      </c>
      <c r="U25" s="68">
        <v>86</v>
      </c>
      <c r="V25" s="69">
        <v>551.6</v>
      </c>
      <c r="W25" s="69">
        <v>0</v>
      </c>
      <c r="X25" s="69">
        <v>53</v>
      </c>
      <c r="Y25" s="70">
        <v>215.7</v>
      </c>
      <c r="Z25" s="71">
        <v>316.7</v>
      </c>
      <c r="AA25" s="72">
        <v>41.8</v>
      </c>
      <c r="AB25" s="73">
        <v>17.600000000000001</v>
      </c>
      <c r="AC25" s="74">
        <v>52.6</v>
      </c>
      <c r="AD25" s="75">
        <v>73.7</v>
      </c>
      <c r="AE25" s="75">
        <v>208</v>
      </c>
      <c r="AF25" s="75">
        <v>0</v>
      </c>
      <c r="AG25" s="76">
        <v>126.6</v>
      </c>
      <c r="AH25" s="77">
        <v>52.9</v>
      </c>
      <c r="AI25" s="78">
        <v>43.3</v>
      </c>
      <c r="AJ25" s="79">
        <v>41.8</v>
      </c>
      <c r="AK25" s="80">
        <v>0.7</v>
      </c>
      <c r="AL25" s="81">
        <v>31.4</v>
      </c>
    </row>
    <row r="26" spans="1:38">
      <c r="A26" s="59">
        <v>1983</v>
      </c>
      <c r="B26" s="108">
        <v>482.1</v>
      </c>
      <c r="C26" s="109">
        <v>133.4</v>
      </c>
      <c r="D26" s="109">
        <v>1846.4</v>
      </c>
      <c r="E26" s="109">
        <v>0</v>
      </c>
      <c r="F26" s="109">
        <v>258</v>
      </c>
      <c r="G26" s="109">
        <v>18.3</v>
      </c>
      <c r="H26" s="109">
        <v>0</v>
      </c>
      <c r="I26" s="109">
        <v>2.1</v>
      </c>
      <c r="J26" s="110">
        <v>0</v>
      </c>
      <c r="K26" s="106">
        <f t="shared" si="6"/>
        <v>2740.3</v>
      </c>
      <c r="L26" s="63">
        <f t="shared" si="8"/>
        <v>549.30000000000007</v>
      </c>
      <c r="M26" s="64">
        <f t="shared" si="9"/>
        <v>641.80000000000007</v>
      </c>
      <c r="N26" s="64">
        <f t="shared" si="10"/>
        <v>0</v>
      </c>
      <c r="O26" s="64">
        <f t="shared" si="11"/>
        <v>258</v>
      </c>
      <c r="P26" s="64">
        <f t="shared" si="12"/>
        <v>0</v>
      </c>
      <c r="Q26" s="65">
        <f t="shared" si="13"/>
        <v>415.8</v>
      </c>
      <c r="R26" s="41">
        <f t="shared" si="7"/>
        <v>1864.9</v>
      </c>
      <c r="S26" s="66">
        <v>230000</v>
      </c>
      <c r="T26" s="67">
        <v>14000</v>
      </c>
      <c r="U26" s="68">
        <v>80.8</v>
      </c>
      <c r="V26" s="69">
        <v>474</v>
      </c>
      <c r="W26" s="69">
        <v>0</v>
      </c>
      <c r="X26" s="69">
        <v>43</v>
      </c>
      <c r="Y26" s="70">
        <v>221</v>
      </c>
      <c r="Z26" s="71">
        <v>322.5</v>
      </c>
      <c r="AA26" s="72">
        <v>35.1</v>
      </c>
      <c r="AB26" s="73">
        <v>15.6</v>
      </c>
      <c r="AC26" s="74">
        <v>52.5</v>
      </c>
      <c r="AD26" s="75">
        <v>68.3</v>
      </c>
      <c r="AE26" s="75">
        <v>215</v>
      </c>
      <c r="AF26" s="75">
        <v>0</v>
      </c>
      <c r="AG26" s="76">
        <v>133</v>
      </c>
      <c r="AH26" s="77">
        <v>60.9</v>
      </c>
      <c r="AI26" s="78">
        <v>64.2</v>
      </c>
      <c r="AJ26" s="79">
        <v>46.2</v>
      </c>
      <c r="AK26" s="80">
        <v>0.2</v>
      </c>
      <c r="AL26" s="81">
        <v>32.6</v>
      </c>
    </row>
    <row r="27" spans="1:38">
      <c r="A27" s="59">
        <v>1984</v>
      </c>
      <c r="B27" s="108">
        <v>501.4</v>
      </c>
      <c r="C27" s="109">
        <v>143</v>
      </c>
      <c r="D27" s="109">
        <v>1963</v>
      </c>
      <c r="E27" s="109">
        <v>0</v>
      </c>
      <c r="F27" s="109">
        <v>281.89999999999998</v>
      </c>
      <c r="G27" s="109">
        <v>2.1</v>
      </c>
      <c r="H27" s="109">
        <v>0</v>
      </c>
      <c r="I27" s="109">
        <v>2</v>
      </c>
      <c r="J27" s="110">
        <v>42.8</v>
      </c>
      <c r="K27" s="106">
        <f t="shared" si="6"/>
        <v>2936.2000000000003</v>
      </c>
      <c r="L27" s="63">
        <f t="shared" si="8"/>
        <v>581.80000000000007</v>
      </c>
      <c r="M27" s="64">
        <f t="shared" si="9"/>
        <v>668.39999999999986</v>
      </c>
      <c r="N27" s="64">
        <f t="shared" si="10"/>
        <v>0</v>
      </c>
      <c r="O27" s="64">
        <f t="shared" si="11"/>
        <v>281.89999999999998</v>
      </c>
      <c r="P27" s="64">
        <f t="shared" si="12"/>
        <v>0</v>
      </c>
      <c r="Q27" s="65">
        <f t="shared" si="13"/>
        <v>455.40000000000003</v>
      </c>
      <c r="R27" s="41">
        <f t="shared" si="7"/>
        <v>1987.5</v>
      </c>
      <c r="S27" s="66">
        <v>230000</v>
      </c>
      <c r="T27" s="67">
        <v>14000</v>
      </c>
      <c r="U27" s="68">
        <v>88.6</v>
      </c>
      <c r="V27" s="69">
        <v>465.2</v>
      </c>
      <c r="W27" s="69">
        <v>0</v>
      </c>
      <c r="X27" s="69">
        <v>60</v>
      </c>
      <c r="Y27" s="70">
        <v>245.3</v>
      </c>
      <c r="Z27" s="71">
        <v>347.5</v>
      </c>
      <c r="AA27" s="72">
        <v>32.1</v>
      </c>
      <c r="AB27" s="73">
        <v>16.5</v>
      </c>
      <c r="AC27" s="74">
        <v>57.1</v>
      </c>
      <c r="AD27" s="75">
        <v>89.5</v>
      </c>
      <c r="AE27" s="75">
        <v>221.9</v>
      </c>
      <c r="AF27" s="75">
        <v>0</v>
      </c>
      <c r="AG27" s="76">
        <v>143</v>
      </c>
      <c r="AH27" s="77">
        <v>56.1</v>
      </c>
      <c r="AI27" s="78">
        <v>81.3</v>
      </c>
      <c r="AJ27" s="79">
        <v>50.6</v>
      </c>
      <c r="AK27" s="80">
        <v>0.3</v>
      </c>
      <c r="AL27" s="81">
        <v>32.5</v>
      </c>
    </row>
    <row r="28" spans="1:38">
      <c r="A28" s="59">
        <v>1985</v>
      </c>
      <c r="B28" s="108">
        <v>472.2</v>
      </c>
      <c r="C28" s="109">
        <v>153.5</v>
      </c>
      <c r="D28" s="109">
        <v>1997.6</v>
      </c>
      <c r="E28" s="109">
        <v>0</v>
      </c>
      <c r="F28" s="109">
        <v>278</v>
      </c>
      <c r="G28" s="109">
        <v>2.1</v>
      </c>
      <c r="H28" s="109">
        <v>0</v>
      </c>
      <c r="I28" s="109">
        <v>2.2000000000000002</v>
      </c>
      <c r="J28" s="110">
        <v>58</v>
      </c>
      <c r="K28" s="106">
        <f t="shared" si="6"/>
        <v>2963.6</v>
      </c>
      <c r="L28" s="63">
        <f t="shared" si="8"/>
        <v>569.20000000000005</v>
      </c>
      <c r="M28" s="64">
        <f t="shared" si="9"/>
        <v>680.80000000000007</v>
      </c>
      <c r="N28" s="64">
        <f t="shared" si="10"/>
        <v>0</v>
      </c>
      <c r="O28" s="64">
        <f t="shared" si="11"/>
        <v>278</v>
      </c>
      <c r="P28" s="64">
        <f t="shared" si="12"/>
        <v>0</v>
      </c>
      <c r="Q28" s="65">
        <f t="shared" si="13"/>
        <v>476.9</v>
      </c>
      <c r="R28" s="41">
        <f t="shared" si="7"/>
        <v>2004.9</v>
      </c>
      <c r="S28" s="66">
        <v>230000</v>
      </c>
      <c r="T28" s="67">
        <v>14000</v>
      </c>
      <c r="U28" s="68">
        <v>87.6</v>
      </c>
      <c r="V28" s="69">
        <v>485.9</v>
      </c>
      <c r="W28" s="69">
        <v>0</v>
      </c>
      <c r="X28" s="69">
        <v>48</v>
      </c>
      <c r="Y28" s="70">
        <v>256.89999999999998</v>
      </c>
      <c r="Z28" s="71">
        <v>336.6</v>
      </c>
      <c r="AA28" s="72">
        <v>26.7</v>
      </c>
      <c r="AB28" s="73">
        <v>16.5</v>
      </c>
      <c r="AC28" s="74">
        <v>56.2</v>
      </c>
      <c r="AD28" s="75">
        <v>90.1</v>
      </c>
      <c r="AE28" s="75">
        <v>230</v>
      </c>
      <c r="AF28" s="75">
        <v>0</v>
      </c>
      <c r="AG28" s="76">
        <v>150</v>
      </c>
      <c r="AH28" s="77">
        <v>57.8</v>
      </c>
      <c r="AI28" s="78">
        <v>77.7</v>
      </c>
      <c r="AJ28" s="79">
        <v>53.5</v>
      </c>
      <c r="AK28" s="80">
        <v>0.4</v>
      </c>
      <c r="AL28" s="81">
        <v>31</v>
      </c>
    </row>
    <row r="29" spans="1:38">
      <c r="A29" s="59">
        <v>1986</v>
      </c>
      <c r="B29" s="108">
        <v>450.8</v>
      </c>
      <c r="C29" s="109">
        <v>162.19999999999999</v>
      </c>
      <c r="D29" s="109">
        <v>1969.9</v>
      </c>
      <c r="E29" s="109">
        <v>0</v>
      </c>
      <c r="F29" s="109">
        <v>284</v>
      </c>
      <c r="G29" s="109">
        <v>1</v>
      </c>
      <c r="H29" s="109">
        <v>0</v>
      </c>
      <c r="I29" s="109">
        <v>5.8</v>
      </c>
      <c r="J29" s="110">
        <v>96</v>
      </c>
      <c r="K29" s="106">
        <f t="shared" si="6"/>
        <v>2969.7000000000003</v>
      </c>
      <c r="L29" s="63">
        <f t="shared" si="8"/>
        <v>555.29999999999995</v>
      </c>
      <c r="M29" s="64">
        <f t="shared" si="9"/>
        <v>653.29999999999995</v>
      </c>
      <c r="N29" s="64">
        <f t="shared" si="10"/>
        <v>0</v>
      </c>
      <c r="O29" s="64">
        <f t="shared" si="11"/>
        <v>284</v>
      </c>
      <c r="P29" s="64">
        <f t="shared" si="12"/>
        <v>0</v>
      </c>
      <c r="Q29" s="65">
        <f t="shared" si="13"/>
        <v>500.9</v>
      </c>
      <c r="R29" s="41">
        <f t="shared" si="7"/>
        <v>1993.5</v>
      </c>
      <c r="S29" s="66">
        <v>230000</v>
      </c>
      <c r="T29" s="67">
        <v>14000</v>
      </c>
      <c r="U29" s="68">
        <v>82.1</v>
      </c>
      <c r="V29" s="69">
        <v>475.5</v>
      </c>
      <c r="W29" s="69">
        <v>0</v>
      </c>
      <c r="X29" s="69">
        <v>49</v>
      </c>
      <c r="Y29" s="70">
        <v>267.2</v>
      </c>
      <c r="Z29" s="71">
        <v>334.8</v>
      </c>
      <c r="AA29" s="72">
        <v>24.5</v>
      </c>
      <c r="AB29" s="73">
        <v>16.2</v>
      </c>
      <c r="AC29" s="74">
        <v>55.6</v>
      </c>
      <c r="AD29" s="75">
        <v>71.400000000000006</v>
      </c>
      <c r="AE29" s="75">
        <v>235</v>
      </c>
      <c r="AF29" s="75">
        <v>0</v>
      </c>
      <c r="AG29" s="76">
        <v>162.30000000000001</v>
      </c>
      <c r="AH29" s="77">
        <v>51.8</v>
      </c>
      <c r="AI29" s="78">
        <v>81.599999999999994</v>
      </c>
      <c r="AJ29" s="79">
        <v>55.2</v>
      </c>
      <c r="AK29" s="80">
        <v>0.3</v>
      </c>
      <c r="AL29" s="81">
        <v>31</v>
      </c>
    </row>
    <row r="30" spans="1:38">
      <c r="A30" s="59">
        <v>1987</v>
      </c>
      <c r="B30" s="108">
        <v>476.8</v>
      </c>
      <c r="C30" s="109">
        <v>164.2</v>
      </c>
      <c r="D30" s="109">
        <v>2107.1</v>
      </c>
      <c r="E30" s="109">
        <v>0</v>
      </c>
      <c r="F30" s="109">
        <v>297</v>
      </c>
      <c r="G30" s="109">
        <v>0.9</v>
      </c>
      <c r="H30" s="109">
        <v>0</v>
      </c>
      <c r="I30" s="109">
        <v>5.8</v>
      </c>
      <c r="J30" s="110">
        <v>67.3</v>
      </c>
      <c r="K30" s="106">
        <f t="shared" si="6"/>
        <v>3119.1000000000004</v>
      </c>
      <c r="L30" s="63">
        <f t="shared" si="8"/>
        <v>583.29999999999995</v>
      </c>
      <c r="M30" s="64">
        <f t="shared" si="9"/>
        <v>663.3</v>
      </c>
      <c r="N30" s="64">
        <f t="shared" si="10"/>
        <v>0</v>
      </c>
      <c r="O30" s="64">
        <f t="shared" si="11"/>
        <v>297</v>
      </c>
      <c r="P30" s="64">
        <f t="shared" si="12"/>
        <v>0</v>
      </c>
      <c r="Q30" s="65">
        <f t="shared" si="13"/>
        <v>509.20000000000005</v>
      </c>
      <c r="R30" s="41">
        <f t="shared" si="7"/>
        <v>2052.8000000000002</v>
      </c>
      <c r="S30" s="66">
        <v>230000</v>
      </c>
      <c r="T30" s="67">
        <v>14000</v>
      </c>
      <c r="U30" s="68">
        <v>81.900000000000006</v>
      </c>
      <c r="V30" s="69">
        <v>492</v>
      </c>
      <c r="W30" s="69">
        <v>0</v>
      </c>
      <c r="X30" s="69">
        <v>52</v>
      </c>
      <c r="Y30" s="70">
        <v>275.5</v>
      </c>
      <c r="Z30" s="71">
        <v>360.5</v>
      </c>
      <c r="AA30" s="72">
        <v>20.5</v>
      </c>
      <c r="AB30" s="73">
        <v>14.6</v>
      </c>
      <c r="AC30" s="74">
        <v>59.4</v>
      </c>
      <c r="AD30" s="75">
        <v>72.2</v>
      </c>
      <c r="AE30" s="75">
        <v>245</v>
      </c>
      <c r="AF30" s="75">
        <v>0</v>
      </c>
      <c r="AG30" s="76">
        <v>168</v>
      </c>
      <c r="AH30" s="77">
        <v>50.5</v>
      </c>
      <c r="AI30" s="78">
        <v>78.3</v>
      </c>
      <c r="AJ30" s="79">
        <v>51.1</v>
      </c>
      <c r="AK30" s="80">
        <v>0.3</v>
      </c>
      <c r="AL30" s="81">
        <v>31</v>
      </c>
    </row>
    <row r="31" spans="1:38">
      <c r="A31" s="59">
        <v>1988</v>
      </c>
      <c r="B31" s="108">
        <v>526.6</v>
      </c>
      <c r="C31" s="109">
        <v>168.9</v>
      </c>
      <c r="D31" s="109">
        <v>2079.8000000000002</v>
      </c>
      <c r="E31" s="109">
        <v>0</v>
      </c>
      <c r="F31" s="109">
        <v>306</v>
      </c>
      <c r="G31" s="109">
        <v>1.3</v>
      </c>
      <c r="H31" s="109">
        <v>0</v>
      </c>
      <c r="I31" s="109">
        <v>11.4</v>
      </c>
      <c r="J31" s="110">
        <v>114.5</v>
      </c>
      <c r="K31" s="106">
        <f t="shared" si="6"/>
        <v>3208.5000000000005</v>
      </c>
      <c r="L31" s="63">
        <f t="shared" si="8"/>
        <v>628.30000000000007</v>
      </c>
      <c r="M31" s="64">
        <f t="shared" si="9"/>
        <v>692.69999999999982</v>
      </c>
      <c r="N31" s="64">
        <f t="shared" si="10"/>
        <v>0</v>
      </c>
      <c r="O31" s="64">
        <f t="shared" si="11"/>
        <v>306</v>
      </c>
      <c r="P31" s="64">
        <f t="shared" si="12"/>
        <v>0</v>
      </c>
      <c r="Q31" s="65">
        <f t="shared" si="13"/>
        <v>532.6</v>
      </c>
      <c r="R31" s="41">
        <f t="shared" si="7"/>
        <v>2159.6</v>
      </c>
      <c r="S31" s="66">
        <v>230000</v>
      </c>
      <c r="T31" s="67">
        <v>14000</v>
      </c>
      <c r="U31" s="68">
        <v>83</v>
      </c>
      <c r="V31" s="69">
        <v>509.9</v>
      </c>
      <c r="W31" s="69">
        <v>0</v>
      </c>
      <c r="X31" s="69">
        <v>56</v>
      </c>
      <c r="Y31" s="70">
        <v>286.2</v>
      </c>
      <c r="Z31" s="71">
        <v>389.2</v>
      </c>
      <c r="AA31" s="72">
        <v>11.8</v>
      </c>
      <c r="AB31" s="73">
        <v>14.8</v>
      </c>
      <c r="AC31" s="74">
        <v>64.3</v>
      </c>
      <c r="AD31" s="75">
        <v>79.400000000000006</v>
      </c>
      <c r="AE31" s="75">
        <v>250</v>
      </c>
      <c r="AF31" s="75">
        <v>0</v>
      </c>
      <c r="AG31" s="76">
        <v>179.2</v>
      </c>
      <c r="AH31" s="77">
        <v>61.6</v>
      </c>
      <c r="AI31" s="78">
        <v>91.3</v>
      </c>
      <c r="AJ31" s="79">
        <v>52.4</v>
      </c>
      <c r="AK31" s="80">
        <v>0.3</v>
      </c>
      <c r="AL31" s="81">
        <v>30.2</v>
      </c>
    </row>
    <row r="32" spans="1:38">
      <c r="A32" s="59">
        <v>1989</v>
      </c>
      <c r="B32" s="108">
        <v>523.20000000000005</v>
      </c>
      <c r="C32" s="109">
        <v>182.5</v>
      </c>
      <c r="D32" s="109">
        <v>2148.8000000000002</v>
      </c>
      <c r="E32" s="109">
        <v>0</v>
      </c>
      <c r="F32" s="109">
        <v>316</v>
      </c>
      <c r="G32" s="109">
        <v>1</v>
      </c>
      <c r="H32" s="109">
        <v>0</v>
      </c>
      <c r="I32" s="109">
        <v>9.9</v>
      </c>
      <c r="J32" s="110">
        <v>121.1</v>
      </c>
      <c r="K32" s="106">
        <f t="shared" si="6"/>
        <v>3302.5</v>
      </c>
      <c r="L32" s="63">
        <f t="shared" si="8"/>
        <v>643.6</v>
      </c>
      <c r="M32" s="64">
        <f t="shared" si="9"/>
        <v>700.5</v>
      </c>
      <c r="N32" s="64">
        <f t="shared" si="10"/>
        <v>0</v>
      </c>
      <c r="O32" s="64">
        <f t="shared" si="11"/>
        <v>316</v>
      </c>
      <c r="P32" s="64">
        <f t="shared" si="12"/>
        <v>0</v>
      </c>
      <c r="Q32" s="65">
        <f t="shared" si="13"/>
        <v>548.79999999999995</v>
      </c>
      <c r="R32" s="41">
        <f t="shared" si="7"/>
        <v>2208.8999999999996</v>
      </c>
      <c r="S32" s="66">
        <v>230000</v>
      </c>
      <c r="T32" s="67">
        <v>14000</v>
      </c>
      <c r="U32" s="68">
        <v>83.4</v>
      </c>
      <c r="V32" s="69">
        <v>477.6</v>
      </c>
      <c r="W32" s="69">
        <v>0</v>
      </c>
      <c r="X32" s="69">
        <v>57</v>
      </c>
      <c r="Y32" s="70">
        <v>292.89999999999998</v>
      </c>
      <c r="Z32" s="71">
        <v>402.7</v>
      </c>
      <c r="AA32" s="72">
        <v>4.5</v>
      </c>
      <c r="AB32" s="73">
        <v>15.2</v>
      </c>
      <c r="AC32" s="74">
        <v>66.3</v>
      </c>
      <c r="AD32" s="75">
        <v>92.6</v>
      </c>
      <c r="AE32" s="75">
        <v>259</v>
      </c>
      <c r="AF32" s="75">
        <v>0</v>
      </c>
      <c r="AG32" s="76">
        <v>187.8</v>
      </c>
      <c r="AH32" s="77">
        <v>61</v>
      </c>
      <c r="AI32" s="78">
        <v>125.4</v>
      </c>
      <c r="AJ32" s="79">
        <v>52.9</v>
      </c>
      <c r="AK32" s="80">
        <v>0.4</v>
      </c>
      <c r="AL32" s="81">
        <v>30.2</v>
      </c>
    </row>
    <row r="33" spans="1:38">
      <c r="A33" s="59">
        <v>1990</v>
      </c>
      <c r="B33" s="108">
        <v>562.79999999999995</v>
      </c>
      <c r="C33" s="109">
        <v>197.2</v>
      </c>
      <c r="D33" s="109">
        <v>2201.4</v>
      </c>
      <c r="E33" s="109">
        <v>63</v>
      </c>
      <c r="F33" s="109">
        <v>323</v>
      </c>
      <c r="G33" s="109">
        <v>1</v>
      </c>
      <c r="H33" s="109">
        <v>0</v>
      </c>
      <c r="I33" s="109">
        <v>3.6</v>
      </c>
      <c r="J33" s="110">
        <v>92.2</v>
      </c>
      <c r="K33" s="106">
        <f t="shared" si="6"/>
        <v>3444.2</v>
      </c>
      <c r="L33" s="63">
        <f t="shared" si="8"/>
        <v>661.40000000000009</v>
      </c>
      <c r="M33" s="64">
        <f t="shared" si="9"/>
        <v>684.9</v>
      </c>
      <c r="N33" s="64">
        <f t="shared" si="10"/>
        <v>0</v>
      </c>
      <c r="O33" s="64">
        <f t="shared" si="11"/>
        <v>323</v>
      </c>
      <c r="P33" s="64">
        <f t="shared" si="12"/>
        <v>0</v>
      </c>
      <c r="Q33" s="65">
        <f t="shared" si="13"/>
        <v>555.1</v>
      </c>
      <c r="R33" s="41">
        <f t="shared" si="7"/>
        <v>2224.4</v>
      </c>
      <c r="S33" s="66">
        <v>230000</v>
      </c>
      <c r="T33" s="67">
        <v>14000</v>
      </c>
      <c r="U33" s="68">
        <v>90.8</v>
      </c>
      <c r="V33" s="69">
        <v>463.9</v>
      </c>
      <c r="W33" s="69">
        <v>0</v>
      </c>
      <c r="X33" s="69">
        <v>58</v>
      </c>
      <c r="Y33" s="70">
        <v>296.5</v>
      </c>
      <c r="Z33" s="71">
        <v>414.9</v>
      </c>
      <c r="AA33" s="72">
        <v>2</v>
      </c>
      <c r="AB33" s="73">
        <v>14.3</v>
      </c>
      <c r="AC33" s="74">
        <v>65.400000000000006</v>
      </c>
      <c r="AD33" s="75">
        <v>102</v>
      </c>
      <c r="AE33" s="75">
        <v>265</v>
      </c>
      <c r="AF33" s="75">
        <v>0</v>
      </c>
      <c r="AG33" s="76">
        <v>187.9</v>
      </c>
      <c r="AH33" s="77">
        <v>60.1</v>
      </c>
      <c r="AI33" s="78">
        <v>116.6</v>
      </c>
      <c r="AJ33" s="79">
        <v>56.4</v>
      </c>
      <c r="AK33" s="80">
        <v>0.4</v>
      </c>
      <c r="AL33" s="81">
        <v>30.2</v>
      </c>
    </row>
    <row r="34" spans="1:38">
      <c r="A34" s="59">
        <v>1991</v>
      </c>
      <c r="B34" s="108">
        <v>569</v>
      </c>
      <c r="C34" s="109">
        <v>197.2</v>
      </c>
      <c r="D34" s="109">
        <v>2162.6</v>
      </c>
      <c r="E34" s="109">
        <v>63.9</v>
      </c>
      <c r="F34" s="109">
        <v>329</v>
      </c>
      <c r="G34" s="109">
        <v>0.9</v>
      </c>
      <c r="H34" s="109">
        <v>0</v>
      </c>
      <c r="I34" s="109">
        <v>7.1</v>
      </c>
      <c r="J34" s="110">
        <v>99.8</v>
      </c>
      <c r="K34" s="106">
        <f t="shared" si="6"/>
        <v>3429.5000000000005</v>
      </c>
      <c r="L34" s="63">
        <f t="shared" si="8"/>
        <v>660.10000000000014</v>
      </c>
      <c r="M34" s="64">
        <f t="shared" si="9"/>
        <v>651</v>
      </c>
      <c r="N34" s="64">
        <f t="shared" si="10"/>
        <v>0</v>
      </c>
      <c r="O34" s="64">
        <f t="shared" si="11"/>
        <v>329</v>
      </c>
      <c r="P34" s="64">
        <f t="shared" si="12"/>
        <v>0</v>
      </c>
      <c r="Q34" s="65">
        <f t="shared" si="13"/>
        <v>554.20000000000005</v>
      </c>
      <c r="R34" s="41">
        <f t="shared" si="7"/>
        <v>2194.3000000000002</v>
      </c>
      <c r="S34" s="66">
        <v>230000</v>
      </c>
      <c r="T34" s="67">
        <v>14000</v>
      </c>
      <c r="U34" s="68">
        <v>88.8</v>
      </c>
      <c r="V34" s="69">
        <v>411.2</v>
      </c>
      <c r="W34" s="69">
        <v>0</v>
      </c>
      <c r="X34" s="69">
        <v>59</v>
      </c>
      <c r="Y34" s="70">
        <v>296.8</v>
      </c>
      <c r="Z34" s="71">
        <v>417.1</v>
      </c>
      <c r="AA34" s="72">
        <v>1</v>
      </c>
      <c r="AB34" s="73">
        <v>13.3</v>
      </c>
      <c r="AC34" s="74">
        <v>66.5</v>
      </c>
      <c r="AD34" s="75">
        <v>107.5</v>
      </c>
      <c r="AE34" s="75">
        <v>270</v>
      </c>
      <c r="AF34" s="75">
        <v>0</v>
      </c>
      <c r="AG34" s="76">
        <v>186.1</v>
      </c>
      <c r="AH34" s="77">
        <v>57.5</v>
      </c>
      <c r="AI34" s="78">
        <v>130.9</v>
      </c>
      <c r="AJ34" s="79">
        <v>58</v>
      </c>
      <c r="AK34" s="80">
        <v>0.4</v>
      </c>
      <c r="AL34" s="81">
        <v>30.2</v>
      </c>
    </row>
    <row r="35" spans="1:38">
      <c r="A35" s="59">
        <v>1992</v>
      </c>
      <c r="B35" s="108">
        <v>528.5</v>
      </c>
      <c r="C35" s="109">
        <v>244.8</v>
      </c>
      <c r="D35" s="109">
        <v>2127.6</v>
      </c>
      <c r="E35" s="109">
        <v>64.3</v>
      </c>
      <c r="F35" s="109">
        <v>333.9</v>
      </c>
      <c r="G35" s="109">
        <v>1.2</v>
      </c>
      <c r="H35" s="109">
        <v>0</v>
      </c>
      <c r="I35" s="109">
        <v>2.7</v>
      </c>
      <c r="J35" s="110">
        <v>101.3</v>
      </c>
      <c r="K35" s="106">
        <f t="shared" si="6"/>
        <v>3404.2999999999997</v>
      </c>
      <c r="L35" s="63">
        <f t="shared" si="8"/>
        <v>651.20000000000005</v>
      </c>
      <c r="M35" s="64">
        <f t="shared" si="9"/>
        <v>591.70000000000005</v>
      </c>
      <c r="N35" s="64">
        <f t="shared" si="10"/>
        <v>0</v>
      </c>
      <c r="O35" s="64">
        <f t="shared" si="11"/>
        <v>333.9</v>
      </c>
      <c r="P35" s="64">
        <f t="shared" si="12"/>
        <v>0</v>
      </c>
      <c r="Q35" s="65">
        <f t="shared" si="13"/>
        <v>551.79999999999995</v>
      </c>
      <c r="R35" s="41">
        <f t="shared" si="7"/>
        <v>2128.6000000000004</v>
      </c>
      <c r="S35" s="66">
        <v>230000</v>
      </c>
      <c r="T35" s="67">
        <v>14000</v>
      </c>
      <c r="U35" s="68">
        <v>75.099999999999994</v>
      </c>
      <c r="V35" s="69">
        <v>366.7</v>
      </c>
      <c r="W35" s="69">
        <v>0</v>
      </c>
      <c r="X35" s="69">
        <v>61</v>
      </c>
      <c r="Y35" s="70">
        <v>262.10000000000002</v>
      </c>
      <c r="Z35" s="71">
        <v>424.5</v>
      </c>
      <c r="AA35" s="72">
        <v>0.5</v>
      </c>
      <c r="AB35" s="73">
        <v>16.7</v>
      </c>
      <c r="AC35" s="74">
        <v>61.3</v>
      </c>
      <c r="AD35" s="75">
        <v>109.8</v>
      </c>
      <c r="AE35" s="75">
        <v>272.89999999999998</v>
      </c>
      <c r="AF35" s="75">
        <v>0</v>
      </c>
      <c r="AG35" s="76">
        <v>179</v>
      </c>
      <c r="AH35" s="77">
        <v>60.1</v>
      </c>
      <c r="AI35" s="78">
        <v>114.2</v>
      </c>
      <c r="AJ35" s="79">
        <v>94</v>
      </c>
      <c r="AK35" s="80">
        <v>0.5</v>
      </c>
      <c r="AL35" s="81">
        <v>30.2</v>
      </c>
    </row>
    <row r="36" spans="1:38">
      <c r="A36" s="59">
        <v>1993</v>
      </c>
      <c r="B36" s="108">
        <v>603.6</v>
      </c>
      <c r="C36" s="109">
        <v>272.3</v>
      </c>
      <c r="D36" s="109">
        <v>2239.6</v>
      </c>
      <c r="E36" s="109">
        <v>71.8</v>
      </c>
      <c r="F36" s="109">
        <v>340</v>
      </c>
      <c r="G36" s="109">
        <v>0.4</v>
      </c>
      <c r="H36" s="109">
        <v>0</v>
      </c>
      <c r="I36" s="109">
        <v>0.5</v>
      </c>
      <c r="J36" s="110">
        <v>79.2</v>
      </c>
      <c r="K36" s="106">
        <f t="shared" si="6"/>
        <v>3607.4</v>
      </c>
      <c r="L36" s="63">
        <f t="shared" si="8"/>
        <v>623.60000000000014</v>
      </c>
      <c r="M36" s="64">
        <f t="shared" si="9"/>
        <v>594.20000000000005</v>
      </c>
      <c r="N36" s="64">
        <f t="shared" si="10"/>
        <v>0</v>
      </c>
      <c r="O36" s="64">
        <f t="shared" si="11"/>
        <v>340</v>
      </c>
      <c r="P36" s="64">
        <f t="shared" si="12"/>
        <v>0</v>
      </c>
      <c r="Q36" s="65">
        <f t="shared" si="13"/>
        <v>569.4</v>
      </c>
      <c r="R36" s="41">
        <f t="shared" si="7"/>
        <v>2127.2000000000003</v>
      </c>
      <c r="S36" s="66">
        <v>235000</v>
      </c>
      <c r="T36" s="67">
        <v>14000</v>
      </c>
      <c r="U36" s="68">
        <v>54.8</v>
      </c>
      <c r="V36" s="69">
        <v>308.7</v>
      </c>
      <c r="W36" s="69">
        <v>0</v>
      </c>
      <c r="X36" s="69">
        <v>62</v>
      </c>
      <c r="Y36" s="70">
        <v>272.60000000000002</v>
      </c>
      <c r="Z36" s="71">
        <v>424.6</v>
      </c>
      <c r="AA36" s="72">
        <v>2.5</v>
      </c>
      <c r="AB36" s="73">
        <v>14.5</v>
      </c>
      <c r="AC36" s="74">
        <v>85.5</v>
      </c>
      <c r="AD36" s="75">
        <v>143.4</v>
      </c>
      <c r="AE36" s="75">
        <v>278</v>
      </c>
      <c r="AF36" s="75">
        <v>0</v>
      </c>
      <c r="AG36" s="76">
        <v>184.7</v>
      </c>
      <c r="AH36" s="77">
        <v>26.5</v>
      </c>
      <c r="AI36" s="78">
        <v>139.4</v>
      </c>
      <c r="AJ36" s="79">
        <v>97.6</v>
      </c>
      <c r="AK36" s="80">
        <v>0.2</v>
      </c>
      <c r="AL36" s="81">
        <v>32.200000000000003</v>
      </c>
    </row>
    <row r="37" spans="1:38">
      <c r="A37" s="59">
        <v>1994</v>
      </c>
      <c r="B37" s="108">
        <f>614.4+20.1</f>
        <v>634.5</v>
      </c>
      <c r="C37" s="109">
        <v>271.10000000000002</v>
      </c>
      <c r="D37" s="109">
        <v>2283.6</v>
      </c>
      <c r="E37" s="109">
        <v>71.8</v>
      </c>
      <c r="F37" s="109">
        <v>347</v>
      </c>
      <c r="G37" s="109">
        <v>0.2</v>
      </c>
      <c r="H37" s="109">
        <v>0</v>
      </c>
      <c r="I37" s="109">
        <v>3.9</v>
      </c>
      <c r="J37" s="110">
        <v>105.8</v>
      </c>
      <c r="K37" s="106">
        <f t="shared" si="6"/>
        <v>3717.9</v>
      </c>
      <c r="L37" s="63">
        <f t="shared" si="8"/>
        <v>649.20000000000005</v>
      </c>
      <c r="M37" s="64">
        <f t="shared" si="9"/>
        <v>600.70000000000005</v>
      </c>
      <c r="N37" s="64">
        <f t="shared" si="10"/>
        <v>0</v>
      </c>
      <c r="O37" s="64">
        <f t="shared" si="11"/>
        <v>347</v>
      </c>
      <c r="P37" s="64">
        <f t="shared" si="12"/>
        <v>0</v>
      </c>
      <c r="Q37" s="65">
        <f t="shared" si="13"/>
        <v>588.79999999999995</v>
      </c>
      <c r="R37" s="41">
        <f t="shared" si="7"/>
        <v>2185.6999999999998</v>
      </c>
      <c r="S37" s="66">
        <v>240000</v>
      </c>
      <c r="T37" s="67">
        <v>14000</v>
      </c>
      <c r="U37" s="68">
        <v>57.4</v>
      </c>
      <c r="V37" s="69">
        <v>323.2</v>
      </c>
      <c r="W37" s="69">
        <v>0</v>
      </c>
      <c r="X37" s="69">
        <v>63</v>
      </c>
      <c r="Y37" s="70">
        <v>272.5</v>
      </c>
      <c r="Z37" s="71">
        <v>442.1</v>
      </c>
      <c r="AA37" s="72">
        <v>1.1000000000000001</v>
      </c>
      <c r="AB37" s="73">
        <v>15.8</v>
      </c>
      <c r="AC37" s="74">
        <v>86.8</v>
      </c>
      <c r="AD37" s="75">
        <v>135.9</v>
      </c>
      <c r="AE37" s="75">
        <v>284</v>
      </c>
      <c r="AF37" s="75">
        <v>0</v>
      </c>
      <c r="AG37" s="76">
        <v>203</v>
      </c>
      <c r="AH37" s="77">
        <v>28.7</v>
      </c>
      <c r="AI37" s="78">
        <v>140.5</v>
      </c>
      <c r="AJ37" s="79">
        <v>97.5</v>
      </c>
      <c r="AK37" s="80">
        <v>0</v>
      </c>
      <c r="AL37" s="81">
        <v>34.200000000000003</v>
      </c>
    </row>
    <row r="38" spans="1:38">
      <c r="A38" s="59">
        <v>1995</v>
      </c>
      <c r="B38" s="108">
        <v>702.9</v>
      </c>
      <c r="C38" s="109">
        <v>288.89999999999998</v>
      </c>
      <c r="D38" s="109">
        <v>2421.3000000000002</v>
      </c>
      <c r="E38" s="109">
        <v>71.8</v>
      </c>
      <c r="F38" s="109">
        <v>354</v>
      </c>
      <c r="G38" s="109">
        <v>0.5</v>
      </c>
      <c r="H38" s="109">
        <v>0</v>
      </c>
      <c r="I38" s="109">
        <v>1.9</v>
      </c>
      <c r="J38" s="110">
        <v>123.3</v>
      </c>
      <c r="K38" s="106">
        <f t="shared" si="6"/>
        <v>3964.6000000000008</v>
      </c>
      <c r="L38" s="63">
        <f t="shared" si="8"/>
        <v>710.2</v>
      </c>
      <c r="M38" s="64">
        <f t="shared" si="9"/>
        <v>657.8</v>
      </c>
      <c r="N38" s="64">
        <f t="shared" si="10"/>
        <v>0</v>
      </c>
      <c r="O38" s="64">
        <f t="shared" si="11"/>
        <v>354</v>
      </c>
      <c r="P38" s="64">
        <f t="shared" si="12"/>
        <v>0</v>
      </c>
      <c r="Q38" s="65">
        <f t="shared" si="13"/>
        <v>615.59999999999991</v>
      </c>
      <c r="R38" s="41">
        <f t="shared" si="7"/>
        <v>2337.6</v>
      </c>
      <c r="S38" s="66">
        <v>245000</v>
      </c>
      <c r="T38" s="67">
        <v>14000</v>
      </c>
      <c r="U38" s="68">
        <v>51.6</v>
      </c>
      <c r="V38" s="69">
        <v>338.9</v>
      </c>
      <c r="W38" s="69">
        <v>0</v>
      </c>
      <c r="X38" s="69">
        <v>64</v>
      </c>
      <c r="Y38" s="70">
        <v>290.39999999999998</v>
      </c>
      <c r="Z38" s="71">
        <v>496.5</v>
      </c>
      <c r="AA38" s="72">
        <v>1.5</v>
      </c>
      <c r="AB38" s="73">
        <v>15.4</v>
      </c>
      <c r="AC38" s="74">
        <v>93.2</v>
      </c>
      <c r="AD38" s="75">
        <v>119</v>
      </c>
      <c r="AE38" s="75">
        <v>290</v>
      </c>
      <c r="AF38" s="75">
        <v>0</v>
      </c>
      <c r="AG38" s="76">
        <v>201.7</v>
      </c>
      <c r="AH38" s="77">
        <v>28.6</v>
      </c>
      <c r="AI38" s="78">
        <v>198.4</v>
      </c>
      <c r="AJ38" s="79">
        <v>108.1</v>
      </c>
      <c r="AK38" s="80">
        <v>0</v>
      </c>
      <c r="AL38" s="81">
        <v>40.299999999999997</v>
      </c>
    </row>
    <row r="39" spans="1:38">
      <c r="A39" s="59">
        <v>1996</v>
      </c>
      <c r="B39" s="108">
        <v>703.6</v>
      </c>
      <c r="C39" s="109">
        <v>293.8</v>
      </c>
      <c r="D39" s="109">
        <v>2536.8000000000002</v>
      </c>
      <c r="E39" s="109">
        <v>64.599999999999994</v>
      </c>
      <c r="F39" s="109">
        <f>318.3+41.7</f>
        <v>360</v>
      </c>
      <c r="G39" s="109">
        <v>56.2</v>
      </c>
      <c r="H39" s="109">
        <v>0</v>
      </c>
      <c r="I39" s="109">
        <v>4.7</v>
      </c>
      <c r="J39" s="110">
        <v>128.5</v>
      </c>
      <c r="K39" s="106">
        <f t="shared" si="6"/>
        <v>4148.2</v>
      </c>
      <c r="L39" s="63">
        <f t="shared" si="8"/>
        <v>711.5</v>
      </c>
      <c r="M39" s="64">
        <f t="shared" si="9"/>
        <v>684.7</v>
      </c>
      <c r="N39" s="64">
        <f t="shared" si="10"/>
        <v>0</v>
      </c>
      <c r="O39" s="64">
        <f t="shared" si="11"/>
        <v>359.09999999999997</v>
      </c>
      <c r="P39" s="64">
        <f t="shared" si="12"/>
        <v>0</v>
      </c>
      <c r="Q39" s="65">
        <f t="shared" si="13"/>
        <v>707.69999999999993</v>
      </c>
      <c r="R39" s="41">
        <f t="shared" si="7"/>
        <v>2463</v>
      </c>
      <c r="S39" s="66">
        <v>250000</v>
      </c>
      <c r="T39" s="67">
        <v>14000</v>
      </c>
      <c r="U39" s="68">
        <v>64.2</v>
      </c>
      <c r="V39" s="69">
        <v>376</v>
      </c>
      <c r="W39" s="69">
        <v>0</v>
      </c>
      <c r="X39" s="69">
        <v>64.2</v>
      </c>
      <c r="Y39" s="70">
        <v>323.7</v>
      </c>
      <c r="Z39" s="71">
        <v>484.8</v>
      </c>
      <c r="AA39" s="72">
        <v>0.6</v>
      </c>
      <c r="AB39" s="73">
        <v>15.3</v>
      </c>
      <c r="AC39" s="74">
        <v>94.8</v>
      </c>
      <c r="AD39" s="75">
        <v>102.3</v>
      </c>
      <c r="AE39" s="75">
        <v>294.89999999999998</v>
      </c>
      <c r="AF39" s="75">
        <v>0</v>
      </c>
      <c r="AG39" s="76">
        <v>262.3</v>
      </c>
      <c r="AH39" s="77">
        <v>29.2</v>
      </c>
      <c r="AI39" s="78">
        <v>205.8</v>
      </c>
      <c r="AJ39" s="79">
        <v>106.4</v>
      </c>
      <c r="AK39" s="80">
        <v>0</v>
      </c>
      <c r="AL39" s="81">
        <v>38.5</v>
      </c>
    </row>
    <row r="40" spans="1:38">
      <c r="A40" s="59">
        <v>1997</v>
      </c>
      <c r="B40" s="108">
        <v>925.6</v>
      </c>
      <c r="C40" s="109">
        <v>293.8</v>
      </c>
      <c r="D40" s="109">
        <v>2671.6</v>
      </c>
      <c r="E40" s="109">
        <v>57.7</v>
      </c>
      <c r="F40" s="109">
        <f>42.4+323.3</f>
        <v>365.7</v>
      </c>
      <c r="G40" s="109">
        <v>58.5</v>
      </c>
      <c r="H40" s="109">
        <v>0</v>
      </c>
      <c r="I40" s="109">
        <v>7.5</v>
      </c>
      <c r="J40" s="110">
        <v>138</v>
      </c>
      <c r="K40" s="106">
        <f t="shared" si="6"/>
        <v>4518.3999999999996</v>
      </c>
      <c r="L40" s="63">
        <f t="shared" si="8"/>
        <v>735</v>
      </c>
      <c r="M40" s="64">
        <f t="shared" si="9"/>
        <v>723.2</v>
      </c>
      <c r="N40" s="64">
        <f t="shared" si="10"/>
        <v>0</v>
      </c>
      <c r="O40" s="64">
        <f t="shared" si="11"/>
        <v>363.6</v>
      </c>
      <c r="P40" s="64">
        <f t="shared" si="12"/>
        <v>0</v>
      </c>
      <c r="Q40" s="65">
        <f t="shared" si="13"/>
        <v>736.4</v>
      </c>
      <c r="R40" s="41">
        <f t="shared" si="7"/>
        <v>2558.2000000000003</v>
      </c>
      <c r="S40" s="66">
        <v>255000</v>
      </c>
      <c r="T40" s="67">
        <v>14000</v>
      </c>
      <c r="U40" s="68">
        <v>65.099999999999994</v>
      </c>
      <c r="V40" s="69">
        <v>412.4</v>
      </c>
      <c r="W40" s="69">
        <v>0</v>
      </c>
      <c r="X40" s="69">
        <v>64</v>
      </c>
      <c r="Y40" s="70">
        <v>329.3</v>
      </c>
      <c r="Z40" s="71">
        <v>498.2</v>
      </c>
      <c r="AA40" s="72">
        <v>0.1</v>
      </c>
      <c r="AB40" s="73">
        <v>16.399999999999999</v>
      </c>
      <c r="AC40" s="74">
        <v>90.1</v>
      </c>
      <c r="AD40" s="75">
        <v>105.1</v>
      </c>
      <c r="AE40" s="75">
        <v>299.60000000000002</v>
      </c>
      <c r="AF40" s="75">
        <v>0</v>
      </c>
      <c r="AG40" s="76">
        <v>284.8</v>
      </c>
      <c r="AH40" s="77">
        <v>29.1</v>
      </c>
      <c r="AI40" s="78">
        <v>205.6</v>
      </c>
      <c r="AJ40" s="79">
        <v>105.9</v>
      </c>
      <c r="AK40" s="80">
        <v>0</v>
      </c>
      <c r="AL40" s="81">
        <v>52.5</v>
      </c>
    </row>
    <row r="41" spans="1:38">
      <c r="A41" s="59">
        <v>1998</v>
      </c>
      <c r="B41" s="108">
        <v>728.1</v>
      </c>
      <c r="C41" s="109">
        <v>279.10000000000002</v>
      </c>
      <c r="D41" s="109">
        <v>2757.5</v>
      </c>
      <c r="E41" s="109">
        <v>48.6</v>
      </c>
      <c r="F41" s="109">
        <f>329.2+43.1</f>
        <v>372.3</v>
      </c>
      <c r="G41" s="109">
        <v>56.5</v>
      </c>
      <c r="H41" s="109">
        <v>0</v>
      </c>
      <c r="I41" s="109">
        <v>5.7</v>
      </c>
      <c r="J41" s="110">
        <v>148.4</v>
      </c>
      <c r="K41" s="106">
        <f t="shared" si="6"/>
        <v>4396.1999999999989</v>
      </c>
      <c r="L41" s="63">
        <f t="shared" si="8"/>
        <v>726.1</v>
      </c>
      <c r="M41" s="64">
        <f t="shared" si="9"/>
        <v>727.10000000000014</v>
      </c>
      <c r="N41" s="64">
        <f t="shared" si="10"/>
        <v>0</v>
      </c>
      <c r="O41" s="64">
        <f t="shared" si="11"/>
        <v>369</v>
      </c>
      <c r="P41" s="64">
        <f t="shared" si="12"/>
        <v>0</v>
      </c>
      <c r="Q41" s="65">
        <f t="shared" si="13"/>
        <v>715.80000000000007</v>
      </c>
      <c r="R41" s="41">
        <f t="shared" si="7"/>
        <v>2538.0000000000005</v>
      </c>
      <c r="S41" s="66">
        <v>260000</v>
      </c>
      <c r="T41" s="67">
        <v>14000</v>
      </c>
      <c r="U41" s="68">
        <v>67.8</v>
      </c>
      <c r="V41" s="69">
        <v>440.8</v>
      </c>
      <c r="W41" s="69">
        <v>0</v>
      </c>
      <c r="X41" s="69">
        <v>64</v>
      </c>
      <c r="Y41" s="70">
        <v>366.8</v>
      </c>
      <c r="Z41" s="71">
        <v>508</v>
      </c>
      <c r="AA41" s="72">
        <v>0.6</v>
      </c>
      <c r="AB41" s="73">
        <v>16.600000000000001</v>
      </c>
      <c r="AC41" s="74">
        <v>85.2</v>
      </c>
      <c r="AD41" s="75">
        <v>81.5</v>
      </c>
      <c r="AE41" s="75">
        <v>305</v>
      </c>
      <c r="AF41" s="75">
        <v>0</v>
      </c>
      <c r="AG41" s="76">
        <v>228.2</v>
      </c>
      <c r="AH41" s="77">
        <v>24.9</v>
      </c>
      <c r="AI41" s="78">
        <v>204</v>
      </c>
      <c r="AJ41" s="79">
        <v>104.2</v>
      </c>
      <c r="AK41" s="80">
        <v>0.2</v>
      </c>
      <c r="AL41" s="81">
        <v>40.200000000000003</v>
      </c>
    </row>
    <row r="42" spans="1:38">
      <c r="A42" s="59">
        <v>1999</v>
      </c>
      <c r="B42" s="108">
        <v>803.9</v>
      </c>
      <c r="C42" s="109">
        <v>294.89999999999998</v>
      </c>
      <c r="D42" s="109">
        <v>2581.8000000000002</v>
      </c>
      <c r="E42" s="109">
        <v>63.5</v>
      </c>
      <c r="F42" s="109">
        <f>337.2+44.2</f>
        <v>381.4</v>
      </c>
      <c r="G42" s="109">
        <v>55.1</v>
      </c>
      <c r="H42" s="109">
        <v>0</v>
      </c>
      <c r="I42" s="109">
        <v>2.6</v>
      </c>
      <c r="J42" s="110">
        <v>140.1</v>
      </c>
      <c r="K42" s="106">
        <f t="shared" si="6"/>
        <v>4323.3000000000011</v>
      </c>
      <c r="L42" s="63">
        <f t="shared" si="8"/>
        <v>726.40000000000009</v>
      </c>
      <c r="M42" s="64">
        <f t="shared" si="9"/>
        <v>658.30000000000007</v>
      </c>
      <c r="N42" s="64">
        <f t="shared" si="10"/>
        <v>0</v>
      </c>
      <c r="O42" s="64">
        <f t="shared" si="11"/>
        <v>378.6</v>
      </c>
      <c r="P42" s="64">
        <f t="shared" si="12"/>
        <v>0</v>
      </c>
      <c r="Q42" s="65">
        <f t="shared" si="13"/>
        <v>704.4</v>
      </c>
      <c r="R42" s="41">
        <f t="shared" si="7"/>
        <v>2467.7000000000003</v>
      </c>
      <c r="S42" s="66">
        <v>258000</v>
      </c>
      <c r="T42" s="67">
        <v>14000</v>
      </c>
      <c r="U42" s="68">
        <v>61.7</v>
      </c>
      <c r="V42" s="69">
        <v>380</v>
      </c>
      <c r="W42" s="69">
        <v>0</v>
      </c>
      <c r="X42" s="69">
        <v>66.099999999999994</v>
      </c>
      <c r="Y42" s="70">
        <v>358.9</v>
      </c>
      <c r="Z42" s="71">
        <v>512.70000000000005</v>
      </c>
      <c r="AA42" s="72">
        <v>0</v>
      </c>
      <c r="AB42" s="73">
        <v>15.8</v>
      </c>
      <c r="AC42" s="74">
        <v>85.9</v>
      </c>
      <c r="AD42" s="75">
        <v>66.7</v>
      </c>
      <c r="AE42" s="75">
        <v>312.5</v>
      </c>
      <c r="AF42" s="75">
        <v>0</v>
      </c>
      <c r="AG42" s="76">
        <v>226.3</v>
      </c>
      <c r="AH42" s="77">
        <v>23.6</v>
      </c>
      <c r="AI42" s="78">
        <v>211.5</v>
      </c>
      <c r="AJ42" s="79">
        <v>103.4</v>
      </c>
      <c r="AK42" s="80">
        <v>0.1</v>
      </c>
      <c r="AL42" s="81">
        <v>42.5</v>
      </c>
    </row>
    <row r="43" spans="1:38">
      <c r="A43" s="59">
        <v>2000</v>
      </c>
      <c r="B43" s="108">
        <v>776.2</v>
      </c>
      <c r="C43" s="109">
        <v>322.2</v>
      </c>
      <c r="D43" s="109">
        <v>2668.8</v>
      </c>
      <c r="E43" s="109">
        <v>58.5</v>
      </c>
      <c r="F43" s="109">
        <f>45.3+345.7</f>
        <v>391</v>
      </c>
      <c r="G43" s="109">
        <v>56.6</v>
      </c>
      <c r="H43" s="109">
        <v>0</v>
      </c>
      <c r="I43" s="109">
        <v>4</v>
      </c>
      <c r="J43" s="110">
        <v>142</v>
      </c>
      <c r="K43" s="106">
        <f t="shared" si="6"/>
        <v>4419.3000000000011</v>
      </c>
      <c r="L43" s="63">
        <f t="shared" si="8"/>
        <v>716.5</v>
      </c>
      <c r="M43" s="64">
        <f t="shared" si="9"/>
        <v>666.8</v>
      </c>
      <c r="N43" s="64">
        <f t="shared" si="10"/>
        <v>0</v>
      </c>
      <c r="O43" s="64">
        <f t="shared" si="11"/>
        <v>386.6</v>
      </c>
      <c r="P43" s="64">
        <f t="shared" si="12"/>
        <v>0</v>
      </c>
      <c r="Q43" s="65">
        <f t="shared" si="13"/>
        <v>731.4</v>
      </c>
      <c r="R43" s="41">
        <f t="shared" si="7"/>
        <v>2501.3000000000002</v>
      </c>
      <c r="S43" s="66">
        <v>270000</v>
      </c>
      <c r="T43" s="67">
        <v>14000</v>
      </c>
      <c r="U43" s="68">
        <v>62.7</v>
      </c>
      <c r="V43" s="69">
        <v>379.7</v>
      </c>
      <c r="W43" s="69">
        <v>0</v>
      </c>
      <c r="X43" s="69">
        <v>66.3</v>
      </c>
      <c r="Y43" s="70">
        <v>349.1</v>
      </c>
      <c r="Z43" s="71">
        <v>508.3</v>
      </c>
      <c r="AA43" s="72">
        <v>0</v>
      </c>
      <c r="AB43" s="73">
        <v>19.399999999999999</v>
      </c>
      <c r="AC43" s="74">
        <v>75.900000000000006</v>
      </c>
      <c r="AD43" s="75">
        <v>65.8</v>
      </c>
      <c r="AE43" s="75">
        <v>320.3</v>
      </c>
      <c r="AF43" s="75">
        <v>0</v>
      </c>
      <c r="AG43" s="76">
        <v>258.60000000000002</v>
      </c>
      <c r="AH43" s="77">
        <v>25.5</v>
      </c>
      <c r="AI43" s="78">
        <v>221.3</v>
      </c>
      <c r="AJ43" s="79">
        <v>104.3</v>
      </c>
      <c r="AK43" s="80">
        <v>0</v>
      </c>
      <c r="AL43" s="81">
        <v>44.1</v>
      </c>
    </row>
    <row r="44" spans="1:38">
      <c r="A44" s="59">
        <v>2001</v>
      </c>
      <c r="B44" s="108">
        <v>986.4</v>
      </c>
      <c r="C44" s="109">
        <v>187</v>
      </c>
      <c r="D44" s="109">
        <v>2500.3000000000002</v>
      </c>
      <c r="E44" s="109">
        <v>76</v>
      </c>
      <c r="F44" s="109">
        <f>46.2+352.8</f>
        <v>399</v>
      </c>
      <c r="G44" s="109">
        <v>33.1</v>
      </c>
      <c r="H44" s="109">
        <v>0.5</v>
      </c>
      <c r="I44" s="109">
        <v>7.1</v>
      </c>
      <c r="J44" s="110">
        <v>117</v>
      </c>
      <c r="K44" s="106">
        <f t="shared" si="6"/>
        <v>4306.4000000000015</v>
      </c>
      <c r="L44" s="63">
        <f t="shared" si="8"/>
        <v>737.4</v>
      </c>
      <c r="M44" s="64">
        <f t="shared" si="9"/>
        <v>639</v>
      </c>
      <c r="N44" s="64">
        <f t="shared" si="10"/>
        <v>0</v>
      </c>
      <c r="O44" s="64">
        <f t="shared" si="11"/>
        <v>394.59999999999997</v>
      </c>
      <c r="P44" s="64">
        <f t="shared" si="12"/>
        <v>0.5</v>
      </c>
      <c r="Q44" s="65">
        <f t="shared" si="13"/>
        <v>698.99999999999989</v>
      </c>
      <c r="R44" s="41">
        <f t="shared" si="7"/>
        <v>2470.5</v>
      </c>
      <c r="S44" s="66">
        <v>270000</v>
      </c>
      <c r="T44" s="67">
        <v>14000</v>
      </c>
      <c r="U44" s="68">
        <v>32.200000000000003</v>
      </c>
      <c r="V44" s="69">
        <v>341.6</v>
      </c>
      <c r="W44" s="69">
        <v>0</v>
      </c>
      <c r="X44" s="69">
        <v>67.7</v>
      </c>
      <c r="Y44" s="70">
        <v>373.9</v>
      </c>
      <c r="Z44" s="71">
        <v>513.79999999999995</v>
      </c>
      <c r="AA44" s="72">
        <v>0</v>
      </c>
      <c r="AB44" s="73">
        <v>19.899999999999999</v>
      </c>
      <c r="AC44" s="74">
        <v>107.8</v>
      </c>
      <c r="AD44" s="75">
        <v>103.9</v>
      </c>
      <c r="AE44" s="75">
        <v>326.89999999999998</v>
      </c>
      <c r="AF44" s="75">
        <v>0.5</v>
      </c>
      <c r="AG44" s="76">
        <v>207.8</v>
      </c>
      <c r="AH44" s="77">
        <v>29.6</v>
      </c>
      <c r="AI44" s="78">
        <v>193.5</v>
      </c>
      <c r="AJ44" s="79">
        <v>97.4</v>
      </c>
      <c r="AK44" s="80">
        <v>0</v>
      </c>
      <c r="AL44" s="81">
        <v>54</v>
      </c>
    </row>
    <row r="45" spans="1:38">
      <c r="A45" s="59">
        <v>2002</v>
      </c>
      <c r="B45" s="108">
        <v>1081</v>
      </c>
      <c r="C45" s="109">
        <v>190.7</v>
      </c>
      <c r="D45" s="109">
        <v>2606</v>
      </c>
      <c r="E45" s="109">
        <v>75.400000000000006</v>
      </c>
      <c r="F45" s="109">
        <f>46.8+357.7</f>
        <v>404.5</v>
      </c>
      <c r="G45" s="109">
        <v>34.200000000000003</v>
      </c>
      <c r="H45" s="109">
        <v>0.8</v>
      </c>
      <c r="I45" s="109">
        <v>8.6</v>
      </c>
      <c r="J45" s="110">
        <v>130.80000000000001</v>
      </c>
      <c r="K45" s="106">
        <f t="shared" si="6"/>
        <v>4532.0000000000009</v>
      </c>
      <c r="L45" s="63">
        <f t="shared" si="8"/>
        <v>756.3</v>
      </c>
      <c r="M45" s="64">
        <f t="shared" si="9"/>
        <v>699.5</v>
      </c>
      <c r="N45" s="64">
        <f t="shared" si="10"/>
        <v>0</v>
      </c>
      <c r="O45" s="64">
        <f t="shared" si="11"/>
        <v>400.79999999999995</v>
      </c>
      <c r="P45" s="64">
        <f t="shared" si="12"/>
        <v>0.6</v>
      </c>
      <c r="Q45" s="65">
        <f t="shared" si="13"/>
        <v>745.30000000000007</v>
      </c>
      <c r="R45" s="41">
        <f t="shared" si="7"/>
        <v>2602.5</v>
      </c>
      <c r="S45" s="66">
        <v>270000</v>
      </c>
      <c r="T45" s="67">
        <v>14000</v>
      </c>
      <c r="U45" s="68">
        <v>33.299999999999997</v>
      </c>
      <c r="V45" s="69">
        <v>376.3</v>
      </c>
      <c r="W45" s="69">
        <v>0</v>
      </c>
      <c r="X45" s="69">
        <v>69.400000000000006</v>
      </c>
      <c r="Y45" s="70">
        <v>407</v>
      </c>
      <c r="Z45" s="71">
        <v>525.6</v>
      </c>
      <c r="AA45" s="72">
        <v>0</v>
      </c>
      <c r="AB45" s="73">
        <v>22.3</v>
      </c>
      <c r="AC45" s="74">
        <v>106</v>
      </c>
      <c r="AD45" s="75">
        <v>136.69999999999999</v>
      </c>
      <c r="AE45" s="75">
        <v>331.4</v>
      </c>
      <c r="AF45" s="75">
        <v>0.6</v>
      </c>
      <c r="AG45" s="76">
        <v>215.9</v>
      </c>
      <c r="AH45" s="77">
        <v>31.9</v>
      </c>
      <c r="AI45" s="78">
        <v>186.5</v>
      </c>
      <c r="AJ45" s="79">
        <v>100.1</v>
      </c>
      <c r="AK45" s="80">
        <v>0</v>
      </c>
      <c r="AL45" s="81">
        <v>59.5</v>
      </c>
    </row>
    <row r="46" spans="1:38">
      <c r="A46" s="59">
        <v>2003</v>
      </c>
      <c r="B46" s="108">
        <v>969.5</v>
      </c>
      <c r="C46" s="109">
        <v>177</v>
      </c>
      <c r="D46" s="109">
        <v>2864.3</v>
      </c>
      <c r="E46" s="109">
        <v>45.2</v>
      </c>
      <c r="F46" s="109">
        <f>47.5+362.2</f>
        <v>409.7</v>
      </c>
      <c r="G46" s="109">
        <v>29.5</v>
      </c>
      <c r="H46" s="109">
        <v>0.8</v>
      </c>
      <c r="I46" s="109">
        <v>2.5</v>
      </c>
      <c r="J46" s="110">
        <v>138.19999999999999</v>
      </c>
      <c r="K46" s="106">
        <f t="shared" si="6"/>
        <v>4636.7</v>
      </c>
      <c r="L46" s="63">
        <f t="shared" si="8"/>
        <v>798</v>
      </c>
      <c r="M46" s="64">
        <f t="shared" si="9"/>
        <v>746.4</v>
      </c>
      <c r="N46" s="64">
        <f t="shared" si="10"/>
        <v>0</v>
      </c>
      <c r="O46" s="64">
        <f t="shared" si="11"/>
        <v>406</v>
      </c>
      <c r="P46" s="64">
        <f t="shared" si="12"/>
        <v>0.6</v>
      </c>
      <c r="Q46" s="65">
        <f t="shared" si="13"/>
        <v>756.19999999999993</v>
      </c>
      <c r="R46" s="41">
        <f t="shared" si="7"/>
        <v>2707.2</v>
      </c>
      <c r="S46" s="66">
        <v>270000</v>
      </c>
      <c r="T46" s="67">
        <v>14000</v>
      </c>
      <c r="U46" s="68">
        <v>36.200000000000003</v>
      </c>
      <c r="V46" s="69">
        <v>401.9</v>
      </c>
      <c r="W46" s="69">
        <v>0</v>
      </c>
      <c r="X46" s="69">
        <v>70.3</v>
      </c>
      <c r="Y46" s="70">
        <v>384.2</v>
      </c>
      <c r="Z46" s="71">
        <v>548.29999999999995</v>
      </c>
      <c r="AA46" s="72">
        <v>0</v>
      </c>
      <c r="AB46" s="73">
        <v>19.7</v>
      </c>
      <c r="AC46" s="74">
        <v>111.3</v>
      </c>
      <c r="AD46" s="75">
        <v>158</v>
      </c>
      <c r="AE46" s="75">
        <v>335.7</v>
      </c>
      <c r="AF46" s="75">
        <v>0.6</v>
      </c>
      <c r="AG46" s="76">
        <v>265</v>
      </c>
      <c r="AH46" s="77">
        <v>50.1</v>
      </c>
      <c r="AI46" s="78">
        <v>186.5</v>
      </c>
      <c r="AJ46" s="79">
        <v>87.3</v>
      </c>
      <c r="AK46" s="80">
        <v>0</v>
      </c>
      <c r="AL46" s="81">
        <v>52.1</v>
      </c>
    </row>
    <row r="47" spans="1:38">
      <c r="A47" s="59">
        <v>2004</v>
      </c>
      <c r="B47" s="108">
        <v>928</v>
      </c>
      <c r="C47" s="109">
        <v>188.1</v>
      </c>
      <c r="D47" s="109">
        <v>3009</v>
      </c>
      <c r="E47" s="109">
        <v>116.4</v>
      </c>
      <c r="F47" s="109">
        <f>48+366.7</f>
        <v>414.7</v>
      </c>
      <c r="G47" s="109">
        <v>35.4</v>
      </c>
      <c r="H47" s="109">
        <v>0.9</v>
      </c>
      <c r="I47" s="109">
        <v>3.4</v>
      </c>
      <c r="J47" s="110">
        <v>145.80000000000001</v>
      </c>
      <c r="K47" s="106">
        <f t="shared" si="6"/>
        <v>4841.6999999999989</v>
      </c>
      <c r="L47" s="63">
        <f t="shared" si="8"/>
        <v>837.7</v>
      </c>
      <c r="M47" s="64">
        <f t="shared" si="9"/>
        <v>745</v>
      </c>
      <c r="N47" s="64">
        <f t="shared" si="10"/>
        <v>0</v>
      </c>
      <c r="O47" s="64">
        <f t="shared" si="11"/>
        <v>410.9</v>
      </c>
      <c r="P47" s="64">
        <f t="shared" si="12"/>
        <v>0.7</v>
      </c>
      <c r="Q47" s="65">
        <f t="shared" si="13"/>
        <v>768.4</v>
      </c>
      <c r="R47" s="41">
        <f t="shared" si="7"/>
        <v>2762.7</v>
      </c>
      <c r="S47" s="66">
        <v>270000</v>
      </c>
      <c r="T47" s="67">
        <v>14000</v>
      </c>
      <c r="U47" s="68">
        <v>35.700000000000003</v>
      </c>
      <c r="V47" s="69">
        <v>413.9</v>
      </c>
      <c r="W47" s="69">
        <v>0</v>
      </c>
      <c r="X47" s="69">
        <v>71.2</v>
      </c>
      <c r="Y47" s="70">
        <v>406.4</v>
      </c>
      <c r="Z47" s="71">
        <v>589.4</v>
      </c>
      <c r="AA47" s="72">
        <v>0</v>
      </c>
      <c r="AB47" s="73">
        <v>22.4</v>
      </c>
      <c r="AC47" s="74">
        <v>112.3</v>
      </c>
      <c r="AD47" s="75">
        <v>182.3</v>
      </c>
      <c r="AE47" s="75">
        <v>339.7</v>
      </c>
      <c r="AF47" s="75">
        <v>0.7</v>
      </c>
      <c r="AG47" s="76">
        <v>249.1</v>
      </c>
      <c r="AH47" s="77">
        <v>50.6</v>
      </c>
      <c r="AI47" s="78">
        <v>148.80000000000001</v>
      </c>
      <c r="AJ47" s="79">
        <v>90.5</v>
      </c>
      <c r="AK47" s="80">
        <v>0</v>
      </c>
      <c r="AL47" s="81">
        <v>49.7</v>
      </c>
    </row>
    <row r="48" spans="1:38">
      <c r="A48" s="59">
        <v>2005</v>
      </c>
      <c r="B48" s="108">
        <v>1126.5</v>
      </c>
      <c r="C48" s="109">
        <v>147.30000000000001</v>
      </c>
      <c r="D48" s="109">
        <v>2923.4</v>
      </c>
      <c r="E48" s="109">
        <v>115.5</v>
      </c>
      <c r="F48" s="109">
        <f>48.6+370.8</f>
        <v>419.40000000000003</v>
      </c>
      <c r="G48" s="109">
        <v>39.9</v>
      </c>
      <c r="H48" s="109">
        <v>0.9</v>
      </c>
      <c r="I48" s="109">
        <v>4.8</v>
      </c>
      <c r="J48" s="110">
        <v>123.2</v>
      </c>
      <c r="K48" s="106">
        <f t="shared" si="6"/>
        <v>4900.8999999999987</v>
      </c>
      <c r="L48" s="63">
        <f t="shared" si="8"/>
        <v>884.3</v>
      </c>
      <c r="M48" s="64">
        <f t="shared" si="9"/>
        <v>700.4</v>
      </c>
      <c r="N48" s="64">
        <f t="shared" si="10"/>
        <v>0</v>
      </c>
      <c r="O48" s="64">
        <f t="shared" si="11"/>
        <v>415.6</v>
      </c>
      <c r="P48" s="64">
        <f t="shared" si="12"/>
        <v>0.7</v>
      </c>
      <c r="Q48" s="65">
        <f t="shared" si="13"/>
        <v>789.2</v>
      </c>
      <c r="R48" s="41">
        <f t="shared" si="7"/>
        <v>2790.2</v>
      </c>
      <c r="S48" s="66">
        <v>270000</v>
      </c>
      <c r="T48" s="67">
        <v>14000</v>
      </c>
      <c r="U48" s="68">
        <v>36.799999999999997</v>
      </c>
      <c r="V48" s="69">
        <v>442</v>
      </c>
      <c r="W48" s="69">
        <v>0</v>
      </c>
      <c r="X48" s="69">
        <v>72</v>
      </c>
      <c r="Y48" s="70">
        <v>396.2</v>
      </c>
      <c r="Z48" s="71">
        <v>606.20000000000005</v>
      </c>
      <c r="AA48" s="72">
        <v>0</v>
      </c>
      <c r="AB48" s="73">
        <v>19.600000000000001</v>
      </c>
      <c r="AC48" s="74">
        <v>105.4</v>
      </c>
      <c r="AD48" s="75">
        <v>199.1</v>
      </c>
      <c r="AE48" s="75">
        <v>343.6</v>
      </c>
      <c r="AF48" s="75">
        <v>0.7</v>
      </c>
      <c r="AG48" s="76">
        <v>279.89999999999998</v>
      </c>
      <c r="AH48" s="77">
        <v>75.3</v>
      </c>
      <c r="AI48" s="78">
        <v>59.3</v>
      </c>
      <c r="AJ48" s="79">
        <v>93.5</v>
      </c>
      <c r="AK48" s="80">
        <v>0</v>
      </c>
      <c r="AL48" s="81">
        <v>60.6</v>
      </c>
    </row>
    <row r="49" spans="1:38">
      <c r="A49" s="59">
        <v>2006</v>
      </c>
      <c r="B49" s="108">
        <v>903.1</v>
      </c>
      <c r="C49" s="109">
        <v>187.4</v>
      </c>
      <c r="D49" s="109">
        <v>2938</v>
      </c>
      <c r="E49" s="109">
        <f>65.1+47</f>
        <v>112.1</v>
      </c>
      <c r="F49" s="109">
        <f>49.1+375</f>
        <v>424.1</v>
      </c>
      <c r="G49" s="109">
        <v>38.299999999999997</v>
      </c>
      <c r="H49" s="109">
        <v>0.9</v>
      </c>
      <c r="I49" s="109">
        <v>10.4</v>
      </c>
      <c r="J49" s="110">
        <v>109.4</v>
      </c>
      <c r="K49" s="106">
        <f t="shared" si="6"/>
        <v>4723.7</v>
      </c>
      <c r="L49" s="63">
        <f t="shared" si="8"/>
        <v>858.8</v>
      </c>
      <c r="M49" s="64">
        <f t="shared" si="9"/>
        <v>688.09999999999991</v>
      </c>
      <c r="N49" s="64">
        <f t="shared" si="10"/>
        <v>0</v>
      </c>
      <c r="O49" s="64">
        <f t="shared" si="11"/>
        <v>420.2</v>
      </c>
      <c r="P49" s="64">
        <f t="shared" si="12"/>
        <v>0.7</v>
      </c>
      <c r="Q49" s="65">
        <f t="shared" si="13"/>
        <v>813.9</v>
      </c>
      <c r="R49" s="41">
        <f t="shared" si="7"/>
        <v>2781.7</v>
      </c>
      <c r="S49" s="66">
        <v>280000</v>
      </c>
      <c r="T49" s="67">
        <v>14050</v>
      </c>
      <c r="U49" s="68">
        <v>35.6</v>
      </c>
      <c r="V49" s="69">
        <v>411.3</v>
      </c>
      <c r="W49" s="69">
        <v>0</v>
      </c>
      <c r="X49" s="69">
        <v>72.8</v>
      </c>
      <c r="Y49" s="70">
        <v>408.8</v>
      </c>
      <c r="Z49" s="71">
        <v>623.4</v>
      </c>
      <c r="AA49" s="72">
        <v>0</v>
      </c>
      <c r="AB49" s="73">
        <v>12.2</v>
      </c>
      <c r="AC49" s="74">
        <v>101.6</v>
      </c>
      <c r="AD49" s="75">
        <v>226</v>
      </c>
      <c r="AE49" s="75">
        <v>347.4</v>
      </c>
      <c r="AF49" s="75">
        <v>0.7</v>
      </c>
      <c r="AG49" s="76">
        <v>296.5</v>
      </c>
      <c r="AH49" s="77">
        <v>54.4</v>
      </c>
      <c r="AI49" s="78">
        <v>50.8</v>
      </c>
      <c r="AJ49" s="79">
        <v>96.4</v>
      </c>
      <c r="AK49" s="80">
        <v>0</v>
      </c>
      <c r="AL49" s="81">
        <v>43.8</v>
      </c>
    </row>
    <row r="50" spans="1:38">
      <c r="A50" s="59">
        <v>2007</v>
      </c>
      <c r="B50" s="108">
        <v>1064.0999999999999</v>
      </c>
      <c r="C50" s="109">
        <v>179.3</v>
      </c>
      <c r="D50" s="109">
        <v>3084.4</v>
      </c>
      <c r="E50" s="109">
        <v>160.1</v>
      </c>
      <c r="F50" s="109">
        <f>49.6+379.1</f>
        <v>428.70000000000005</v>
      </c>
      <c r="G50" s="109">
        <v>40.9</v>
      </c>
      <c r="H50" s="109">
        <v>1</v>
      </c>
      <c r="I50" s="109">
        <v>3.1</v>
      </c>
      <c r="J50" s="110">
        <v>123.5</v>
      </c>
      <c r="K50" s="106">
        <f t="shared" si="6"/>
        <v>5085.1000000000004</v>
      </c>
      <c r="L50" s="63">
        <f t="shared" si="8"/>
        <v>1006.0000000000001</v>
      </c>
      <c r="M50" s="64">
        <f t="shared" si="9"/>
        <v>769.5</v>
      </c>
      <c r="N50" s="64">
        <f t="shared" si="10"/>
        <v>0</v>
      </c>
      <c r="O50" s="64">
        <f t="shared" si="11"/>
        <v>424.79999999999995</v>
      </c>
      <c r="P50" s="64">
        <f t="shared" si="12"/>
        <v>0.8</v>
      </c>
      <c r="Q50" s="65">
        <f t="shared" si="13"/>
        <v>847.39999999999986</v>
      </c>
      <c r="R50" s="41">
        <f t="shared" si="7"/>
        <v>3048.5</v>
      </c>
      <c r="S50" s="66">
        <v>290000</v>
      </c>
      <c r="T50" s="67">
        <v>14100</v>
      </c>
      <c r="U50" s="68">
        <v>37.5</v>
      </c>
      <c r="V50" s="69">
        <v>420.6</v>
      </c>
      <c r="W50" s="69">
        <v>0</v>
      </c>
      <c r="X50" s="69">
        <v>73.599999999999994</v>
      </c>
      <c r="Y50" s="70">
        <v>424.7</v>
      </c>
      <c r="Z50" s="71">
        <v>681.2</v>
      </c>
      <c r="AA50" s="72">
        <v>0</v>
      </c>
      <c r="AB50" s="73">
        <v>23.9</v>
      </c>
      <c r="AC50" s="74">
        <v>103</v>
      </c>
      <c r="AD50" s="75">
        <v>297.10000000000002</v>
      </c>
      <c r="AE50" s="75">
        <v>351.2</v>
      </c>
      <c r="AF50" s="75">
        <v>0.8</v>
      </c>
      <c r="AG50" s="76">
        <v>303.5</v>
      </c>
      <c r="AH50" s="77">
        <v>138.1</v>
      </c>
      <c r="AI50" s="78">
        <v>51.8</v>
      </c>
      <c r="AJ50" s="79">
        <v>95.3</v>
      </c>
      <c r="AK50" s="80">
        <v>0</v>
      </c>
      <c r="AL50" s="81">
        <v>46.2</v>
      </c>
    </row>
    <row r="51" spans="1:38">
      <c r="A51" s="59">
        <v>2008</v>
      </c>
      <c r="B51" s="108">
        <v>1106.2</v>
      </c>
      <c r="C51" s="109">
        <v>161.9</v>
      </c>
      <c r="D51" s="109">
        <v>3381.4</v>
      </c>
      <c r="E51" s="109">
        <v>163.6</v>
      </c>
      <c r="F51" s="109">
        <f>50.2+383.2</f>
        <v>433.4</v>
      </c>
      <c r="G51" s="109">
        <v>38.1</v>
      </c>
      <c r="H51" s="109">
        <v>2.5</v>
      </c>
      <c r="I51" s="109">
        <v>4.3</v>
      </c>
      <c r="J51" s="110">
        <v>141.9</v>
      </c>
      <c r="K51" s="106">
        <f t="shared" si="6"/>
        <v>5433.3</v>
      </c>
      <c r="L51" s="63">
        <f t="shared" si="8"/>
        <v>1021.7</v>
      </c>
      <c r="M51" s="64">
        <f t="shared" si="9"/>
        <v>680.5</v>
      </c>
      <c r="N51" s="64">
        <f t="shared" si="10"/>
        <v>0</v>
      </c>
      <c r="O51" s="64">
        <f t="shared" si="11"/>
        <v>429.5</v>
      </c>
      <c r="P51" s="64">
        <f t="shared" si="12"/>
        <v>2.1</v>
      </c>
      <c r="Q51" s="65">
        <f t="shared" si="13"/>
        <v>826.3</v>
      </c>
      <c r="R51" s="41">
        <f t="shared" si="7"/>
        <v>2960.0999999999995</v>
      </c>
      <c r="S51" s="66">
        <v>298000</v>
      </c>
      <c r="T51" s="67">
        <v>14200</v>
      </c>
      <c r="U51" s="68">
        <v>38.700000000000003</v>
      </c>
      <c r="V51" s="69">
        <v>393</v>
      </c>
      <c r="W51" s="69">
        <v>0</v>
      </c>
      <c r="X51" s="69">
        <v>74.400000000000006</v>
      </c>
      <c r="Y51" s="70">
        <v>422.7</v>
      </c>
      <c r="Z51" s="71">
        <v>672.1</v>
      </c>
      <c r="AA51" s="72">
        <v>0</v>
      </c>
      <c r="AB51" s="73">
        <v>12.9</v>
      </c>
      <c r="AC51" s="74">
        <v>103.9</v>
      </c>
      <c r="AD51" s="75">
        <v>237.7</v>
      </c>
      <c r="AE51" s="75">
        <v>355.1</v>
      </c>
      <c r="AF51" s="75">
        <v>2.1</v>
      </c>
      <c r="AG51" s="76">
        <v>291.8</v>
      </c>
      <c r="AH51" s="77">
        <v>157.69999999999999</v>
      </c>
      <c r="AI51" s="78">
        <v>49.8</v>
      </c>
      <c r="AJ51" s="79">
        <v>98.9</v>
      </c>
      <c r="AK51" s="80">
        <v>0</v>
      </c>
      <c r="AL51" s="81">
        <v>49.3</v>
      </c>
    </row>
    <row r="52" spans="1:38">
      <c r="A52" s="59">
        <v>2009</v>
      </c>
      <c r="B52" s="108">
        <v>1006</v>
      </c>
      <c r="C52" s="109">
        <v>161.9</v>
      </c>
      <c r="D52" s="109">
        <v>3206.9</v>
      </c>
      <c r="E52" s="109">
        <v>128.69999999999999</v>
      </c>
      <c r="F52" s="109">
        <f>50.8+387.4</f>
        <v>438.2</v>
      </c>
      <c r="G52" s="109">
        <v>44.3</v>
      </c>
      <c r="H52" s="109">
        <v>2.9</v>
      </c>
      <c r="I52" s="109">
        <v>5</v>
      </c>
      <c r="J52" s="110">
        <v>139.69999999999999</v>
      </c>
      <c r="K52" s="106">
        <f t="shared" si="6"/>
        <v>5133.5999999999995</v>
      </c>
      <c r="L52" s="63">
        <f t="shared" si="8"/>
        <v>986.99999999999989</v>
      </c>
      <c r="M52" s="64">
        <f t="shared" si="9"/>
        <v>796.19999999999993</v>
      </c>
      <c r="N52" s="64">
        <f t="shared" si="10"/>
        <v>0</v>
      </c>
      <c r="O52" s="64">
        <f t="shared" si="11"/>
        <v>434.2</v>
      </c>
      <c r="P52" s="64">
        <f t="shared" si="12"/>
        <v>2.5</v>
      </c>
      <c r="Q52" s="65">
        <f t="shared" si="13"/>
        <v>795</v>
      </c>
      <c r="R52" s="41">
        <f t="shared" si="7"/>
        <v>3014.8999999999996</v>
      </c>
      <c r="S52" s="66">
        <v>300000</v>
      </c>
      <c r="T52" s="67">
        <v>14300</v>
      </c>
      <c r="U52" s="68">
        <v>34.9</v>
      </c>
      <c r="V52" s="69">
        <v>430.7</v>
      </c>
      <c r="W52" s="69">
        <v>0</v>
      </c>
      <c r="X52" s="69">
        <v>75.2</v>
      </c>
      <c r="Y52" s="70">
        <v>411.7</v>
      </c>
      <c r="Z52" s="71">
        <v>653.29999999999995</v>
      </c>
      <c r="AA52" s="72">
        <v>0</v>
      </c>
      <c r="AB52" s="73">
        <v>12.7</v>
      </c>
      <c r="AC52" s="74">
        <v>104.8</v>
      </c>
      <c r="AD52" s="75">
        <v>313.60000000000002</v>
      </c>
      <c r="AE52" s="75">
        <v>359</v>
      </c>
      <c r="AF52" s="75">
        <v>2.5</v>
      </c>
      <c r="AG52" s="76">
        <v>276.60000000000002</v>
      </c>
      <c r="AH52" s="77">
        <v>150.4</v>
      </c>
      <c r="AI52" s="78">
        <v>51.9</v>
      </c>
      <c r="AJ52" s="79">
        <v>94</v>
      </c>
      <c r="AK52" s="80">
        <v>0</v>
      </c>
      <c r="AL52" s="81">
        <v>43.6</v>
      </c>
    </row>
    <row r="53" spans="1:38">
      <c r="A53" s="59">
        <v>2010</v>
      </c>
      <c r="B53" s="108">
        <v>1106.5999999999999</v>
      </c>
      <c r="C53" s="109">
        <v>161.9</v>
      </c>
      <c r="D53" s="109">
        <v>3204.4</v>
      </c>
      <c r="E53" s="109">
        <v>159.6</v>
      </c>
      <c r="F53" s="109">
        <f>51.4+392.8</f>
        <v>444.2</v>
      </c>
      <c r="G53" s="109">
        <v>43.9</v>
      </c>
      <c r="H53" s="109">
        <v>3.2</v>
      </c>
      <c r="I53" s="109">
        <v>7.6</v>
      </c>
      <c r="J53" s="110">
        <v>132</v>
      </c>
      <c r="K53" s="106">
        <f t="shared" si="6"/>
        <v>5263.4</v>
      </c>
      <c r="L53" s="63">
        <f t="shared" si="8"/>
        <v>1019.6</v>
      </c>
      <c r="M53" s="64">
        <f t="shared" si="9"/>
        <v>641</v>
      </c>
      <c r="N53" s="64">
        <f t="shared" si="10"/>
        <v>69.400000000000006</v>
      </c>
      <c r="O53" s="64">
        <f t="shared" si="11"/>
        <v>440.2</v>
      </c>
      <c r="P53" s="64">
        <f t="shared" si="12"/>
        <v>2.8</v>
      </c>
      <c r="Q53" s="65">
        <f t="shared" si="13"/>
        <v>827.2</v>
      </c>
      <c r="R53" s="41">
        <f t="shared" si="7"/>
        <v>3000.2</v>
      </c>
      <c r="S53" s="66">
        <v>300000</v>
      </c>
      <c r="T53" s="67">
        <v>14300</v>
      </c>
      <c r="U53" s="68">
        <v>37.5</v>
      </c>
      <c r="V53" s="69">
        <v>444.9</v>
      </c>
      <c r="W53" s="69">
        <v>69.400000000000006</v>
      </c>
      <c r="X53" s="69">
        <v>76.3</v>
      </c>
      <c r="Y53" s="70">
        <v>417.7</v>
      </c>
      <c r="Z53" s="71">
        <v>676.6</v>
      </c>
      <c r="AA53" s="72">
        <v>0</v>
      </c>
      <c r="AB53" s="73">
        <v>13</v>
      </c>
      <c r="AC53" s="74">
        <v>95.3</v>
      </c>
      <c r="AD53" s="75">
        <v>140.6</v>
      </c>
      <c r="AE53" s="75">
        <v>363.9</v>
      </c>
      <c r="AF53" s="75">
        <v>2.8</v>
      </c>
      <c r="AG53" s="76">
        <v>298.3</v>
      </c>
      <c r="AH53" s="77">
        <v>154.30000000000001</v>
      </c>
      <c r="AI53" s="78">
        <v>55.5</v>
      </c>
      <c r="AJ53" s="79">
        <v>98.2</v>
      </c>
      <c r="AK53" s="80">
        <v>0</v>
      </c>
      <c r="AL53" s="81">
        <v>55.9</v>
      </c>
    </row>
    <row r="54" spans="1:38">
      <c r="A54" s="82">
        <v>2011</v>
      </c>
      <c r="B54" s="111">
        <v>1146.7</v>
      </c>
      <c r="C54" s="112">
        <v>157.69999999999999</v>
      </c>
      <c r="D54" s="112">
        <v>3131</v>
      </c>
      <c r="E54" s="112">
        <v>158.9</v>
      </c>
      <c r="F54" s="112">
        <f>52.1+397.4</f>
        <v>449.5</v>
      </c>
      <c r="G54" s="112">
        <v>42.8</v>
      </c>
      <c r="H54" s="112">
        <v>3.5</v>
      </c>
      <c r="I54" s="112">
        <v>7.4</v>
      </c>
      <c r="J54" s="113">
        <v>147.30000000000001</v>
      </c>
      <c r="K54" s="111">
        <f t="shared" si="6"/>
        <v>5244.7999999999993</v>
      </c>
      <c r="L54" s="86">
        <f t="shared" si="8"/>
        <v>1069.0999999999999</v>
      </c>
      <c r="M54" s="87">
        <f t="shared" si="9"/>
        <v>698.19999999999993</v>
      </c>
      <c r="N54" s="87">
        <f t="shared" si="10"/>
        <v>68.3</v>
      </c>
      <c r="O54" s="87">
        <f t="shared" si="11"/>
        <v>445.4</v>
      </c>
      <c r="P54" s="87">
        <f t="shared" si="12"/>
        <v>3</v>
      </c>
      <c r="Q54" s="88">
        <f t="shared" si="13"/>
        <v>844.40000000000009</v>
      </c>
      <c r="R54" s="88">
        <f t="shared" si="7"/>
        <v>3128.3999999999996</v>
      </c>
      <c r="S54" s="89">
        <v>305000</v>
      </c>
      <c r="T54" s="90">
        <v>14500</v>
      </c>
      <c r="U54" s="91">
        <v>41.3</v>
      </c>
      <c r="V54" s="92">
        <v>465</v>
      </c>
      <c r="W54" s="92">
        <v>68.3</v>
      </c>
      <c r="X54" s="92">
        <v>77.2</v>
      </c>
      <c r="Y54" s="93">
        <v>418.7</v>
      </c>
      <c r="Z54" s="94">
        <v>723.4</v>
      </c>
      <c r="AA54" s="95">
        <v>0</v>
      </c>
      <c r="AB54" s="96">
        <v>13.1</v>
      </c>
      <c r="AC54" s="97">
        <v>103.3</v>
      </c>
      <c r="AD54" s="98">
        <v>175.9</v>
      </c>
      <c r="AE54" s="98">
        <v>368.2</v>
      </c>
      <c r="AF54" s="98">
        <v>3</v>
      </c>
      <c r="AG54" s="99">
        <v>313.10000000000002</v>
      </c>
      <c r="AH54" s="100">
        <v>150.19999999999999</v>
      </c>
      <c r="AI54" s="101">
        <v>57.3</v>
      </c>
      <c r="AJ54" s="102">
        <v>99.5</v>
      </c>
      <c r="AK54" s="103">
        <v>0</v>
      </c>
      <c r="AL54" s="104">
        <v>50.9</v>
      </c>
    </row>
    <row r="55" spans="1:38">
      <c r="A55" s="36">
        <v>2012</v>
      </c>
      <c r="B55" s="37"/>
      <c r="C55" s="38"/>
      <c r="D55" s="38"/>
      <c r="E55" s="38"/>
      <c r="F55" s="38"/>
      <c r="G55" s="38"/>
      <c r="H55" s="38"/>
      <c r="I55" s="38"/>
      <c r="J55" s="39"/>
      <c r="K55" s="38"/>
      <c r="L55" s="40"/>
      <c r="M55" s="41"/>
      <c r="N55" s="41"/>
      <c r="O55" s="41"/>
      <c r="P55" s="41"/>
      <c r="Q55" s="42"/>
      <c r="R55" s="41"/>
      <c r="S55" s="43">
        <v>308000</v>
      </c>
      <c r="T55" s="44">
        <v>14500</v>
      </c>
      <c r="U55" s="45"/>
      <c r="V55" s="46"/>
      <c r="W55" s="46"/>
      <c r="X55" s="46"/>
      <c r="Y55" s="47"/>
      <c r="Z55" s="48"/>
      <c r="AA55" s="49"/>
      <c r="AB55" s="50"/>
      <c r="AC55" s="51"/>
      <c r="AD55" s="52"/>
      <c r="AE55" s="52"/>
      <c r="AF55" s="52"/>
      <c r="AG55" s="53"/>
      <c r="AH55" s="54"/>
      <c r="AI55" s="55"/>
      <c r="AJ55" s="56"/>
      <c r="AK55" s="57"/>
      <c r="AL55" s="58"/>
    </row>
    <row r="56" spans="1:38">
      <c r="A56" s="114">
        <v>2013</v>
      </c>
      <c r="B56" s="115"/>
      <c r="C56" s="116"/>
      <c r="D56" s="116"/>
      <c r="E56" s="116"/>
      <c r="F56" s="116"/>
      <c r="G56" s="116"/>
      <c r="H56" s="116"/>
      <c r="I56" s="116"/>
      <c r="J56" s="117"/>
      <c r="K56" s="116"/>
      <c r="L56" s="118"/>
      <c r="M56" s="119"/>
      <c r="N56" s="119"/>
      <c r="O56" s="119"/>
      <c r="P56" s="119"/>
      <c r="Q56" s="120"/>
      <c r="R56" s="119"/>
      <c r="S56" s="121">
        <v>310000</v>
      </c>
      <c r="T56" s="122">
        <v>15000</v>
      </c>
      <c r="U56" s="123"/>
      <c r="V56" s="124"/>
      <c r="W56" s="124"/>
      <c r="X56" s="124"/>
      <c r="Y56" s="125"/>
      <c r="Z56" s="126"/>
      <c r="AA56" s="127"/>
      <c r="AB56" s="128"/>
      <c r="AC56" s="129"/>
      <c r="AD56" s="130"/>
      <c r="AE56" s="130"/>
      <c r="AF56" s="130"/>
      <c r="AG56" s="131"/>
      <c r="AH56" s="132"/>
      <c r="AI56" s="133"/>
      <c r="AJ56" s="134"/>
      <c r="AK56" s="135"/>
      <c r="AL56" s="136"/>
    </row>
  </sheetData>
  <mergeCells count="5">
    <mergeCell ref="U2:Y2"/>
    <mergeCell ref="Z2:AB2"/>
    <mergeCell ref="AC2:AG2"/>
    <mergeCell ref="AH2:AI2"/>
    <mergeCell ref="AJ2:AL2"/>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Indexed</vt:lpstr>
      <vt:lpstr>Real output</vt:lpstr>
      <vt:lpstr>Real capital stock</vt:lpstr>
      <vt:lpstr>labour </vt:lpstr>
      <vt:lpstr>Energy data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dc:creator>
  <cp:lastModifiedBy>Matt</cp:lastModifiedBy>
  <dcterms:created xsi:type="dcterms:W3CDTF">2014-09-23T00:12:50Z</dcterms:created>
  <dcterms:modified xsi:type="dcterms:W3CDTF">2014-09-23T00:51:41Z</dcterms:modified>
</cp:coreProperties>
</file>