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405" windowWidth="21840" windowHeight="13680" activeTab="1"/>
  </bookViews>
  <sheets>
    <sheet name="South Africa Workbook" sheetId="1" r:id="rId1"/>
    <sheet name="ZAData" sheetId="11" r:id="rId2"/>
    <sheet name="ZA Indices Comparison" sheetId="9" r:id="rId3"/>
    <sheet name="Exergy calcs" sheetId="10" r:id="rId4"/>
    <sheet name="Employment Data" sheetId="2"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 i="11" l="1"/>
  <c r="G4" i="11"/>
  <c r="G5" i="11"/>
  <c r="G6" i="11"/>
  <c r="G7" i="11"/>
  <c r="G8" i="11"/>
  <c r="G9" i="11"/>
  <c r="G10" i="11"/>
  <c r="G11" i="11"/>
  <c r="G12" i="11"/>
  <c r="G13" i="11"/>
  <c r="G14" i="11"/>
  <c r="G15" i="11"/>
  <c r="G16" i="11"/>
  <c r="G17" i="11"/>
  <c r="G18" i="11"/>
  <c r="G19" i="11"/>
  <c r="G20" i="11"/>
  <c r="G21" i="11"/>
  <c r="G22" i="11"/>
  <c r="G2" i="11"/>
  <c r="F3" i="11"/>
  <c r="F4" i="11"/>
  <c r="F5" i="11"/>
  <c r="F6" i="11"/>
  <c r="F7" i="11"/>
  <c r="F8" i="11"/>
  <c r="F9" i="11"/>
  <c r="F10" i="11"/>
  <c r="F11" i="11"/>
  <c r="F12" i="11"/>
  <c r="F13" i="11"/>
  <c r="F14" i="11"/>
  <c r="F15" i="11"/>
  <c r="F16" i="11"/>
  <c r="F17" i="11"/>
  <c r="F18" i="11"/>
  <c r="F19" i="11"/>
  <c r="F20" i="11"/>
  <c r="F21" i="11"/>
  <c r="F22" i="11"/>
  <c r="F2" i="11"/>
  <c r="T46" i="10" l="1"/>
  <c r="U46" i="10"/>
  <c r="V46" i="10"/>
  <c r="AA33" i="10" l="1"/>
  <c r="AA34" i="10"/>
  <c r="AA35" i="10"/>
  <c r="AA36" i="10"/>
  <c r="AA37" i="10"/>
  <c r="AA38" i="10"/>
  <c r="AA39" i="10"/>
  <c r="AA40" i="10"/>
  <c r="AA41" i="10"/>
  <c r="AA42" i="10"/>
  <c r="AA43" i="10"/>
  <c r="AA44" i="10"/>
  <c r="AA45" i="10"/>
  <c r="AA47" i="10"/>
  <c r="AA48" i="10"/>
  <c r="AA49" i="10"/>
  <c r="AA50" i="10"/>
  <c r="AA51" i="10"/>
  <c r="AA52" i="10"/>
  <c r="AA32" i="10"/>
  <c r="Z33" i="10"/>
  <c r="Z34" i="10"/>
  <c r="Z35" i="10"/>
  <c r="Z36" i="10"/>
  <c r="Z37" i="10"/>
  <c r="Z38" i="10"/>
  <c r="Z39" i="10"/>
  <c r="Z40" i="10"/>
  <c r="Z41" i="10"/>
  <c r="Z42" i="10"/>
  <c r="Z43" i="10"/>
  <c r="Z44" i="10"/>
  <c r="Z45" i="10"/>
  <c r="Z47" i="10"/>
  <c r="Z48" i="10"/>
  <c r="Z49" i="10"/>
  <c r="Z50" i="10"/>
  <c r="Z51" i="10"/>
  <c r="Z52" i="10"/>
  <c r="Z32" i="10"/>
  <c r="AL33" i="10"/>
  <c r="AL34" i="10"/>
  <c r="AL35" i="10"/>
  <c r="AL36" i="10"/>
  <c r="AL37" i="10"/>
  <c r="AL38" i="10"/>
  <c r="AL39" i="10"/>
  <c r="AL40" i="10"/>
  <c r="AL41" i="10"/>
  <c r="AL42" i="10"/>
  <c r="AL43" i="10"/>
  <c r="AL44" i="10"/>
  <c r="AL45" i="10"/>
  <c r="AL46" i="10"/>
  <c r="AA46" i="10" s="1"/>
  <c r="AL47" i="10"/>
  <c r="AL48" i="10"/>
  <c r="AL49" i="10"/>
  <c r="AL50" i="10"/>
  <c r="AL51" i="10"/>
  <c r="AL52" i="10"/>
  <c r="AK33" i="10"/>
  <c r="AK34" i="10"/>
  <c r="AK35" i="10"/>
  <c r="AK36" i="10"/>
  <c r="AK37" i="10"/>
  <c r="AK38" i="10"/>
  <c r="AK39" i="10"/>
  <c r="AK40" i="10"/>
  <c r="AK41" i="10"/>
  <c r="AK42" i="10"/>
  <c r="AK43" i="10"/>
  <c r="AK44" i="10"/>
  <c r="AK45" i="10"/>
  <c r="AK46" i="10"/>
  <c r="Z46" i="10" s="1"/>
  <c r="AK47" i="10"/>
  <c r="AK48" i="10"/>
  <c r="AK49" i="10"/>
  <c r="AK50" i="10"/>
  <c r="AK51" i="10"/>
  <c r="AK52" i="10"/>
  <c r="AL32" i="10"/>
  <c r="AK32" i="10"/>
  <c r="I32" i="1" l="1"/>
  <c r="A2" i="11"/>
  <c r="A3" i="11"/>
  <c r="A4" i="11"/>
  <c r="A5" i="11"/>
  <c r="A6" i="11"/>
  <c r="A7" i="11"/>
  <c r="A8" i="11"/>
  <c r="A9" i="11"/>
  <c r="A10" i="11"/>
  <c r="A11" i="11"/>
  <c r="A12" i="11"/>
  <c r="A13" i="11"/>
  <c r="A14" i="11"/>
  <c r="A15" i="11"/>
  <c r="A16" i="11"/>
  <c r="A17" i="11"/>
  <c r="A18" i="11"/>
  <c r="A19" i="11"/>
  <c r="A20" i="11"/>
  <c r="A21" i="11"/>
  <c r="A22" i="11"/>
  <c r="A1" i="11"/>
  <c r="G13" i="1"/>
  <c r="B3" i="11" s="1"/>
  <c r="H13" i="1"/>
  <c r="C3" i="11"/>
  <c r="I13" i="1"/>
  <c r="D3" i="11" s="1"/>
  <c r="J13" i="1"/>
  <c r="E3" i="11"/>
  <c r="K13" i="1"/>
  <c r="L13" i="1"/>
  <c r="G14" i="1"/>
  <c r="B4" i="11" s="1"/>
  <c r="H14" i="1"/>
  <c r="C4" i="11"/>
  <c r="I14" i="1"/>
  <c r="D4" i="11" s="1"/>
  <c r="J14" i="1"/>
  <c r="E4" i="11"/>
  <c r="K14" i="1"/>
  <c r="L14" i="1"/>
  <c r="G15" i="1"/>
  <c r="B5" i="11" s="1"/>
  <c r="H15" i="1"/>
  <c r="C5" i="11"/>
  <c r="I15" i="1"/>
  <c r="D5" i="11" s="1"/>
  <c r="J15" i="1"/>
  <c r="E5" i="11"/>
  <c r="K15" i="1"/>
  <c r="L15" i="1"/>
  <c r="G16" i="1"/>
  <c r="B6" i="11" s="1"/>
  <c r="H16" i="1"/>
  <c r="C6" i="11"/>
  <c r="I16" i="1"/>
  <c r="D6" i="11" s="1"/>
  <c r="J16" i="1"/>
  <c r="E6" i="11"/>
  <c r="K16" i="1"/>
  <c r="L16" i="1"/>
  <c r="G17" i="1"/>
  <c r="B7" i="11" s="1"/>
  <c r="H17" i="1"/>
  <c r="C7" i="11"/>
  <c r="I17" i="1"/>
  <c r="D7" i="11" s="1"/>
  <c r="J17" i="1"/>
  <c r="E7" i="11"/>
  <c r="K17" i="1"/>
  <c r="L17" i="1"/>
  <c r="G18" i="1"/>
  <c r="B8" i="11" s="1"/>
  <c r="H18" i="1"/>
  <c r="C8" i="11"/>
  <c r="I18" i="1"/>
  <c r="D8" i="11" s="1"/>
  <c r="J18" i="1"/>
  <c r="E8" i="11"/>
  <c r="K18" i="1"/>
  <c r="L18" i="1"/>
  <c r="G19" i="1"/>
  <c r="B9" i="11" s="1"/>
  <c r="H19" i="1"/>
  <c r="C9" i="11"/>
  <c r="I19" i="1"/>
  <c r="D9" i="11" s="1"/>
  <c r="J19" i="1"/>
  <c r="E9" i="11"/>
  <c r="K19" i="1"/>
  <c r="L19" i="1"/>
  <c r="G20" i="1"/>
  <c r="B10" i="11" s="1"/>
  <c r="H20" i="1"/>
  <c r="C10" i="11"/>
  <c r="I20" i="1"/>
  <c r="D10" i="11" s="1"/>
  <c r="J20" i="1"/>
  <c r="E10" i="11"/>
  <c r="K20" i="1"/>
  <c r="L20" i="1"/>
  <c r="G21" i="1"/>
  <c r="B11" i="11" s="1"/>
  <c r="H21" i="1"/>
  <c r="C11" i="11"/>
  <c r="I21" i="1"/>
  <c r="D11" i="11" s="1"/>
  <c r="J21" i="1"/>
  <c r="E11" i="11"/>
  <c r="K21" i="1"/>
  <c r="L21" i="1"/>
  <c r="G22" i="1"/>
  <c r="B12" i="11" s="1"/>
  <c r="H22" i="1"/>
  <c r="C12" i="11"/>
  <c r="I22" i="1"/>
  <c r="D12" i="11" s="1"/>
  <c r="J22" i="1"/>
  <c r="E12" i="11"/>
  <c r="K22" i="1"/>
  <c r="L22" i="1"/>
  <c r="G23" i="1"/>
  <c r="B13" i="11" s="1"/>
  <c r="H23" i="1"/>
  <c r="C13" i="11"/>
  <c r="I23" i="1"/>
  <c r="D13" i="11" s="1"/>
  <c r="J23" i="1"/>
  <c r="E13" i="11"/>
  <c r="K23" i="1"/>
  <c r="L23" i="1"/>
  <c r="G24" i="1"/>
  <c r="B14" i="11" s="1"/>
  <c r="H24" i="1"/>
  <c r="C14" i="11"/>
  <c r="I24" i="1"/>
  <c r="D14" i="11" s="1"/>
  <c r="J24" i="1"/>
  <c r="E14" i="11"/>
  <c r="K24" i="1"/>
  <c r="L24" i="1"/>
  <c r="G25" i="1"/>
  <c r="B15" i="11" s="1"/>
  <c r="H25" i="1"/>
  <c r="C15" i="11"/>
  <c r="I25" i="1"/>
  <c r="D15" i="11" s="1"/>
  <c r="J25" i="1"/>
  <c r="E15" i="11"/>
  <c r="K25" i="1"/>
  <c r="L25" i="1"/>
  <c r="G26" i="1"/>
  <c r="B16" i="11" s="1"/>
  <c r="H26" i="1"/>
  <c r="C16" i="11"/>
  <c r="I26" i="1"/>
  <c r="D16" i="11" s="1"/>
  <c r="J26" i="1"/>
  <c r="E16" i="11"/>
  <c r="K26" i="1"/>
  <c r="L26" i="1"/>
  <c r="G27" i="1"/>
  <c r="B17" i="11" s="1"/>
  <c r="H27" i="1"/>
  <c r="C17" i="11"/>
  <c r="I27" i="1"/>
  <c r="D17" i="11" s="1"/>
  <c r="J27" i="1"/>
  <c r="E17" i="11"/>
  <c r="K27" i="1"/>
  <c r="L27" i="1"/>
  <c r="G28" i="1"/>
  <c r="B18" i="11" s="1"/>
  <c r="H28" i="1"/>
  <c r="C18" i="11"/>
  <c r="I28" i="1"/>
  <c r="D18" i="11" s="1"/>
  <c r="J28" i="1"/>
  <c r="E18" i="11"/>
  <c r="K28" i="1"/>
  <c r="L28" i="1"/>
  <c r="G29" i="1"/>
  <c r="B19" i="11" s="1"/>
  <c r="H29" i="1"/>
  <c r="C19" i="11"/>
  <c r="I29" i="1"/>
  <c r="D19" i="11" s="1"/>
  <c r="J29" i="1"/>
  <c r="E19" i="11"/>
  <c r="K29" i="1"/>
  <c r="L29" i="1"/>
  <c r="G30" i="1"/>
  <c r="B20" i="11" s="1"/>
  <c r="H30" i="1"/>
  <c r="C20" i="11"/>
  <c r="I30" i="1"/>
  <c r="D20" i="11" s="1"/>
  <c r="J30" i="1"/>
  <c r="E20" i="11"/>
  <c r="K30" i="1"/>
  <c r="L30" i="1"/>
  <c r="G31" i="1"/>
  <c r="B21" i="11" s="1"/>
  <c r="H31" i="1"/>
  <c r="C21" i="11"/>
  <c r="I31" i="1"/>
  <c r="D21" i="11" s="1"/>
  <c r="J31" i="1"/>
  <c r="E21" i="11"/>
  <c r="K31" i="1"/>
  <c r="L31" i="1"/>
  <c r="G32" i="1"/>
  <c r="B22" i="11" s="1"/>
  <c r="H32" i="1"/>
  <c r="C22" i="11"/>
  <c r="D22" i="11"/>
  <c r="J32" i="1"/>
  <c r="E22" i="11"/>
  <c r="K32" i="1"/>
  <c r="L32" i="1"/>
  <c r="H12" i="1"/>
  <c r="C2" i="11" s="1"/>
  <c r="I12" i="1"/>
  <c r="D2" i="11"/>
  <c r="J12" i="1"/>
  <c r="E2" i="11" s="1"/>
  <c r="K12" i="1"/>
  <c r="L12" i="1"/>
  <c r="G12" i="1"/>
  <c r="B2" i="11"/>
  <c r="C1" i="11"/>
  <c r="D1" i="11"/>
  <c r="E1" i="11"/>
  <c r="F1" i="11"/>
  <c r="G1" i="11"/>
  <c r="B1" i="11"/>
  <c r="E8" i="2"/>
  <c r="F8" i="2"/>
  <c r="E9" i="2"/>
  <c r="F9" i="2" s="1"/>
  <c r="G9" i="2" s="1"/>
  <c r="E10" i="2"/>
  <c r="F10" i="2"/>
  <c r="E11" i="2"/>
  <c r="F11" i="2" s="1"/>
  <c r="G11" i="2" s="1"/>
  <c r="E12" i="2"/>
  <c r="F12" i="2"/>
  <c r="E13" i="2"/>
  <c r="F13" i="2" s="1"/>
  <c r="G13" i="2" s="1"/>
  <c r="E14" i="2"/>
  <c r="F14" i="2"/>
  <c r="E15" i="2"/>
  <c r="F15" i="2" s="1"/>
  <c r="G15" i="2" s="1"/>
  <c r="E16" i="2"/>
  <c r="F16" i="2"/>
  <c r="E17" i="2"/>
  <c r="F17" i="2" s="1"/>
  <c r="G17" i="2" s="1"/>
  <c r="E18" i="2"/>
  <c r="F18" i="2"/>
  <c r="E19" i="2"/>
  <c r="F19" i="2" s="1"/>
  <c r="G19" i="2" s="1"/>
  <c r="E20" i="2"/>
  <c r="F20" i="2"/>
  <c r="E21" i="2"/>
  <c r="F21" i="2" s="1"/>
  <c r="G21" i="2" s="1"/>
  <c r="E22" i="2"/>
  <c r="F22" i="2"/>
  <c r="E23" i="2"/>
  <c r="F23" i="2" s="1"/>
  <c r="G23" i="2" s="1"/>
  <c r="E24" i="2"/>
  <c r="F24" i="2"/>
  <c r="E25" i="2"/>
  <c r="F25" i="2" s="1"/>
  <c r="G25" i="2" s="1"/>
  <c r="E26" i="2"/>
  <c r="F26" i="2"/>
  <c r="E27" i="2"/>
  <c r="F27" i="2" s="1"/>
  <c r="G27" i="2" s="1"/>
  <c r="G8" i="2"/>
  <c r="G10" i="2"/>
  <c r="G12" i="2"/>
  <c r="G14" i="2"/>
  <c r="G16" i="2"/>
  <c r="G18" i="2"/>
  <c r="G20" i="2"/>
  <c r="G22" i="2"/>
  <c r="G24" i="2"/>
  <c r="G26" i="2"/>
  <c r="G28" i="2"/>
  <c r="E28" i="2"/>
  <c r="C22" i="10"/>
  <c r="AI51" i="10" s="1"/>
  <c r="AH52" i="10"/>
  <c r="AJ52" i="10"/>
  <c r="F18" i="10"/>
  <c r="AE51" i="10"/>
  <c r="AF51" i="10"/>
  <c r="AJ51" i="10"/>
  <c r="AE50" i="10"/>
  <c r="AH50" i="10"/>
  <c r="AJ50" i="10"/>
  <c r="AG49" i="10"/>
  <c r="AH49" i="10"/>
  <c r="AN49" i="10"/>
  <c r="AF48" i="10"/>
  <c r="AG48" i="10"/>
  <c r="AM48" i="10"/>
  <c r="AE47" i="10"/>
  <c r="AF47" i="10"/>
  <c r="AE46" i="10"/>
  <c r="AH46" i="10"/>
  <c r="AJ46" i="10"/>
  <c r="AG45" i="10"/>
  <c r="AH45" i="10"/>
  <c r="AJ45" i="10"/>
  <c r="AN45" i="10"/>
  <c r="AF44" i="10"/>
  <c r="AG44" i="10"/>
  <c r="AJ44" i="10"/>
  <c r="AM44" i="10"/>
  <c r="AE43" i="10"/>
  <c r="AF43" i="10"/>
  <c r="AJ43" i="10"/>
  <c r="AE42" i="10"/>
  <c r="AH42" i="10"/>
  <c r="AJ42" i="10"/>
  <c r="AG41" i="10"/>
  <c r="AH41" i="10"/>
  <c r="AN41" i="10"/>
  <c r="AF40" i="10"/>
  <c r="AG40" i="10"/>
  <c r="AJ40" i="10"/>
  <c r="AM40" i="10"/>
  <c r="AE39" i="10"/>
  <c r="AF39" i="10"/>
  <c r="AJ39" i="10"/>
  <c r="AN39" i="10"/>
  <c r="AE38" i="10"/>
  <c r="AH38" i="10"/>
  <c r="AI38" i="10"/>
  <c r="AJ38" i="10"/>
  <c r="AM38" i="10"/>
  <c r="AN38" i="10"/>
  <c r="AG37" i="10"/>
  <c r="AH37" i="10"/>
  <c r="AJ37" i="10"/>
  <c r="AM37" i="10"/>
  <c r="AN37" i="10"/>
  <c r="AG36" i="10"/>
  <c r="AH36" i="10"/>
  <c r="AJ36" i="10"/>
  <c r="AM36" i="10"/>
  <c r="AE35" i="10"/>
  <c r="AH35" i="10"/>
  <c r="AI35" i="10"/>
  <c r="AJ35" i="10"/>
  <c r="AM35" i="10"/>
  <c r="AN35" i="10"/>
  <c r="AE34" i="10"/>
  <c r="AH34" i="10"/>
  <c r="AI34" i="10"/>
  <c r="AJ34" i="10"/>
  <c r="AM34" i="10"/>
  <c r="AN34" i="10"/>
  <c r="AE33" i="10"/>
  <c r="AH33" i="10"/>
  <c r="AI33" i="10"/>
  <c r="AJ33" i="10"/>
  <c r="AM33" i="10"/>
  <c r="AN33" i="10"/>
  <c r="AE32" i="10"/>
  <c r="AH32" i="10"/>
  <c r="AI32" i="10"/>
  <c r="AJ32" i="10"/>
  <c r="AM32" i="10"/>
  <c r="AN32" i="10"/>
  <c r="F23" i="10"/>
  <c r="AC36" i="10" s="1"/>
  <c r="Y39" i="10"/>
  <c r="Y52" i="10"/>
  <c r="U51" i="10"/>
  <c r="Y50" i="10"/>
  <c r="Y49" i="10"/>
  <c r="T48" i="10"/>
  <c r="Y48" i="10"/>
  <c r="U47" i="10"/>
  <c r="Y47" i="10"/>
  <c r="Y46" i="10"/>
  <c r="T45" i="10"/>
  <c r="X45" i="10"/>
  <c r="Y45" i="10"/>
  <c r="W44" i="10"/>
  <c r="X44" i="10"/>
  <c r="Y44" i="10"/>
  <c r="U43" i="10"/>
  <c r="W43" i="10"/>
  <c r="Y43" i="10"/>
  <c r="T42" i="10"/>
  <c r="U42" i="10"/>
  <c r="Y42" i="10"/>
  <c r="T41" i="10"/>
  <c r="X41" i="10"/>
  <c r="Y41" i="10"/>
  <c r="W40" i="10"/>
  <c r="X40" i="10"/>
  <c r="Y40" i="10"/>
  <c r="U38" i="10"/>
  <c r="W38" i="10"/>
  <c r="Y38" i="10"/>
  <c r="T37" i="10"/>
  <c r="U37" i="10"/>
  <c r="Y37" i="10"/>
  <c r="T36" i="10"/>
  <c r="X36" i="10"/>
  <c r="Y36" i="10"/>
  <c r="W35" i="10"/>
  <c r="X35" i="10"/>
  <c r="Y35" i="10"/>
  <c r="U34" i="10"/>
  <c r="W34" i="10"/>
  <c r="Y34" i="10"/>
  <c r="T33" i="10"/>
  <c r="U33" i="10"/>
  <c r="Y33" i="10"/>
  <c r="T32" i="10"/>
  <c r="X32" i="10"/>
  <c r="Y32" i="10"/>
  <c r="C23" i="10"/>
  <c r="W52" i="10"/>
  <c r="T49" i="10"/>
  <c r="X52" i="10"/>
  <c r="W39" i="10"/>
  <c r="V45" i="10"/>
  <c r="V41" i="10"/>
  <c r="U39" i="10"/>
  <c r="V52" i="10"/>
  <c r="V40" i="10"/>
  <c r="V36" i="10"/>
  <c r="U48" i="10"/>
  <c r="W49" i="10"/>
  <c r="Y51" i="10"/>
  <c r="T51" i="10"/>
  <c r="U52" i="10"/>
  <c r="V47" i="10"/>
  <c r="V43" i="10"/>
  <c r="U49" i="10"/>
  <c r="T52" i="10"/>
  <c r="X39" i="10"/>
  <c r="V42" i="10"/>
  <c r="V38" i="10"/>
  <c r="AC40" i="10" l="1"/>
  <c r="AN50" i="10"/>
  <c r="AB32" i="10"/>
  <c r="AB36" i="10"/>
  <c r="AB40" i="10"/>
  <c r="AB44" i="10"/>
  <c r="AB48" i="10"/>
  <c r="AB52" i="10"/>
  <c r="AB37" i="10"/>
  <c r="AB41" i="10"/>
  <c r="AB45" i="10"/>
  <c r="AB49" i="10"/>
  <c r="AB34" i="10"/>
  <c r="AB38" i="10"/>
  <c r="AB42" i="10"/>
  <c r="AB46" i="10"/>
  <c r="AB50" i="10"/>
  <c r="AB39" i="10"/>
  <c r="AB43" i="10"/>
  <c r="AB51" i="10"/>
  <c r="AB33" i="10"/>
  <c r="AB35" i="10"/>
  <c r="AB47" i="10"/>
  <c r="AC47" i="10"/>
  <c r="AC38" i="10"/>
  <c r="AC49" i="10"/>
  <c r="AJ41" i="10"/>
  <c r="AJ47" i="10"/>
  <c r="AJ48" i="10"/>
  <c r="AJ49" i="10"/>
  <c r="AC43" i="10"/>
  <c r="AC34" i="10"/>
  <c r="AC41" i="10"/>
  <c r="AC32" i="10"/>
  <c r="AD32" i="10" s="1"/>
  <c r="X51" i="10"/>
  <c r="AC46" i="10"/>
  <c r="V35" i="10"/>
  <c r="V51" i="10"/>
  <c r="T47" i="10"/>
  <c r="AC37" i="10"/>
  <c r="V44" i="10"/>
  <c r="AC48" i="10"/>
  <c r="V33" i="10"/>
  <c r="V49" i="10"/>
  <c r="W51" i="10"/>
  <c r="T50" i="10"/>
  <c r="W32" i="10"/>
  <c r="X33" i="10"/>
  <c r="T34" i="10"/>
  <c r="U35" i="10"/>
  <c r="W36" i="10"/>
  <c r="X37" i="10"/>
  <c r="T38" i="10"/>
  <c r="U40" i="10"/>
  <c r="W41" i="10"/>
  <c r="AD41" i="10" s="1"/>
  <c r="X42" i="10"/>
  <c r="T43" i="10"/>
  <c r="U44" i="10"/>
  <c r="W45" i="10"/>
  <c r="W46" i="10"/>
  <c r="X47" i="10"/>
  <c r="X48" i="10"/>
  <c r="X49" i="10"/>
  <c r="AG32" i="10"/>
  <c r="AG33" i="10"/>
  <c r="AO33" i="10" s="1"/>
  <c r="AG34" i="10"/>
  <c r="AG35" i="10"/>
  <c r="AO35" i="10" s="1"/>
  <c r="AF36" i="10"/>
  <c r="AF37" i="10"/>
  <c r="AG38" i="10"/>
  <c r="AC50" i="10"/>
  <c r="AC39" i="10"/>
  <c r="AC51" i="10"/>
  <c r="AC35" i="10"/>
  <c r="AD35" i="10" s="1"/>
  <c r="V50" i="10"/>
  <c r="W50" i="10"/>
  <c r="AC42" i="10"/>
  <c r="V39" i="10"/>
  <c r="T39" i="10"/>
  <c r="AD39" i="10" s="1"/>
  <c r="X50" i="10"/>
  <c r="X46" i="10"/>
  <c r="AC33" i="10"/>
  <c r="AD33" i="10" s="1"/>
  <c r="V48" i="10"/>
  <c r="AC44" i="10"/>
  <c r="V37" i="10"/>
  <c r="V32" i="10"/>
  <c r="U50" i="10"/>
  <c r="U32" i="10"/>
  <c r="W33" i="10"/>
  <c r="X34" i="10"/>
  <c r="T35" i="10"/>
  <c r="U36" i="10"/>
  <c r="W37" i="10"/>
  <c r="X38" i="10"/>
  <c r="T40" i="10"/>
  <c r="AD40" i="10" s="1"/>
  <c r="U41" i="10"/>
  <c r="W42" i="10"/>
  <c r="AD42" i="10" s="1"/>
  <c r="X43" i="10"/>
  <c r="T44" i="10"/>
  <c r="AD44" i="10" s="1"/>
  <c r="U45" i="10"/>
  <c r="W47" i="10"/>
  <c r="W48" i="10"/>
  <c r="V34" i="10"/>
  <c r="AF32" i="10"/>
  <c r="AO32" i="10" s="1"/>
  <c r="AF33" i="10"/>
  <c r="AF34" i="10"/>
  <c r="AO34" i="10" s="1"/>
  <c r="AF35" i="10"/>
  <c r="AI36" i="10"/>
  <c r="AE36" i="10"/>
  <c r="AI37" i="10"/>
  <c r="AE37" i="10"/>
  <c r="AF38" i="10"/>
  <c r="AO38" i="10" s="1"/>
  <c r="AI39" i="10"/>
  <c r="AI42" i="10"/>
  <c r="AI43" i="10"/>
  <c r="AI46" i="10"/>
  <c r="AI47" i="10"/>
  <c r="AI50" i="10"/>
  <c r="AM45" i="10"/>
  <c r="AN46" i="10"/>
  <c r="AO37" i="10"/>
  <c r="AD46" i="10"/>
  <c r="AD36" i="10"/>
  <c r="AM41" i="10"/>
  <c r="AN42" i="10"/>
  <c r="AM49" i="10"/>
  <c r="AN52" i="10"/>
  <c r="AM51" i="10"/>
  <c r="AN48" i="10"/>
  <c r="AM47" i="10"/>
  <c r="AN44" i="10"/>
  <c r="AM43" i="10"/>
  <c r="AN40" i="10"/>
  <c r="AN51" i="10"/>
  <c r="AM50" i="10"/>
  <c r="AN47" i="10"/>
  <c r="AM46" i="10"/>
  <c r="AN43" i="10"/>
  <c r="AM42" i="10"/>
  <c r="AM52" i="10"/>
  <c r="AC45" i="10"/>
  <c r="AD45" i="10" s="1"/>
  <c r="AC52" i="10"/>
  <c r="AD52" i="10" s="1"/>
  <c r="AN36" i="10"/>
  <c r="AM39" i="10"/>
  <c r="AF52" i="10"/>
  <c r="AG51" i="10"/>
  <c r="AF50" i="10"/>
  <c r="AE49" i="10"/>
  <c r="AI49" i="10"/>
  <c r="AH48" i="10"/>
  <c r="AG47" i="10"/>
  <c r="AF46" i="10"/>
  <c r="AE45" i="10"/>
  <c r="AI45" i="10"/>
  <c r="AH44" i="10"/>
  <c r="AG43" i="10"/>
  <c r="AF42" i="10"/>
  <c r="AE41" i="10"/>
  <c r="AI41" i="10"/>
  <c r="AH40" i="10"/>
  <c r="AG39" i="10"/>
  <c r="AG52" i="10"/>
  <c r="AH51" i="10"/>
  <c r="AG50" i="10"/>
  <c r="AF49" i="10"/>
  <c r="AE48" i="10"/>
  <c r="AI48" i="10"/>
  <c r="AH47" i="10"/>
  <c r="AG46" i="10"/>
  <c r="AF45" i="10"/>
  <c r="AE44" i="10"/>
  <c r="AI44" i="10"/>
  <c r="AH43" i="10"/>
  <c r="AG42" i="10"/>
  <c r="AF41" i="10"/>
  <c r="AE40" i="10"/>
  <c r="AO40" i="10" s="1"/>
  <c r="AI40" i="10"/>
  <c r="AH39" i="10"/>
  <c r="AE52" i="10"/>
  <c r="AI52" i="10"/>
  <c r="AD38" i="10" l="1"/>
  <c r="AD49" i="10"/>
  <c r="AD50" i="10"/>
  <c r="AO46" i="10"/>
  <c r="AO43" i="10"/>
  <c r="AO49" i="10"/>
  <c r="AO36" i="10"/>
  <c r="AD37" i="10"/>
  <c r="AD47" i="10"/>
  <c r="AD51" i="10"/>
  <c r="AD34" i="10"/>
  <c r="AD43" i="10"/>
  <c r="AD48" i="10"/>
  <c r="AO52" i="10"/>
  <c r="AO44" i="10"/>
  <c r="AO47" i="10"/>
  <c r="AO50" i="10"/>
  <c r="AO51" i="10"/>
  <c r="AO42" i="10"/>
  <c r="AO48" i="10"/>
  <c r="AO41" i="10"/>
  <c r="AO39" i="10"/>
  <c r="AO45" i="10"/>
</calcChain>
</file>

<file path=xl/sharedStrings.xml><?xml version="1.0" encoding="utf-8"?>
<sst xmlns="http://schemas.openxmlformats.org/spreadsheetml/2006/main" count="174" uniqueCount="129">
  <si>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</si>
  <si>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</si>
  <si>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</si>
  <si>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</si>
  <si>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</si>
  <si>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</si>
  <si>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</si>
  <si>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</si>
  <si>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</si>
  <si>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</si>
  <si>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</si>
  <si>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</si>
  <si>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</si>
  <si>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</si>
  <si>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</si>
  <si>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</si>
  <si>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</si>
  <si>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</si>
  <si>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</si>
  <si>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</si>
  <si>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</si>
  <si>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</si>
  <si>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</si>
  <si>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</si>
  <si>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</si>
  <si>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</si>
  <si>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</si>
  <si>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</si>
  <si>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</si>
  <si>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</si>
  <si>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</si>
  <si>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</si>
  <si>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</si>
  <si>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</si>
  <si>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</si>
  <si>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</si>
  <si>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</si>
  <si>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</si>
  <si>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</si>
  <si>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</si>
  <si>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</si>
  <si>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</si>
  <si>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</si>
  <si>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</si>
  <si>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</si>
  <si>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</si>
  <si>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</si>
  <si>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</si>
  <si>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</si>
  <si>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</si>
  <si>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</si>
  <si>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</si>
  <si>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</si>
  <si>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</si>
  <si>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</si>
  <si>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</si>
  <si>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</si>
  <si>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</si>
  <si>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</si>
  <si>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</si>
  <si>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</si>
  <si>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</si>
  <si>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</si>
  <si>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</si>
  <si>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</si>
  <si>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</si>
  <si>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</si>
  <si>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</si>
  <si>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</si>
  <si>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</si>
  <si>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</si>
  <si>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</si>
  <si>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</si>
  <si>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</si>
  <si>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</si>
  <si>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</si>
  <si>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</si>
  <si>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</si>
  <si>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</si>
  <si>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</si>
  <si>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</si>
  <si>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</si>
  <si>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</si>
  <si>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</si>
  <si>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</si>
  <si>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</si>
  <si>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</si>
  <si>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</si>
  <si>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</si>
  <si>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</si>
  <si>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</si>
  <si>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</si>
  <si>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</si>
  <si>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</si>
  <si>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</si>
  <si>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</si>
  <si>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</si>
  <si>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</si>
  <si>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</si>
  <si>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</si>
  <si>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</si>
  <si>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</si>
  <si>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</si>
  <si>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</si>
  <si>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</si>
  <si>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</si>
  <si>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</si>
  <si>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</si>
  <si>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</si>
  <si>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</si>
  <si>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</si>
  <si>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</si>
  <si>
    <t>Country</t>
  </si>
  <si>
    <t>ZA</t>
  </si>
  <si>
    <t>iU</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</si>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</sst>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style="thin">
        <color indexed="64"/>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top/>
      <bottom style="medium">
        <color indexed="64"/>
      </bottom>
      <diagonal/>
    </border>
    <border>
      <left/>
      <right style="thin">
        <color auto="1"/>
      </right>
      <top/>
      <bottom style="medium">
        <color auto="1"/>
      </bottom>
      <diagonal/>
    </border>
    <border>
      <left style="medium">
        <color indexed="64"/>
      </left>
      <right/>
      <top/>
      <bottom style="medium">
        <color indexed="64"/>
      </bottom>
      <diagonal/>
    </border>
  </borders>
  <cellStyleXfs count="506">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29"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29" fillId="0" borderId="28"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6">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0" fontId="0" fillId="0" borderId="0" xfId="0" applyFill="1" applyBorder="1"/>
    <xf numFmtId="0" fontId="0" fillId="0" borderId="22"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0" fontId="24" fillId="0" borderId="0" xfId="0" applyFont="1" applyBorder="1" applyAlignment="1">
      <alignment horizontal="center"/>
    </xf>
    <xf numFmtId="2" fontId="24" fillId="0" borderId="22" xfId="1" applyNumberFormat="1" applyFont="1" applyBorder="1" applyAlignment="1">
      <alignment horizontal="center"/>
    </xf>
    <xf numFmtId="2" fontId="24" fillId="0" borderId="23" xfId="1" applyNumberFormat="1" applyFont="1" applyBorder="1" applyAlignment="1">
      <alignment horizontal="center"/>
    </xf>
    <xf numFmtId="43" fontId="24"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4" xfId="1" applyFont="1" applyBorder="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43" fontId="0"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3" fontId="24" fillId="0" borderId="0" xfId="463" applyNumberFormat="1" applyFont="1" applyAlignment="1">
      <alignment horizontal="center"/>
    </xf>
    <xf numFmtId="168" fontId="0" fillId="0" borderId="0" xfId="0" applyNumberFormat="1" applyAlignment="1">
      <alignment horizontal="center"/>
    </xf>
    <xf numFmtId="166" fontId="41" fillId="0" borderId="0" xfId="0" applyNumberFormat="1" applyFont="1" applyAlignment="1">
      <alignment horizontal="right"/>
    </xf>
    <xf numFmtId="166" fontId="41" fillId="0" borderId="0" xfId="0" applyNumberFormat="1" applyFont="1" applyAlignment="1">
      <alignment horizontal="center"/>
    </xf>
    <xf numFmtId="0" fontId="33" fillId="0" borderId="17" xfId="0" applyFont="1" applyBorder="1" applyAlignment="1">
      <alignment horizontal="right" wrapText="1"/>
    </xf>
    <xf numFmtId="0" fontId="33" fillId="0" borderId="30" xfId="0" applyFont="1" applyFill="1" applyBorder="1" applyAlignment="1">
      <alignment horizontal="right"/>
    </xf>
    <xf numFmtId="0" fontId="0" fillId="0" borderId="18" xfId="0" applyFill="1" applyBorder="1"/>
    <xf numFmtId="2" fontId="0" fillId="0" borderId="30" xfId="0" applyNumberFormat="1" applyBorder="1" applyAlignment="1">
      <alignment horizontal="center"/>
    </xf>
    <xf numFmtId="0" fontId="0" fillId="0" borderId="31" xfId="0" applyFill="1" applyBorder="1"/>
    <xf numFmtId="0" fontId="0" fillId="0" borderId="21" xfId="0" applyBorder="1" applyAlignment="1">
      <alignment horizontal="center"/>
    </xf>
    <xf numFmtId="0" fontId="0" fillId="0" borderId="34" xfId="0" applyFill="1" applyBorder="1" applyAlignment="1">
      <alignment horizontal="center"/>
    </xf>
    <xf numFmtId="0" fontId="33" fillId="0" borderId="33" xfId="0" applyFont="1" applyBorder="1" applyAlignment="1">
      <alignment horizontal="right"/>
    </xf>
    <xf numFmtId="0" fontId="33" fillId="0" borderId="32" xfId="0" applyFont="1" applyBorder="1" applyAlignment="1">
      <alignment horizontal="right"/>
    </xf>
    <xf numFmtId="0" fontId="33" fillId="0" borderId="35" xfId="0" applyFont="1" applyBorder="1" applyAlignment="1">
      <alignment horizontal="right"/>
    </xf>
    <xf numFmtId="43" fontId="0" fillId="0" borderId="36" xfId="1" applyFont="1" applyBorder="1" applyAlignment="1">
      <alignment horizontal="center"/>
    </xf>
    <xf numFmtId="43" fontId="0" fillId="0" borderId="31" xfId="1" applyFont="1" applyBorder="1" applyAlignment="1">
      <alignment horizontal="center"/>
    </xf>
    <xf numFmtId="166" fontId="0" fillId="0" borderId="18" xfId="0" applyNumberFormat="1" applyBorder="1" applyAlignment="1">
      <alignment horizontal="right"/>
    </xf>
    <xf numFmtId="0" fontId="0" fillId="0" borderId="36" xfId="0" applyBorder="1" applyAlignment="1">
      <alignment horizontal="center"/>
    </xf>
    <xf numFmtId="3" fontId="24" fillId="0" borderId="34" xfId="41" applyNumberFormat="1" applyFont="1" applyBorder="1" applyAlignment="1">
      <alignment horizontal="center"/>
    </xf>
    <xf numFmtId="2" fontId="24" fillId="0" borderId="34" xfId="0" applyNumberFormat="1" applyFont="1" applyBorder="1" applyAlignment="1">
      <alignment horizontal="center"/>
    </xf>
    <xf numFmtId="0" fontId="0" fillId="0" borderId="34" xfId="0" applyFont="1" applyBorder="1" applyAlignment="1">
      <alignment horizontal="center"/>
    </xf>
    <xf numFmtId="0" fontId="24" fillId="0" borderId="34" xfId="0" applyFont="1" applyFill="1" applyBorder="1" applyAlignment="1">
      <alignment horizontal="center"/>
    </xf>
    <xf numFmtId="2" fontId="24" fillId="0" borderId="34" xfId="54" applyNumberFormat="1" applyFont="1" applyBorder="1" applyAlignment="1">
      <alignment horizontal="center"/>
    </xf>
    <xf numFmtId="0" fontId="0" fillId="0" borderId="34" xfId="0" applyFont="1" applyBorder="1" applyAlignment="1">
      <alignment horizontal="center" wrapText="1"/>
    </xf>
    <xf numFmtId="0" fontId="0" fillId="0" borderId="34" xfId="0" applyBorder="1"/>
    <xf numFmtId="43" fontId="0" fillId="0" borderId="34" xfId="1" applyFont="1" applyBorder="1" applyAlignment="1">
      <alignment horizontal="center"/>
    </xf>
    <xf numFmtId="166" fontId="0" fillId="0" borderId="31" xfId="1" applyNumberFormat="1" applyFont="1" applyBorder="1"/>
    <xf numFmtId="0" fontId="0" fillId="0" borderId="0" xfId="0" quotePrefix="1"/>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06">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ƒnƒCƒp[ƒŠƒ“ƒN" xfId="49"/>
    <cellStyle name="Followed Hyperlink" xfId="501" builtinId="9" hidden="1"/>
    <cellStyle name="Followed Hyperlink" xfId="503" builtinId="9" hidden="1"/>
    <cellStyle name="Followed Hyperlink" xfId="505" builtinId="9" hidden="1"/>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Hyperlink" xfId="500" builtinId="8" hidden="1"/>
    <cellStyle name="Hyperlink" xfId="502" builtinId="8" hidden="1"/>
    <cellStyle name="Hyperlink" xfId="504" builtinId="8" hidden="1"/>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
          <c:y val="2.0857099770809299E-2"/>
        </c:manualLayout>
      </c:layout>
      <c:overlay val="0"/>
    </c:title>
    <c:autoTitleDeleted val="0"/>
    <c:plotArea>
      <c:layout>
        <c:manualLayout>
          <c:layoutTarget val="inner"/>
          <c:xMode val="edge"/>
          <c:yMode val="edge"/>
          <c:x val="7.1260028369724407E-2"/>
          <c:y val="7.8876207629000605E-2"/>
          <c:w val="0.89287292031298904"/>
          <c:h val="0.87205635837714002"/>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Workbook'!$H$12:$H$32</c:f>
              <c:numCache>
                <c:formatCode>#,##0.00</c:formatCode>
                <c:ptCount val="21"/>
                <c:pt idx="0">
                  <c:v>1</c:v>
                </c:pt>
                <c:pt idx="1">
                  <c:v>0.97862669417140025</c:v>
                </c:pt>
                <c:pt idx="2">
                  <c:v>0.99070237553418483</c:v>
                </c:pt>
                <c:pt idx="3">
                  <c:v>1.0227386912396637</c:v>
                </c:pt>
                <c:pt idx="4">
                  <c:v>1.0546035949238399</c:v>
                </c:pt>
                <c:pt idx="5">
                  <c:v>1.1000277805689698</c:v>
                </c:pt>
                <c:pt idx="6">
                  <c:v>1.1291382703935975</c:v>
                </c:pt>
                <c:pt idx="7">
                  <c:v>1.134984011395944</c:v>
                </c:pt>
                <c:pt idx="8">
                  <c:v>1.1617479297565358</c:v>
                </c:pt>
                <c:pt idx="9">
                  <c:v>1.2100092798921878</c:v>
                </c:pt>
                <c:pt idx="10">
                  <c:v>1.2431095322816121</c:v>
                </c:pt>
                <c:pt idx="11">
                  <c:v>1.2887051299480443</c:v>
                </c:pt>
                <c:pt idx="12">
                  <c:v>1.32671131260233</c:v>
                </c:pt>
                <c:pt idx="13">
                  <c:v>1.3871370054910954</c:v>
                </c:pt>
                <c:pt idx="14">
                  <c:v>1.4603358493465655</c:v>
                </c:pt>
                <c:pt idx="15">
                  <c:v>1.5421703126200623</c:v>
                </c:pt>
                <c:pt idx="16">
                  <c:v>1.6267710112718181</c:v>
                </c:pt>
                <c:pt idx="17">
                  <c:v>1.6866174497437685</c:v>
                </c:pt>
                <c:pt idx="18">
                  <c:v>1.6613193997032798</c:v>
                </c:pt>
                <c:pt idx="19">
                  <c:v>1.7094979992079582</c:v>
                </c:pt>
                <c:pt idx="20">
                  <c:v>1.7624879568278136</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Workbook'!$J$12:$J$32</c:f>
              <c:numCache>
                <c:formatCode>0.00</c:formatCode>
                <c:ptCount val="21"/>
                <c:pt idx="0">
                  <c:v>1</c:v>
                </c:pt>
                <c:pt idx="1">
                  <c:v>1.0012022581544466</c:v>
                </c:pt>
                <c:pt idx="2">
                  <c:v>1.0019236130471145</c:v>
                </c:pt>
                <c:pt idx="3">
                  <c:v>1.0084332311123501</c:v>
                </c:pt>
                <c:pt idx="4">
                  <c:v>1.0226826038472261</c:v>
                </c:pt>
                <c:pt idx="5">
                  <c:v>1.0435775020908837</c:v>
                </c:pt>
                <c:pt idx="6">
                  <c:v>1.0683196264287707</c:v>
                </c:pt>
                <c:pt idx="7">
                  <c:v>1.0959889880122664</c:v>
                </c:pt>
                <c:pt idx="8">
                  <c:v>1.1139392249790911</c:v>
                </c:pt>
                <c:pt idx="9">
                  <c:v>1.1342939782548089</c:v>
                </c:pt>
                <c:pt idx="10">
                  <c:v>1.1560252299972122</c:v>
                </c:pt>
                <c:pt idx="11">
                  <c:v>1.1797672149428491</c:v>
                </c:pt>
                <c:pt idx="12">
                  <c:v>1.2125627265124059</c:v>
                </c:pt>
                <c:pt idx="13">
                  <c:v>1.2579174797881238</c:v>
                </c:pt>
                <c:pt idx="14">
                  <c:v>1.314402704209646</c:v>
                </c:pt>
                <c:pt idx="15">
                  <c:v>1.3844891274045164</c:v>
                </c:pt>
                <c:pt idx="16">
                  <c:v>1.4726303317535545</c:v>
                </c:pt>
                <c:pt idx="17">
                  <c:v>1.576303317535545</c:v>
                </c:pt>
                <c:pt idx="18">
                  <c:v>1.6803038751045443</c:v>
                </c:pt>
                <c:pt idx="19">
                  <c:v>1.7923264566490102</c:v>
                </c:pt>
                <c:pt idx="20">
                  <c:v>1.9066211318650683</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Workbook'!$I$12:$I$31</c:f>
              <c:numCache>
                <c:formatCode>0.00</c:formatCode>
                <c:ptCount val="20"/>
                <c:pt idx="0">
                  <c:v>1</c:v>
                </c:pt>
                <c:pt idx="1">
                  <c:v>1.0210845372255797</c:v>
                </c:pt>
                <c:pt idx="2">
                  <c:v>1.0596971632483345</c:v>
                </c:pt>
                <c:pt idx="3">
                  <c:v>1.1703636576487721</c:v>
                </c:pt>
                <c:pt idx="4">
                  <c:v>1.2756746133563346</c:v>
                </c:pt>
                <c:pt idx="5">
                  <c:v>1.2422655192765304</c:v>
                </c:pt>
                <c:pt idx="6">
                  <c:v>1.2908777146337129</c:v>
                </c:pt>
                <c:pt idx="7">
                  <c:v>1.2885477532298402</c:v>
                </c:pt>
                <c:pt idx="8">
                  <c:v>1.3403410507390767</c:v>
                </c:pt>
                <c:pt idx="9">
                  <c:v>1.3387269646993742</c:v>
                </c:pt>
                <c:pt idx="10">
                  <c:v>1.3506065409001882</c:v>
                </c:pt>
                <c:pt idx="11">
                  <c:v>1.3693591756939629</c:v>
                </c:pt>
                <c:pt idx="12">
                  <c:v>1.4075982751540539</c:v>
                </c:pt>
                <c:pt idx="13">
                  <c:v>1.5013240843352373</c:v>
                </c:pt>
                <c:pt idx="14">
                  <c:v>1.5184945387359419</c:v>
                </c:pt>
                <c:pt idx="15">
                  <c:v>1.5981624531196261</c:v>
                </c:pt>
                <c:pt idx="16">
                  <c:v>1.6965748742426201</c:v>
                </c:pt>
                <c:pt idx="17">
                  <c:v>1.7562529911543718</c:v>
                </c:pt>
                <c:pt idx="18">
                  <c:v>1.7171889548231813</c:v>
                </c:pt>
                <c:pt idx="19">
                  <c:v>1.6556513331525751</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Workbook'!$L$12:$L$32</c:f>
              <c:numCache>
                <c:formatCode>0.00</c:formatCode>
                <c:ptCount val="21"/>
                <c:pt idx="0">
                  <c:v>1</c:v>
                </c:pt>
                <c:pt idx="1">
                  <c:v>1.023223977258189</c:v>
                </c:pt>
                <c:pt idx="2">
                  <c:v>1.0228440588924905</c:v>
                </c:pt>
                <c:pt idx="3">
                  <c:v>1.1101799281902336</c:v>
                </c:pt>
                <c:pt idx="4">
                  <c:v>1.1269114098777182</c:v>
                </c:pt>
                <c:pt idx="5">
                  <c:v>1.1420022128849308</c:v>
                </c:pt>
                <c:pt idx="6">
                  <c:v>1.2319944871425148</c:v>
                </c:pt>
                <c:pt idx="7">
                  <c:v>1.1749764962697931</c:v>
                </c:pt>
                <c:pt idx="8">
                  <c:v>1.223303612730045</c:v>
                </c:pt>
                <c:pt idx="9">
                  <c:v>1.255858640191122</c:v>
                </c:pt>
                <c:pt idx="10">
                  <c:v>1.2719454291565899</c:v>
                </c:pt>
                <c:pt idx="11">
                  <c:v>1.2442995539969122</c:v>
                </c:pt>
                <c:pt idx="12">
                  <c:v>1.3355798544452375</c:v>
                </c:pt>
                <c:pt idx="13">
                  <c:v>1.4166448893422365</c:v>
                </c:pt>
                <c:pt idx="14">
                  <c:v>1.399246882793028</c:v>
                </c:pt>
                <c:pt idx="15">
                  <c:v>1.437609331156372</c:v>
                </c:pt>
                <c:pt idx="16">
                  <c:v>1.4681914434380348</c:v>
                </c:pt>
                <c:pt idx="17">
                  <c:v>1.5370025517024912</c:v>
                </c:pt>
                <c:pt idx="18">
                  <c:v>1.5122261540654287</c:v>
                </c:pt>
                <c:pt idx="19">
                  <c:v>1.5124721030136099</c:v>
                </c:pt>
                <c:pt idx="20">
                  <c:v>1.5035097323501212</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Workbook'!$K$12:$K$32</c:f>
              <c:numCache>
                <c:formatCode>0.00</c:formatCode>
                <c:ptCount val="21"/>
                <c:pt idx="0">
                  <c:v>1</c:v>
                </c:pt>
                <c:pt idx="1">
                  <c:v>1.0228981536646462</c:v>
                </c:pt>
                <c:pt idx="2">
                  <c:v>1.0228606968374041</c:v>
                </c:pt>
                <c:pt idx="3">
                  <c:v>1.1107699615605198</c:v>
                </c:pt>
                <c:pt idx="4">
                  <c:v>1.1284494698483738</c:v>
                </c:pt>
                <c:pt idx="5">
                  <c:v>1.1431869121822504</c:v>
                </c:pt>
                <c:pt idx="6">
                  <c:v>1.2323683396880409</c:v>
                </c:pt>
                <c:pt idx="7">
                  <c:v>1.1767654191622396</c:v>
                </c:pt>
                <c:pt idx="8">
                  <c:v>1.2243610536226184</c:v>
                </c:pt>
                <c:pt idx="9">
                  <c:v>1.2568659193211611</c:v>
                </c:pt>
                <c:pt idx="10">
                  <c:v>1.2724649525000764</c:v>
                </c:pt>
                <c:pt idx="11">
                  <c:v>1.2460069374503131</c:v>
                </c:pt>
                <c:pt idx="12">
                  <c:v>1.3361087389206583</c:v>
                </c:pt>
                <c:pt idx="13">
                  <c:v>1.4172649172089296</c:v>
                </c:pt>
                <c:pt idx="14">
                  <c:v>1.4002067553568909</c:v>
                </c:pt>
                <c:pt idx="15">
                  <c:v>1.4396400005068859</c:v>
                </c:pt>
                <c:pt idx="16">
                  <c:v>1.4707624486727449</c:v>
                </c:pt>
                <c:pt idx="17">
                  <c:v>1.5388765379462122</c:v>
                </c:pt>
                <c:pt idx="18">
                  <c:v>1.5140189092510079</c:v>
                </c:pt>
                <c:pt idx="19">
                  <c:v>1.5140135069028198</c:v>
                </c:pt>
                <c:pt idx="20">
                  <c:v>1.5040369230546942</c:v>
                </c:pt>
              </c:numCache>
            </c:numRef>
          </c:yVal>
          <c:smooth val="0"/>
        </c:ser>
        <c:dLbls>
          <c:showLegendKey val="0"/>
          <c:showVal val="0"/>
          <c:showCatName val="0"/>
          <c:showSerName val="0"/>
          <c:showPercent val="0"/>
          <c:showBubbleSize val="0"/>
        </c:dLbls>
        <c:axId val="173349888"/>
        <c:axId val="173356544"/>
      </c:scatterChart>
      <c:valAx>
        <c:axId val="173349888"/>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173356544"/>
        <c:crosses val="autoZero"/>
        <c:crossBetween val="midCat"/>
      </c:valAx>
      <c:valAx>
        <c:axId val="173356544"/>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173349888"/>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D4" workbookViewId="0">
      <selection activeCell="H34" sqref="H34"/>
    </sheetView>
  </sheetViews>
  <sheetFormatPr defaultColWidth="8.85546875" defaultRowHeight="15"/>
  <cols>
    <col min="2" max="2" width="23.28515625" customWidth="1"/>
    <col min="3" max="3" width="20.85546875" customWidth="1"/>
    <col min="4" max="4" width="30.140625" customWidth="1"/>
    <col min="5" max="5" width="21" style="2" customWidth="1"/>
    <col min="6" max="6" width="14.85546875" customWidth="1"/>
    <col min="7" max="7" width="14.85546875" style="69" customWidth="1"/>
    <col min="8" max="8" width="20.42578125" customWidth="1"/>
    <col min="9" max="9" width="17.42578125" customWidth="1"/>
    <col min="10" max="10" width="23.140625" customWidth="1"/>
    <col min="11" max="11" width="23.140625" style="69" customWidth="1"/>
    <col min="12" max="12" width="20.140625" customWidth="1"/>
  </cols>
  <sheetData>
    <row r="1" spans="1:12">
      <c r="A1" s="101" t="s">
        <v>4</v>
      </c>
      <c r="B1" s="101"/>
      <c r="C1" s="101"/>
      <c r="D1" s="101"/>
      <c r="E1" s="59"/>
    </row>
    <row r="2" spans="1:12">
      <c r="A2" s="18" t="s">
        <v>36</v>
      </c>
      <c r="B2" s="19" t="s">
        <v>37</v>
      </c>
      <c r="C2" s="2"/>
      <c r="D2" s="2"/>
      <c r="F2" s="2"/>
      <c r="H2" s="2"/>
      <c r="I2" s="2"/>
      <c r="J2" s="2"/>
      <c r="L2" s="2"/>
    </row>
    <row r="3" spans="1:12">
      <c r="A3" s="2"/>
      <c r="B3" s="19" t="s">
        <v>38</v>
      </c>
      <c r="C3" s="2"/>
      <c r="D3" s="2"/>
      <c r="F3" s="2"/>
      <c r="H3" s="2"/>
      <c r="I3" s="2"/>
      <c r="J3" s="2"/>
      <c r="L3" s="2"/>
    </row>
    <row r="4" spans="1:12">
      <c r="A4" s="2"/>
      <c r="B4" s="19" t="s">
        <v>39</v>
      </c>
      <c r="C4" s="2"/>
      <c r="D4" s="2"/>
      <c r="F4" s="2"/>
      <c r="H4" s="2"/>
      <c r="I4" s="2"/>
      <c r="J4" s="2"/>
      <c r="L4" s="2"/>
    </row>
    <row r="5" spans="1:12">
      <c r="A5" s="2"/>
      <c r="B5" s="19" t="s">
        <v>40</v>
      </c>
      <c r="C5" s="2"/>
      <c r="D5" s="2"/>
      <c r="F5" s="2"/>
      <c r="H5" s="2"/>
      <c r="I5" s="2"/>
      <c r="J5" s="2"/>
      <c r="L5" s="2"/>
    </row>
    <row r="6" spans="1:12">
      <c r="A6" s="2"/>
      <c r="B6" s="16" t="s">
        <v>95</v>
      </c>
      <c r="C6" s="20"/>
      <c r="D6" s="16"/>
      <c r="E6" s="16"/>
      <c r="F6" s="16"/>
      <c r="G6" s="16"/>
      <c r="H6" s="16"/>
      <c r="I6" s="16"/>
      <c r="J6" s="16"/>
      <c r="K6" s="16"/>
      <c r="L6" s="16"/>
    </row>
    <row r="7" spans="1:12" s="69" customFormat="1">
      <c r="B7" s="19" t="s">
        <v>104</v>
      </c>
      <c r="C7" s="20"/>
      <c r="D7" s="16"/>
      <c r="E7" s="16"/>
      <c r="F7" s="16"/>
      <c r="G7" s="16"/>
      <c r="H7" s="16"/>
      <c r="I7" s="16"/>
      <c r="J7" s="16"/>
      <c r="K7" s="16"/>
      <c r="L7" s="16"/>
    </row>
    <row r="8" spans="1:12" s="69" customFormat="1">
      <c r="B8" s="16"/>
      <c r="C8" s="20"/>
      <c r="D8" s="16"/>
      <c r="E8" s="16"/>
      <c r="F8" s="16"/>
      <c r="G8" s="16"/>
      <c r="H8" s="16"/>
      <c r="I8" s="16"/>
      <c r="J8" s="16"/>
      <c r="K8" s="16"/>
      <c r="L8" s="16"/>
    </row>
    <row r="9" spans="1:12">
      <c r="A9" s="2"/>
      <c r="B9" s="2"/>
      <c r="C9" s="2"/>
      <c r="D9" s="2"/>
      <c r="F9" s="2"/>
      <c r="G9" s="19" t="s">
        <v>105</v>
      </c>
      <c r="H9" s="19" t="s">
        <v>107</v>
      </c>
      <c r="I9" s="19" t="s">
        <v>108</v>
      </c>
      <c r="J9" s="19" t="s">
        <v>109</v>
      </c>
      <c r="K9" s="19" t="s">
        <v>110</v>
      </c>
      <c r="L9" s="19" t="s">
        <v>111</v>
      </c>
    </row>
    <row r="10" spans="1:12">
      <c r="A10" s="62"/>
      <c r="B10" s="100" t="s">
        <v>99</v>
      </c>
      <c r="C10" s="100" t="s">
        <v>45</v>
      </c>
      <c r="D10" s="100" t="s">
        <v>98</v>
      </c>
      <c r="E10" s="100" t="s">
        <v>96</v>
      </c>
      <c r="F10" s="100" t="s">
        <v>0</v>
      </c>
      <c r="G10" s="70"/>
      <c r="H10" s="100" t="s">
        <v>41</v>
      </c>
      <c r="I10" s="100" t="s">
        <v>42</v>
      </c>
      <c r="J10" s="100" t="s">
        <v>43</v>
      </c>
      <c r="K10" s="100" t="s">
        <v>97</v>
      </c>
      <c r="L10" s="100" t="s">
        <v>44</v>
      </c>
    </row>
    <row r="11" spans="1:12" ht="15" customHeight="1">
      <c r="A11" s="63" t="s">
        <v>1</v>
      </c>
      <c r="B11" s="102"/>
      <c r="C11" s="100"/>
      <c r="D11" s="100"/>
      <c r="E11" s="100"/>
      <c r="F11" s="100"/>
      <c r="G11" s="70"/>
      <c r="H11" s="100"/>
      <c r="I11" s="100"/>
      <c r="J11" s="100"/>
      <c r="K11" s="100"/>
      <c r="L11" s="100"/>
    </row>
    <row r="12" spans="1:12">
      <c r="A12" s="3">
        <v>1991</v>
      </c>
      <c r="B12" s="1">
        <v>169183</v>
      </c>
      <c r="C12" s="74">
        <v>8243055</v>
      </c>
      <c r="D12" s="1">
        <v>286960</v>
      </c>
      <c r="E12" s="16">
        <v>4207339.9685506048</v>
      </c>
      <c r="F12" s="64">
        <v>4500393.0954026589</v>
      </c>
      <c r="G12" s="72">
        <f>A12-$A$12</f>
        <v>0</v>
      </c>
      <c r="H12" s="21">
        <f>B12/$B$12</f>
        <v>1</v>
      </c>
      <c r="I12" s="5">
        <f>C12/$C$12</f>
        <v>1</v>
      </c>
      <c r="J12" s="5">
        <f>D12/$D$12</f>
        <v>1</v>
      </c>
      <c r="K12" s="5">
        <f t="shared" ref="K12:K32" si="0">E12/$E$12</f>
        <v>1</v>
      </c>
      <c r="L12" s="5">
        <f>F12/$F$12</f>
        <v>1</v>
      </c>
    </row>
    <row r="13" spans="1:12">
      <c r="A13" s="3">
        <v>1992</v>
      </c>
      <c r="B13" s="1">
        <v>165567</v>
      </c>
      <c r="C13" s="74">
        <v>8416856</v>
      </c>
      <c r="D13" s="1">
        <v>287305</v>
      </c>
      <c r="E13" s="20">
        <v>4303680.2856698846</v>
      </c>
      <c r="F13" s="64">
        <v>4604910.1223032009</v>
      </c>
      <c r="G13" s="72">
        <f t="shared" ref="G13:G32" si="1">A13-$A$12</f>
        <v>1</v>
      </c>
      <c r="H13" s="21">
        <f t="shared" ref="H13:H32" si="2">B13/$B$12</f>
        <v>0.97862669417140025</v>
      </c>
      <c r="I13" s="5">
        <f t="shared" ref="I13:I32" si="3">C13/$C$12</f>
        <v>1.0210845372255797</v>
      </c>
      <c r="J13" s="5">
        <f t="shared" ref="J13:J32" si="4">D13/$D$12</f>
        <v>1.0012022581544466</v>
      </c>
      <c r="K13" s="66">
        <f t="shared" si="0"/>
        <v>1.0228981536646462</v>
      </c>
      <c r="L13" s="5">
        <f t="shared" ref="L13:L32" si="5">F13/$F$12</f>
        <v>1.023223977258189</v>
      </c>
    </row>
    <row r="14" spans="1:12">
      <c r="A14" s="3">
        <v>1993</v>
      </c>
      <c r="B14" s="1">
        <v>167610</v>
      </c>
      <c r="C14" s="74">
        <v>8735142</v>
      </c>
      <c r="D14" s="1">
        <v>287512</v>
      </c>
      <c r="E14" s="16">
        <v>4303522.6920635337</v>
      </c>
      <c r="F14" s="64">
        <v>4603200.3403133955</v>
      </c>
      <c r="G14" s="72">
        <f t="shared" si="1"/>
        <v>2</v>
      </c>
      <c r="H14" s="21">
        <f t="shared" si="2"/>
        <v>0.99070237553418483</v>
      </c>
      <c r="I14" s="5">
        <f t="shared" si="3"/>
        <v>1.0596971632483345</v>
      </c>
      <c r="J14" s="5">
        <f t="shared" si="4"/>
        <v>1.0019236130471145</v>
      </c>
      <c r="K14" s="66">
        <f t="shared" si="0"/>
        <v>1.0228606968374041</v>
      </c>
      <c r="L14" s="5">
        <f t="shared" si="5"/>
        <v>1.0228440588924905</v>
      </c>
    </row>
    <row r="15" spans="1:12">
      <c r="A15" s="3">
        <v>1994</v>
      </c>
      <c r="B15" s="1">
        <v>173030</v>
      </c>
      <c r="C15" s="74">
        <v>9647372</v>
      </c>
      <c r="D15" s="1">
        <v>289380</v>
      </c>
      <c r="E15" s="16">
        <v>4673386.8551389938</v>
      </c>
      <c r="F15" s="64">
        <v>4996246.083481947</v>
      </c>
      <c r="G15" s="72">
        <f t="shared" si="1"/>
        <v>3</v>
      </c>
      <c r="H15" s="21">
        <f t="shared" si="2"/>
        <v>1.0227386912396637</v>
      </c>
      <c r="I15" s="5">
        <f t="shared" si="3"/>
        <v>1.1703636576487721</v>
      </c>
      <c r="J15" s="5">
        <f t="shared" si="4"/>
        <v>1.0084332311123501</v>
      </c>
      <c r="K15" s="66">
        <f t="shared" si="0"/>
        <v>1.1107699615605198</v>
      </c>
      <c r="L15" s="5">
        <f t="shared" si="5"/>
        <v>1.1101799281902336</v>
      </c>
    </row>
    <row r="16" spans="1:12">
      <c r="A16" s="3">
        <v>1995</v>
      </c>
      <c r="B16" s="1">
        <v>178421</v>
      </c>
      <c r="C16" s="74">
        <v>10515456</v>
      </c>
      <c r="D16" s="1">
        <v>293469</v>
      </c>
      <c r="E16" s="16">
        <v>4747770.5569828041</v>
      </c>
      <c r="F16" s="64">
        <v>5071544.3281441592</v>
      </c>
      <c r="G16" s="72">
        <f t="shared" si="1"/>
        <v>4</v>
      </c>
      <c r="H16" s="21">
        <f t="shared" si="2"/>
        <v>1.0546035949238399</v>
      </c>
      <c r="I16" s="5">
        <f t="shared" si="3"/>
        <v>1.2756746133563346</v>
      </c>
      <c r="J16" s="5">
        <f t="shared" si="4"/>
        <v>1.0226826038472261</v>
      </c>
      <c r="K16" s="66">
        <f t="shared" si="0"/>
        <v>1.1284494698483738</v>
      </c>
      <c r="L16" s="5">
        <f t="shared" si="5"/>
        <v>1.1269114098777182</v>
      </c>
    </row>
    <row r="17" spans="1:12">
      <c r="A17" s="3">
        <v>1996</v>
      </c>
      <c r="B17" s="1">
        <v>186106</v>
      </c>
      <c r="C17" s="74">
        <v>10240063</v>
      </c>
      <c r="D17" s="1">
        <v>299465</v>
      </c>
      <c r="E17" s="16">
        <v>4809775.9871483324</v>
      </c>
      <c r="F17" s="64">
        <v>5139458.8738019001</v>
      </c>
      <c r="G17" s="72">
        <f t="shared" si="1"/>
        <v>5</v>
      </c>
      <c r="H17" s="21">
        <f t="shared" si="2"/>
        <v>1.1000277805689698</v>
      </c>
      <c r="I17" s="5">
        <f t="shared" si="3"/>
        <v>1.2422655192765304</v>
      </c>
      <c r="J17" s="5">
        <f t="shared" si="4"/>
        <v>1.0435775020908837</v>
      </c>
      <c r="K17" s="66">
        <f t="shared" si="0"/>
        <v>1.1431869121822504</v>
      </c>
      <c r="L17" s="5">
        <f t="shared" si="5"/>
        <v>1.1420022128849308</v>
      </c>
    </row>
    <row r="18" spans="1:12">
      <c r="A18" s="3">
        <v>1997</v>
      </c>
      <c r="B18" s="1">
        <v>191031</v>
      </c>
      <c r="C18" s="74">
        <v>10640776</v>
      </c>
      <c r="D18" s="1">
        <v>306565</v>
      </c>
      <c r="E18" s="16">
        <v>5184992.571545843</v>
      </c>
      <c r="F18" s="64">
        <v>5544459.4835103136</v>
      </c>
      <c r="G18" s="72">
        <f t="shared" si="1"/>
        <v>6</v>
      </c>
      <c r="H18" s="21">
        <f t="shared" si="2"/>
        <v>1.1291382703935975</v>
      </c>
      <c r="I18" s="5">
        <f t="shared" si="3"/>
        <v>1.2908777146337129</v>
      </c>
      <c r="J18" s="5">
        <f t="shared" si="4"/>
        <v>1.0683196264287707</v>
      </c>
      <c r="K18" s="66">
        <f t="shared" si="0"/>
        <v>1.2323683396880409</v>
      </c>
      <c r="L18" s="5">
        <f t="shared" si="5"/>
        <v>1.2319944871425148</v>
      </c>
    </row>
    <row r="19" spans="1:12">
      <c r="A19" s="3">
        <v>1998</v>
      </c>
      <c r="B19" s="1">
        <v>192020</v>
      </c>
      <c r="C19" s="74">
        <v>10621570</v>
      </c>
      <c r="D19" s="1">
        <v>314505</v>
      </c>
      <c r="E19" s="16">
        <v>4951052.1816494968</v>
      </c>
      <c r="F19" s="64">
        <v>5287856.1110729845</v>
      </c>
      <c r="G19" s="72">
        <f t="shared" si="1"/>
        <v>7</v>
      </c>
      <c r="H19" s="21">
        <f t="shared" si="2"/>
        <v>1.134984011395944</v>
      </c>
      <c r="I19" s="5">
        <f t="shared" si="3"/>
        <v>1.2885477532298402</v>
      </c>
      <c r="J19" s="5">
        <f t="shared" si="4"/>
        <v>1.0959889880122664</v>
      </c>
      <c r="K19" s="66">
        <f t="shared" si="0"/>
        <v>1.1767654191622396</v>
      </c>
      <c r="L19" s="5">
        <f t="shared" si="5"/>
        <v>1.1749764962697931</v>
      </c>
    </row>
    <row r="20" spans="1:12">
      <c r="A20" s="3">
        <v>1999</v>
      </c>
      <c r="B20" s="1">
        <v>196548</v>
      </c>
      <c r="C20" s="74">
        <v>11048505</v>
      </c>
      <c r="D20" s="1">
        <v>319656</v>
      </c>
      <c r="E20" s="16">
        <v>5151303.1968431724</v>
      </c>
      <c r="F20" s="64">
        <v>5505347.1323114224</v>
      </c>
      <c r="G20" s="72">
        <f t="shared" si="1"/>
        <v>8</v>
      </c>
      <c r="H20" s="21">
        <f t="shared" si="2"/>
        <v>1.1617479297565358</v>
      </c>
      <c r="I20" s="5">
        <f t="shared" si="3"/>
        <v>1.3403410507390767</v>
      </c>
      <c r="J20" s="5">
        <f t="shared" si="4"/>
        <v>1.1139392249790911</v>
      </c>
      <c r="K20" s="66">
        <f t="shared" si="0"/>
        <v>1.2243610536226184</v>
      </c>
      <c r="L20" s="5">
        <f t="shared" si="5"/>
        <v>1.223303612730045</v>
      </c>
    </row>
    <row r="21" spans="1:12">
      <c r="A21" s="3">
        <v>2000</v>
      </c>
      <c r="B21" s="1">
        <v>204713</v>
      </c>
      <c r="C21" s="74">
        <v>11035200</v>
      </c>
      <c r="D21" s="1">
        <v>325497</v>
      </c>
      <c r="E21" s="16">
        <v>5288062.2174690207</v>
      </c>
      <c r="F21" s="64">
        <v>5651857.5531178974</v>
      </c>
      <c r="G21" s="72">
        <f t="shared" si="1"/>
        <v>9</v>
      </c>
      <c r="H21" s="21">
        <f t="shared" si="2"/>
        <v>1.2100092798921878</v>
      </c>
      <c r="I21" s="5">
        <f t="shared" si="3"/>
        <v>1.3387269646993742</v>
      </c>
      <c r="J21" s="5">
        <f t="shared" si="4"/>
        <v>1.1342939782548089</v>
      </c>
      <c r="K21" s="66">
        <f t="shared" si="0"/>
        <v>1.2568659193211611</v>
      </c>
      <c r="L21" s="5">
        <f t="shared" si="5"/>
        <v>1.255858640191122</v>
      </c>
    </row>
    <row r="22" spans="1:12">
      <c r="A22" s="3">
        <v>2001</v>
      </c>
      <c r="B22" s="1">
        <v>210313</v>
      </c>
      <c r="C22" s="74">
        <v>11133124</v>
      </c>
      <c r="D22" s="1">
        <v>331733</v>
      </c>
      <c r="E22" s="16">
        <v>5353692.6532334182</v>
      </c>
      <c r="F22" s="65">
        <v>5724254.427105289</v>
      </c>
      <c r="G22" s="72">
        <f t="shared" si="1"/>
        <v>10</v>
      </c>
      <c r="H22" s="21">
        <f t="shared" si="2"/>
        <v>1.2431095322816121</v>
      </c>
      <c r="I22" s="5">
        <f t="shared" si="3"/>
        <v>1.3506065409001882</v>
      </c>
      <c r="J22" s="5">
        <f t="shared" si="4"/>
        <v>1.1560252299972122</v>
      </c>
      <c r="K22" s="66">
        <f t="shared" si="0"/>
        <v>1.2724649525000764</v>
      </c>
      <c r="L22" s="5">
        <f t="shared" si="5"/>
        <v>1.2719454291565899</v>
      </c>
    </row>
    <row r="23" spans="1:12">
      <c r="A23" s="3">
        <v>2002</v>
      </c>
      <c r="B23" s="1">
        <v>218027</v>
      </c>
      <c r="C23" s="74">
        <v>11287703</v>
      </c>
      <c r="D23" s="1">
        <v>338546</v>
      </c>
      <c r="E23" s="16">
        <v>5242374.7890260359</v>
      </c>
      <c r="F23" s="65">
        <v>5599837.1214203117</v>
      </c>
      <c r="G23" s="72">
        <f t="shared" si="1"/>
        <v>11</v>
      </c>
      <c r="H23" s="21">
        <f t="shared" si="2"/>
        <v>1.2887051299480443</v>
      </c>
      <c r="I23" s="5">
        <f t="shared" si="3"/>
        <v>1.3693591756939629</v>
      </c>
      <c r="J23" s="5">
        <f t="shared" si="4"/>
        <v>1.1797672149428491</v>
      </c>
      <c r="K23" s="66">
        <f t="shared" si="0"/>
        <v>1.2460069374503131</v>
      </c>
      <c r="L23" s="5">
        <f t="shared" si="5"/>
        <v>1.2442995539969122</v>
      </c>
    </row>
    <row r="24" spans="1:12">
      <c r="A24" s="3">
        <v>2003</v>
      </c>
      <c r="B24" s="1">
        <v>224457</v>
      </c>
      <c r="C24" s="74">
        <v>11602910</v>
      </c>
      <c r="D24" s="1">
        <v>347957</v>
      </c>
      <c r="E24" s="16">
        <v>5621463.6995906308</v>
      </c>
      <c r="F24" s="65">
        <v>6010634.3553042347</v>
      </c>
      <c r="G24" s="72">
        <f t="shared" si="1"/>
        <v>12</v>
      </c>
      <c r="H24" s="21">
        <f t="shared" si="2"/>
        <v>1.32671131260233</v>
      </c>
      <c r="I24" s="5">
        <f t="shared" si="3"/>
        <v>1.4075982751540539</v>
      </c>
      <c r="J24" s="5">
        <f t="shared" si="4"/>
        <v>1.2125627265124059</v>
      </c>
      <c r="K24" s="66">
        <f t="shared" si="0"/>
        <v>1.3361087389206583</v>
      </c>
      <c r="L24" s="5">
        <f t="shared" si="5"/>
        <v>1.3355798544452375</v>
      </c>
    </row>
    <row r="25" spans="1:12">
      <c r="A25" s="3">
        <v>2004</v>
      </c>
      <c r="B25" s="1">
        <v>234680</v>
      </c>
      <c r="C25" s="74">
        <v>12375497</v>
      </c>
      <c r="D25" s="1">
        <v>360972</v>
      </c>
      <c r="E25" s="16">
        <v>5962915.3321976932</v>
      </c>
      <c r="F25" s="65">
        <v>6375458.8786332654</v>
      </c>
      <c r="G25" s="72">
        <f t="shared" si="1"/>
        <v>13</v>
      </c>
      <c r="H25" s="21">
        <f t="shared" si="2"/>
        <v>1.3871370054910954</v>
      </c>
      <c r="I25" s="5">
        <f t="shared" si="3"/>
        <v>1.5013240843352373</v>
      </c>
      <c r="J25" s="5">
        <f t="shared" si="4"/>
        <v>1.2579174797881238</v>
      </c>
      <c r="K25" s="66">
        <f t="shared" si="0"/>
        <v>1.4172649172089296</v>
      </c>
      <c r="L25" s="5">
        <f t="shared" si="5"/>
        <v>1.4166448893422365</v>
      </c>
    </row>
    <row r="26" spans="1:12">
      <c r="A26" s="3">
        <v>2005</v>
      </c>
      <c r="B26" s="1">
        <v>247064</v>
      </c>
      <c r="C26" s="74">
        <v>12517034</v>
      </c>
      <c r="D26" s="1">
        <v>377181</v>
      </c>
      <c r="E26" s="16">
        <v>5891145.8460476054</v>
      </c>
      <c r="F26" s="65">
        <v>6297161.0100854365</v>
      </c>
      <c r="G26" s="72">
        <f t="shared" si="1"/>
        <v>14</v>
      </c>
      <c r="H26" s="21">
        <f t="shared" si="2"/>
        <v>1.4603358493465655</v>
      </c>
      <c r="I26" s="5">
        <f t="shared" si="3"/>
        <v>1.5184945387359419</v>
      </c>
      <c r="J26" s="5">
        <f t="shared" si="4"/>
        <v>1.314402704209646</v>
      </c>
      <c r="K26" s="66">
        <f t="shared" si="0"/>
        <v>1.4002067553568909</v>
      </c>
      <c r="L26" s="5">
        <f t="shared" si="5"/>
        <v>1.399246882793028</v>
      </c>
    </row>
    <row r="27" spans="1:12">
      <c r="A27" s="3">
        <v>2006</v>
      </c>
      <c r="B27" s="1">
        <v>260909</v>
      </c>
      <c r="C27" s="74">
        <v>13173741</v>
      </c>
      <c r="D27" s="1">
        <v>397293</v>
      </c>
      <c r="E27" s="16">
        <v>6057054.9144568341</v>
      </c>
      <c r="F27" s="65">
        <v>6469807.1078225709</v>
      </c>
      <c r="G27" s="72">
        <f t="shared" si="1"/>
        <v>15</v>
      </c>
      <c r="H27" s="21">
        <f t="shared" si="2"/>
        <v>1.5421703126200623</v>
      </c>
      <c r="I27" s="5">
        <f t="shared" si="3"/>
        <v>1.5981624531196261</v>
      </c>
      <c r="J27" s="5">
        <f t="shared" si="4"/>
        <v>1.3844891274045164</v>
      </c>
      <c r="K27" s="66">
        <f t="shared" si="0"/>
        <v>1.4396400005068859</v>
      </c>
      <c r="L27" s="5">
        <f t="shared" si="5"/>
        <v>1.437609331156372</v>
      </c>
    </row>
    <row r="28" spans="1:12">
      <c r="A28" s="3">
        <v>2007</v>
      </c>
      <c r="B28" s="1">
        <v>275222</v>
      </c>
      <c r="C28" s="74">
        <v>13984960</v>
      </c>
      <c r="D28" s="1">
        <v>422586</v>
      </c>
      <c r="E28" s="16">
        <v>6187997.6345441965</v>
      </c>
      <c r="F28" s="65">
        <v>6607438.6347777946</v>
      </c>
      <c r="G28" s="72">
        <f t="shared" si="1"/>
        <v>16</v>
      </c>
      <c r="H28" s="21">
        <f t="shared" si="2"/>
        <v>1.6267710112718181</v>
      </c>
      <c r="I28" s="5">
        <f t="shared" si="3"/>
        <v>1.6965748742426201</v>
      </c>
      <c r="J28" s="5">
        <f t="shared" si="4"/>
        <v>1.4726303317535545</v>
      </c>
      <c r="K28" s="66">
        <f t="shared" si="0"/>
        <v>1.4707624486727449</v>
      </c>
      <c r="L28" s="5">
        <f t="shared" si="5"/>
        <v>1.4681914434380348</v>
      </c>
    </row>
    <row r="29" spans="1:12">
      <c r="A29" s="3">
        <v>2008</v>
      </c>
      <c r="B29" s="1">
        <v>285347</v>
      </c>
      <c r="C29" s="74">
        <v>14476890</v>
      </c>
      <c r="D29" s="1">
        <v>452336</v>
      </c>
      <c r="E29" s="16">
        <v>6474576.7647658801</v>
      </c>
      <c r="F29" s="65">
        <v>6917115.6712981602</v>
      </c>
      <c r="G29" s="72">
        <f t="shared" si="1"/>
        <v>17</v>
      </c>
      <c r="H29" s="21">
        <f t="shared" si="2"/>
        <v>1.6866174497437685</v>
      </c>
      <c r="I29" s="5">
        <f t="shared" si="3"/>
        <v>1.7562529911543718</v>
      </c>
      <c r="J29" s="5">
        <f t="shared" si="4"/>
        <v>1.576303317535545</v>
      </c>
      <c r="K29" s="66">
        <f t="shared" si="0"/>
        <v>1.5388765379462122</v>
      </c>
      <c r="L29" s="5">
        <f t="shared" si="5"/>
        <v>1.5370025517024912</v>
      </c>
    </row>
    <row r="30" spans="1:12">
      <c r="A30" s="3">
        <v>2009</v>
      </c>
      <c r="B30" s="1">
        <v>281067</v>
      </c>
      <c r="C30" s="74">
        <v>14154883</v>
      </c>
      <c r="D30" s="1">
        <v>482180</v>
      </c>
      <c r="E30" s="16">
        <v>6369992.2700331565</v>
      </c>
      <c r="F30" s="65">
        <v>6805612.1424433729</v>
      </c>
      <c r="G30" s="72">
        <f t="shared" si="1"/>
        <v>18</v>
      </c>
      <c r="H30" s="21">
        <f t="shared" si="2"/>
        <v>1.6613193997032798</v>
      </c>
      <c r="I30" s="5">
        <f>C30/$C$12</f>
        <v>1.7171889548231813</v>
      </c>
      <c r="J30" s="5">
        <f t="shared" si="4"/>
        <v>1.6803038751045443</v>
      </c>
      <c r="K30" s="66">
        <f t="shared" si="0"/>
        <v>1.5140189092510079</v>
      </c>
      <c r="L30" s="5">
        <f t="shared" si="5"/>
        <v>1.5122261540654287</v>
      </c>
    </row>
    <row r="31" spans="1:12">
      <c r="A31" s="3">
        <v>2010</v>
      </c>
      <c r="B31" s="1">
        <v>289218</v>
      </c>
      <c r="C31" s="74">
        <v>13647625</v>
      </c>
      <c r="D31" s="1">
        <v>514326</v>
      </c>
      <c r="E31" s="16">
        <v>6369969.5405177008</v>
      </c>
      <c r="F31" s="65">
        <v>6806719.0093915891</v>
      </c>
      <c r="G31" s="72">
        <f t="shared" si="1"/>
        <v>19</v>
      </c>
      <c r="H31" s="21">
        <f t="shared" si="2"/>
        <v>1.7094979992079582</v>
      </c>
      <c r="I31" s="5">
        <f t="shared" si="3"/>
        <v>1.6556513331525751</v>
      </c>
      <c r="J31" s="5">
        <f t="shared" si="4"/>
        <v>1.7923264566490102</v>
      </c>
      <c r="K31" s="66">
        <f t="shared" si="0"/>
        <v>1.5140135069028198</v>
      </c>
      <c r="L31" s="5">
        <f t="shared" si="5"/>
        <v>1.5124721030136099</v>
      </c>
    </row>
    <row r="32" spans="1:12">
      <c r="A32" s="3">
        <v>2011</v>
      </c>
      <c r="B32" s="1">
        <v>298183</v>
      </c>
      <c r="C32" s="75">
        <v>13810185</v>
      </c>
      <c r="D32" s="1">
        <v>547124</v>
      </c>
      <c r="E32" s="16">
        <v>6327994.6605438851</v>
      </c>
      <c r="F32" s="65">
        <v>6766384.8183391849</v>
      </c>
      <c r="G32" s="72">
        <f t="shared" si="1"/>
        <v>20</v>
      </c>
      <c r="H32" s="21">
        <f t="shared" si="2"/>
        <v>1.7624879568278136</v>
      </c>
      <c r="I32" s="66">
        <f t="shared" si="3"/>
        <v>1.6753721769416801</v>
      </c>
      <c r="J32" s="5">
        <f t="shared" si="4"/>
        <v>1.9066211318650683</v>
      </c>
      <c r="K32" s="66">
        <f t="shared" si="0"/>
        <v>1.5040369230546942</v>
      </c>
      <c r="L32" s="66">
        <f t="shared" si="5"/>
        <v>1.5035097323501212</v>
      </c>
    </row>
    <row r="33" spans="2:12">
      <c r="G33" s="72"/>
    </row>
    <row r="34" spans="2:12">
      <c r="B34" s="2"/>
      <c r="C34" s="1"/>
      <c r="D34" s="1"/>
      <c r="E34" s="1"/>
      <c r="F34" s="1"/>
      <c r="G34" s="72"/>
      <c r="H34" s="1"/>
      <c r="I34" s="1"/>
      <c r="J34" s="1"/>
      <c r="K34" s="1"/>
      <c r="L34" s="1"/>
    </row>
    <row r="35" spans="2:12">
      <c r="G35" s="72"/>
    </row>
    <row r="36" spans="2:12">
      <c r="G36" s="72"/>
    </row>
    <row r="37" spans="2:12">
      <c r="G37" s="72"/>
    </row>
    <row r="38" spans="2:12">
      <c r="G38" s="72"/>
    </row>
    <row r="39" spans="2:12">
      <c r="G39" s="72"/>
    </row>
    <row r="40" spans="2:12">
      <c r="G40" s="72"/>
    </row>
    <row r="41" spans="2:12">
      <c r="G41" s="72"/>
    </row>
    <row r="42" spans="2:12">
      <c r="G42" s="72"/>
    </row>
    <row r="43" spans="2:12">
      <c r="G43" s="72"/>
    </row>
  </sheetData>
  <mergeCells count="11">
    <mergeCell ref="K10:K11"/>
    <mergeCell ref="I10:I11"/>
    <mergeCell ref="J10:J11"/>
    <mergeCell ref="L10:L11"/>
    <mergeCell ref="A1:D1"/>
    <mergeCell ref="B10:B11"/>
    <mergeCell ref="C10:C11"/>
    <mergeCell ref="D10:D11"/>
    <mergeCell ref="F10:F11"/>
    <mergeCell ref="H10:H11"/>
    <mergeCell ref="E10:E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L14" sqref="L14"/>
    </sheetView>
  </sheetViews>
  <sheetFormatPr defaultColWidth="8.85546875" defaultRowHeight="15"/>
  <cols>
    <col min="1" max="9" width="8.85546875" style="71"/>
  </cols>
  <sheetData>
    <row r="1" spans="1:9">
      <c r="A1" s="71" t="str">
        <f>'South Africa Workbook'!A11</f>
        <v>Year</v>
      </c>
      <c r="B1" s="71" t="str">
        <f>'South Africa Workbook'!G9</f>
        <v>iYear</v>
      </c>
      <c r="C1" s="71" t="str">
        <f>'South Africa Workbook'!H9</f>
        <v>iGDP</v>
      </c>
      <c r="D1" s="71" t="str">
        <f>'South Africa Workbook'!I9</f>
        <v>iLabor</v>
      </c>
      <c r="E1" s="71" t="str">
        <f>'South Africa Workbook'!J9</f>
        <v>iCapStk</v>
      </c>
      <c r="F1" s="71" t="str">
        <f>'South Africa Workbook'!K9</f>
        <v>iQ</v>
      </c>
      <c r="G1" s="71" t="str">
        <f>'South Africa Workbook'!L9</f>
        <v>iX</v>
      </c>
      <c r="H1" s="71" t="s">
        <v>114</v>
      </c>
      <c r="I1" s="71" t="s">
        <v>112</v>
      </c>
    </row>
    <row r="2" spans="1:9">
      <c r="A2" s="71">
        <f>'South Africa Workbook'!A12</f>
        <v>1991</v>
      </c>
      <c r="B2" s="4">
        <f>'South Africa Workbook'!G12</f>
        <v>0</v>
      </c>
      <c r="C2" s="73">
        <f>'South Africa Workbook'!H12</f>
        <v>1</v>
      </c>
      <c r="D2" s="73">
        <f>'South Africa Workbook'!I12</f>
        <v>1</v>
      </c>
      <c r="E2" s="73">
        <f>'South Africa Workbook'!J12</f>
        <v>1</v>
      </c>
      <c r="F2" s="73">
        <f>'South Africa Workbook'!K12</f>
        <v>1</v>
      </c>
      <c r="G2" s="73">
        <f>'South Africa Workbook'!L12</f>
        <v>1</v>
      </c>
      <c r="H2" s="73" t="s">
        <v>106</v>
      </c>
      <c r="I2" s="71" t="s">
        <v>113</v>
      </c>
    </row>
    <row r="3" spans="1:9">
      <c r="A3" s="71">
        <f>'South Africa Workbook'!A13</f>
        <v>1992</v>
      </c>
      <c r="B3" s="4">
        <f>'South Africa Workbook'!G13</f>
        <v>1</v>
      </c>
      <c r="C3" s="73">
        <f>'South Africa Workbook'!H13</f>
        <v>0.97862669417140025</v>
      </c>
      <c r="D3" s="73">
        <f>'South Africa Workbook'!I13</f>
        <v>1.0210845372255797</v>
      </c>
      <c r="E3" s="73">
        <f>'South Africa Workbook'!J13</f>
        <v>1.0012022581544466</v>
      </c>
      <c r="F3" s="73">
        <f>'South Africa Workbook'!K13</f>
        <v>1.0228981536646462</v>
      </c>
      <c r="G3" s="73">
        <f>'South Africa Workbook'!L13</f>
        <v>1.023223977258189</v>
      </c>
      <c r="H3" s="73" t="s">
        <v>106</v>
      </c>
      <c r="I3" s="71" t="s">
        <v>113</v>
      </c>
    </row>
    <row r="4" spans="1:9">
      <c r="A4" s="71">
        <f>'South Africa Workbook'!A14</f>
        <v>1993</v>
      </c>
      <c r="B4" s="4">
        <f>'South Africa Workbook'!G14</f>
        <v>2</v>
      </c>
      <c r="C4" s="73">
        <f>'South Africa Workbook'!H14</f>
        <v>0.99070237553418483</v>
      </c>
      <c r="D4" s="73">
        <f>'South Africa Workbook'!I14</f>
        <v>1.0596971632483345</v>
      </c>
      <c r="E4" s="73">
        <f>'South Africa Workbook'!J14</f>
        <v>1.0019236130471145</v>
      </c>
      <c r="F4" s="73">
        <f>'South Africa Workbook'!K14</f>
        <v>1.0228606968374041</v>
      </c>
      <c r="G4" s="73">
        <f>'South Africa Workbook'!L14</f>
        <v>1.0228440588924905</v>
      </c>
      <c r="H4" s="73" t="s">
        <v>106</v>
      </c>
      <c r="I4" s="71" t="s">
        <v>113</v>
      </c>
    </row>
    <row r="5" spans="1:9">
      <c r="A5" s="71">
        <f>'South Africa Workbook'!A15</f>
        <v>1994</v>
      </c>
      <c r="B5" s="4">
        <f>'South Africa Workbook'!G15</f>
        <v>3</v>
      </c>
      <c r="C5" s="73">
        <f>'South Africa Workbook'!H15</f>
        <v>1.0227386912396637</v>
      </c>
      <c r="D5" s="73">
        <f>'South Africa Workbook'!I15</f>
        <v>1.1703636576487721</v>
      </c>
      <c r="E5" s="73">
        <f>'South Africa Workbook'!J15</f>
        <v>1.0084332311123501</v>
      </c>
      <c r="F5" s="73">
        <f>'South Africa Workbook'!K15</f>
        <v>1.1107699615605198</v>
      </c>
      <c r="G5" s="73">
        <f>'South Africa Workbook'!L15</f>
        <v>1.1101799281902336</v>
      </c>
      <c r="H5" s="73" t="s">
        <v>106</v>
      </c>
      <c r="I5" s="71" t="s">
        <v>113</v>
      </c>
    </row>
    <row r="6" spans="1:9">
      <c r="A6" s="71">
        <f>'South Africa Workbook'!A16</f>
        <v>1995</v>
      </c>
      <c r="B6" s="4">
        <f>'South Africa Workbook'!G16</f>
        <v>4</v>
      </c>
      <c r="C6" s="73">
        <f>'South Africa Workbook'!H16</f>
        <v>1.0546035949238399</v>
      </c>
      <c r="D6" s="73">
        <f>'South Africa Workbook'!I16</f>
        <v>1.2756746133563346</v>
      </c>
      <c r="E6" s="73">
        <f>'South Africa Workbook'!J16</f>
        <v>1.0226826038472261</v>
      </c>
      <c r="F6" s="73">
        <f>'South Africa Workbook'!K16</f>
        <v>1.1284494698483738</v>
      </c>
      <c r="G6" s="73">
        <f>'South Africa Workbook'!L16</f>
        <v>1.1269114098777182</v>
      </c>
      <c r="H6" s="73" t="s">
        <v>106</v>
      </c>
      <c r="I6" s="71" t="s">
        <v>113</v>
      </c>
    </row>
    <row r="7" spans="1:9">
      <c r="A7" s="71">
        <f>'South Africa Workbook'!A17</f>
        <v>1996</v>
      </c>
      <c r="B7" s="4">
        <f>'South Africa Workbook'!G17</f>
        <v>5</v>
      </c>
      <c r="C7" s="73">
        <f>'South Africa Workbook'!H17</f>
        <v>1.1000277805689698</v>
      </c>
      <c r="D7" s="73">
        <f>'South Africa Workbook'!I17</f>
        <v>1.2422655192765304</v>
      </c>
      <c r="E7" s="73">
        <f>'South Africa Workbook'!J17</f>
        <v>1.0435775020908837</v>
      </c>
      <c r="F7" s="73">
        <f>'South Africa Workbook'!K17</f>
        <v>1.1431869121822504</v>
      </c>
      <c r="G7" s="73">
        <f>'South Africa Workbook'!L17</f>
        <v>1.1420022128849308</v>
      </c>
      <c r="H7" s="73" t="s">
        <v>106</v>
      </c>
      <c r="I7" s="71" t="s">
        <v>113</v>
      </c>
    </row>
    <row r="8" spans="1:9">
      <c r="A8" s="71">
        <f>'South Africa Workbook'!A18</f>
        <v>1997</v>
      </c>
      <c r="B8" s="4">
        <f>'South Africa Workbook'!G18</f>
        <v>6</v>
      </c>
      <c r="C8" s="73">
        <f>'South Africa Workbook'!H18</f>
        <v>1.1291382703935975</v>
      </c>
      <c r="D8" s="73">
        <f>'South Africa Workbook'!I18</f>
        <v>1.2908777146337129</v>
      </c>
      <c r="E8" s="73">
        <f>'South Africa Workbook'!J18</f>
        <v>1.0683196264287707</v>
      </c>
      <c r="F8" s="73">
        <f>'South Africa Workbook'!K18</f>
        <v>1.2323683396880409</v>
      </c>
      <c r="G8" s="73">
        <f>'South Africa Workbook'!L18</f>
        <v>1.2319944871425148</v>
      </c>
      <c r="H8" s="73" t="s">
        <v>106</v>
      </c>
      <c r="I8" s="71" t="s">
        <v>113</v>
      </c>
    </row>
    <row r="9" spans="1:9">
      <c r="A9" s="71">
        <f>'South Africa Workbook'!A19</f>
        <v>1998</v>
      </c>
      <c r="B9" s="4">
        <f>'South Africa Workbook'!G19</f>
        <v>7</v>
      </c>
      <c r="C9" s="73">
        <f>'South Africa Workbook'!H19</f>
        <v>1.134984011395944</v>
      </c>
      <c r="D9" s="73">
        <f>'South Africa Workbook'!I19</f>
        <v>1.2885477532298402</v>
      </c>
      <c r="E9" s="73">
        <f>'South Africa Workbook'!J19</f>
        <v>1.0959889880122664</v>
      </c>
      <c r="F9" s="73">
        <f>'South Africa Workbook'!K19</f>
        <v>1.1767654191622396</v>
      </c>
      <c r="G9" s="73">
        <f>'South Africa Workbook'!L19</f>
        <v>1.1749764962697931</v>
      </c>
      <c r="H9" s="73" t="s">
        <v>106</v>
      </c>
      <c r="I9" s="71" t="s">
        <v>113</v>
      </c>
    </row>
    <row r="10" spans="1:9">
      <c r="A10" s="71">
        <f>'South Africa Workbook'!A20</f>
        <v>1999</v>
      </c>
      <c r="B10" s="4">
        <f>'South Africa Workbook'!G20</f>
        <v>8</v>
      </c>
      <c r="C10" s="73">
        <f>'South Africa Workbook'!H20</f>
        <v>1.1617479297565358</v>
      </c>
      <c r="D10" s="73">
        <f>'South Africa Workbook'!I20</f>
        <v>1.3403410507390767</v>
      </c>
      <c r="E10" s="73">
        <f>'South Africa Workbook'!J20</f>
        <v>1.1139392249790911</v>
      </c>
      <c r="F10" s="73">
        <f>'South Africa Workbook'!K20</f>
        <v>1.2243610536226184</v>
      </c>
      <c r="G10" s="73">
        <f>'South Africa Workbook'!L20</f>
        <v>1.223303612730045</v>
      </c>
      <c r="H10" s="73" t="s">
        <v>106</v>
      </c>
      <c r="I10" s="71" t="s">
        <v>113</v>
      </c>
    </row>
    <row r="11" spans="1:9">
      <c r="A11" s="71">
        <f>'South Africa Workbook'!A21</f>
        <v>2000</v>
      </c>
      <c r="B11" s="4">
        <f>'South Africa Workbook'!G21</f>
        <v>9</v>
      </c>
      <c r="C11" s="73">
        <f>'South Africa Workbook'!H21</f>
        <v>1.2100092798921878</v>
      </c>
      <c r="D11" s="73">
        <f>'South Africa Workbook'!I21</f>
        <v>1.3387269646993742</v>
      </c>
      <c r="E11" s="73">
        <f>'South Africa Workbook'!J21</f>
        <v>1.1342939782548089</v>
      </c>
      <c r="F11" s="73">
        <f>'South Africa Workbook'!K21</f>
        <v>1.2568659193211611</v>
      </c>
      <c r="G11" s="73">
        <f>'South Africa Workbook'!L21</f>
        <v>1.255858640191122</v>
      </c>
      <c r="H11" s="73" t="s">
        <v>106</v>
      </c>
      <c r="I11" s="71" t="s">
        <v>113</v>
      </c>
    </row>
    <row r="12" spans="1:9">
      <c r="A12" s="71">
        <f>'South Africa Workbook'!A22</f>
        <v>2001</v>
      </c>
      <c r="B12" s="4">
        <f>'South Africa Workbook'!G22</f>
        <v>10</v>
      </c>
      <c r="C12" s="73">
        <f>'South Africa Workbook'!H22</f>
        <v>1.2431095322816121</v>
      </c>
      <c r="D12" s="73">
        <f>'South Africa Workbook'!I22</f>
        <v>1.3506065409001882</v>
      </c>
      <c r="E12" s="73">
        <f>'South Africa Workbook'!J22</f>
        <v>1.1560252299972122</v>
      </c>
      <c r="F12" s="73">
        <f>'South Africa Workbook'!K22</f>
        <v>1.2724649525000764</v>
      </c>
      <c r="G12" s="73">
        <f>'South Africa Workbook'!L22</f>
        <v>1.2719454291565899</v>
      </c>
      <c r="H12" s="73" t="s">
        <v>106</v>
      </c>
      <c r="I12" s="71" t="s">
        <v>113</v>
      </c>
    </row>
    <row r="13" spans="1:9">
      <c r="A13" s="71">
        <f>'South Africa Workbook'!A23</f>
        <v>2002</v>
      </c>
      <c r="B13" s="4">
        <f>'South Africa Workbook'!G23</f>
        <v>11</v>
      </c>
      <c r="C13" s="73">
        <f>'South Africa Workbook'!H23</f>
        <v>1.2887051299480443</v>
      </c>
      <c r="D13" s="73">
        <f>'South Africa Workbook'!I23</f>
        <v>1.3693591756939629</v>
      </c>
      <c r="E13" s="73">
        <f>'South Africa Workbook'!J23</f>
        <v>1.1797672149428491</v>
      </c>
      <c r="F13" s="73">
        <f>'South Africa Workbook'!K23</f>
        <v>1.2460069374503131</v>
      </c>
      <c r="G13" s="73">
        <f>'South Africa Workbook'!L23</f>
        <v>1.2442995539969122</v>
      </c>
      <c r="H13" s="73" t="s">
        <v>106</v>
      </c>
      <c r="I13" s="71" t="s">
        <v>113</v>
      </c>
    </row>
    <row r="14" spans="1:9">
      <c r="A14" s="71">
        <f>'South Africa Workbook'!A24</f>
        <v>2003</v>
      </c>
      <c r="B14" s="4">
        <f>'South Africa Workbook'!G24</f>
        <v>12</v>
      </c>
      <c r="C14" s="73">
        <f>'South Africa Workbook'!H24</f>
        <v>1.32671131260233</v>
      </c>
      <c r="D14" s="73">
        <f>'South Africa Workbook'!I24</f>
        <v>1.4075982751540539</v>
      </c>
      <c r="E14" s="73">
        <f>'South Africa Workbook'!J24</f>
        <v>1.2125627265124059</v>
      </c>
      <c r="F14" s="73">
        <f>'South Africa Workbook'!K24</f>
        <v>1.3361087389206583</v>
      </c>
      <c r="G14" s="73">
        <f>'South Africa Workbook'!L24</f>
        <v>1.3355798544452375</v>
      </c>
      <c r="H14" s="73" t="s">
        <v>106</v>
      </c>
      <c r="I14" s="71" t="s">
        <v>113</v>
      </c>
    </row>
    <row r="15" spans="1:9">
      <c r="A15" s="71">
        <f>'South Africa Workbook'!A25</f>
        <v>2004</v>
      </c>
      <c r="B15" s="4">
        <f>'South Africa Workbook'!G25</f>
        <v>13</v>
      </c>
      <c r="C15" s="73">
        <f>'South Africa Workbook'!H25</f>
        <v>1.3871370054910954</v>
      </c>
      <c r="D15" s="73">
        <f>'South Africa Workbook'!I25</f>
        <v>1.5013240843352373</v>
      </c>
      <c r="E15" s="73">
        <f>'South Africa Workbook'!J25</f>
        <v>1.2579174797881238</v>
      </c>
      <c r="F15" s="73">
        <f>'South Africa Workbook'!K25</f>
        <v>1.4172649172089296</v>
      </c>
      <c r="G15" s="73">
        <f>'South Africa Workbook'!L25</f>
        <v>1.4166448893422365</v>
      </c>
      <c r="H15" s="73" t="s">
        <v>106</v>
      </c>
      <c r="I15" s="71" t="s">
        <v>113</v>
      </c>
    </row>
    <row r="16" spans="1:9">
      <c r="A16" s="71">
        <f>'South Africa Workbook'!A26</f>
        <v>2005</v>
      </c>
      <c r="B16" s="4">
        <f>'South Africa Workbook'!G26</f>
        <v>14</v>
      </c>
      <c r="C16" s="73">
        <f>'South Africa Workbook'!H26</f>
        <v>1.4603358493465655</v>
      </c>
      <c r="D16" s="73">
        <f>'South Africa Workbook'!I26</f>
        <v>1.5184945387359419</v>
      </c>
      <c r="E16" s="73">
        <f>'South Africa Workbook'!J26</f>
        <v>1.314402704209646</v>
      </c>
      <c r="F16" s="73">
        <f>'South Africa Workbook'!K26</f>
        <v>1.4002067553568909</v>
      </c>
      <c r="G16" s="73">
        <f>'South Africa Workbook'!L26</f>
        <v>1.399246882793028</v>
      </c>
      <c r="H16" s="73" t="s">
        <v>106</v>
      </c>
      <c r="I16" s="71" t="s">
        <v>113</v>
      </c>
    </row>
    <row r="17" spans="1:9">
      <c r="A17" s="71">
        <f>'South Africa Workbook'!A27</f>
        <v>2006</v>
      </c>
      <c r="B17" s="4">
        <f>'South Africa Workbook'!G27</f>
        <v>15</v>
      </c>
      <c r="C17" s="73">
        <f>'South Africa Workbook'!H27</f>
        <v>1.5421703126200623</v>
      </c>
      <c r="D17" s="73">
        <f>'South Africa Workbook'!I27</f>
        <v>1.5981624531196261</v>
      </c>
      <c r="E17" s="73">
        <f>'South Africa Workbook'!J27</f>
        <v>1.3844891274045164</v>
      </c>
      <c r="F17" s="73">
        <f>'South Africa Workbook'!K27</f>
        <v>1.4396400005068859</v>
      </c>
      <c r="G17" s="73">
        <f>'South Africa Workbook'!L27</f>
        <v>1.437609331156372</v>
      </c>
      <c r="H17" s="73" t="s">
        <v>106</v>
      </c>
      <c r="I17" s="71" t="s">
        <v>113</v>
      </c>
    </row>
    <row r="18" spans="1:9">
      <c r="A18" s="71">
        <f>'South Africa Workbook'!A28</f>
        <v>2007</v>
      </c>
      <c r="B18" s="4">
        <f>'South Africa Workbook'!G28</f>
        <v>16</v>
      </c>
      <c r="C18" s="73">
        <f>'South Africa Workbook'!H28</f>
        <v>1.6267710112718181</v>
      </c>
      <c r="D18" s="73">
        <f>'South Africa Workbook'!I28</f>
        <v>1.6965748742426201</v>
      </c>
      <c r="E18" s="73">
        <f>'South Africa Workbook'!J28</f>
        <v>1.4726303317535545</v>
      </c>
      <c r="F18" s="73">
        <f>'South Africa Workbook'!K28</f>
        <v>1.4707624486727449</v>
      </c>
      <c r="G18" s="73">
        <f>'South Africa Workbook'!L28</f>
        <v>1.4681914434380348</v>
      </c>
      <c r="H18" s="73" t="s">
        <v>106</v>
      </c>
      <c r="I18" s="71" t="s">
        <v>113</v>
      </c>
    </row>
    <row r="19" spans="1:9">
      <c r="A19" s="71">
        <f>'South Africa Workbook'!A29</f>
        <v>2008</v>
      </c>
      <c r="B19" s="4">
        <f>'South Africa Workbook'!G29</f>
        <v>17</v>
      </c>
      <c r="C19" s="73">
        <f>'South Africa Workbook'!H29</f>
        <v>1.6866174497437685</v>
      </c>
      <c r="D19" s="73">
        <f>'South Africa Workbook'!I29</f>
        <v>1.7562529911543718</v>
      </c>
      <c r="E19" s="73">
        <f>'South Africa Workbook'!J29</f>
        <v>1.576303317535545</v>
      </c>
      <c r="F19" s="73">
        <f>'South Africa Workbook'!K29</f>
        <v>1.5388765379462122</v>
      </c>
      <c r="G19" s="73">
        <f>'South Africa Workbook'!L29</f>
        <v>1.5370025517024912</v>
      </c>
      <c r="H19" s="73" t="s">
        <v>106</v>
      </c>
      <c r="I19" s="71" t="s">
        <v>113</v>
      </c>
    </row>
    <row r="20" spans="1:9">
      <c r="A20" s="71">
        <f>'South Africa Workbook'!A30</f>
        <v>2009</v>
      </c>
      <c r="B20" s="4">
        <f>'South Africa Workbook'!G30</f>
        <v>18</v>
      </c>
      <c r="C20" s="73">
        <f>'South Africa Workbook'!H30</f>
        <v>1.6613193997032798</v>
      </c>
      <c r="D20" s="73">
        <f>'South Africa Workbook'!I30</f>
        <v>1.7171889548231813</v>
      </c>
      <c r="E20" s="73">
        <f>'South Africa Workbook'!J30</f>
        <v>1.6803038751045443</v>
      </c>
      <c r="F20" s="73">
        <f>'South Africa Workbook'!K30</f>
        <v>1.5140189092510079</v>
      </c>
      <c r="G20" s="73">
        <f>'South Africa Workbook'!L30</f>
        <v>1.5122261540654287</v>
      </c>
      <c r="H20" s="73" t="s">
        <v>106</v>
      </c>
      <c r="I20" s="71" t="s">
        <v>113</v>
      </c>
    </row>
    <row r="21" spans="1:9">
      <c r="A21" s="71">
        <f>'South Africa Workbook'!A31</f>
        <v>2010</v>
      </c>
      <c r="B21" s="4">
        <f>'South Africa Workbook'!G31</f>
        <v>19</v>
      </c>
      <c r="C21" s="73">
        <f>'South Africa Workbook'!H31</f>
        <v>1.7094979992079582</v>
      </c>
      <c r="D21" s="73">
        <f>'South Africa Workbook'!I31</f>
        <v>1.6556513331525751</v>
      </c>
      <c r="E21" s="73">
        <f>'South Africa Workbook'!J31</f>
        <v>1.7923264566490102</v>
      </c>
      <c r="F21" s="73">
        <f>'South Africa Workbook'!K31</f>
        <v>1.5140135069028198</v>
      </c>
      <c r="G21" s="73">
        <f>'South Africa Workbook'!L31</f>
        <v>1.5124721030136099</v>
      </c>
      <c r="H21" s="73" t="s">
        <v>106</v>
      </c>
      <c r="I21" s="71" t="s">
        <v>113</v>
      </c>
    </row>
    <row r="22" spans="1:9">
      <c r="A22" s="71">
        <f>'South Africa Workbook'!A32</f>
        <v>2011</v>
      </c>
      <c r="B22" s="4">
        <f>'South Africa Workbook'!G32</f>
        <v>20</v>
      </c>
      <c r="C22" s="73">
        <f>'South Africa Workbook'!H32</f>
        <v>1.7624879568278136</v>
      </c>
      <c r="D22" s="73">
        <f>'South Africa Workbook'!I32</f>
        <v>1.6753721769416801</v>
      </c>
      <c r="E22" s="73">
        <f>'South Africa Workbook'!J32</f>
        <v>1.9066211318650683</v>
      </c>
      <c r="F22" s="73">
        <f>'South Africa Workbook'!K32</f>
        <v>1.5040369230546942</v>
      </c>
      <c r="G22" s="73">
        <f>'South Africa Workbook'!L32</f>
        <v>1.5035097323501212</v>
      </c>
      <c r="H22" s="73" t="s">
        <v>106</v>
      </c>
      <c r="I22" s="71" t="s">
        <v>113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topLeftCell="AF23" workbookViewId="0">
      <selection activeCell="AO32" sqref="AO32:AO52"/>
    </sheetView>
  </sheetViews>
  <sheetFormatPr defaultColWidth="8.85546875" defaultRowHeight="15"/>
  <cols>
    <col min="1" max="1" width="15.28515625" style="2" customWidth="1"/>
    <col min="2" max="2" width="42.85546875" style="2" bestFit="1" customWidth="1"/>
    <col min="3" max="4" width="48" style="2" bestFit="1" customWidth="1"/>
    <col min="5" max="5" width="30.28515625" style="2" customWidth="1"/>
    <col min="6" max="6" width="38" style="2" bestFit="1" customWidth="1"/>
    <col min="7" max="7" width="42.140625" style="2" bestFit="1" customWidth="1"/>
    <col min="8" max="8" width="22" style="2" customWidth="1"/>
    <col min="9" max="9" width="18.7109375" style="2" customWidth="1"/>
    <col min="10" max="10" width="22.140625" style="69" customWidth="1"/>
    <col min="11" max="11" width="23" style="69" customWidth="1"/>
    <col min="12" max="12" width="28.28515625" style="2" customWidth="1"/>
    <col min="13" max="13" width="21.140625" style="2" bestFit="1" customWidth="1"/>
    <col min="14" max="14" width="24.7109375" style="2" customWidth="1"/>
    <col min="15" max="16" width="30.42578125" style="2" customWidth="1"/>
    <col min="17" max="17" width="23.85546875" style="69" customWidth="1"/>
    <col min="18" max="18" width="25.28515625" style="69" customWidth="1"/>
    <col min="19" max="19" width="21.42578125" style="2" customWidth="1"/>
    <col min="20" max="20" width="16.28515625" style="2" customWidth="1"/>
    <col min="21" max="21" width="16.85546875" style="2" customWidth="1"/>
    <col min="22" max="22" width="13.42578125" style="2" customWidth="1"/>
    <col min="23" max="23" width="14.85546875" style="2" customWidth="1"/>
    <col min="24" max="24" width="14.28515625" style="2" customWidth="1"/>
    <col min="25" max="25" width="13" style="2" customWidth="1"/>
    <col min="26" max="27" width="13" style="69" customWidth="1"/>
    <col min="28" max="28" width="14" style="2" customWidth="1"/>
    <col min="29" max="30" width="14.85546875" style="2" customWidth="1"/>
    <col min="31" max="31" width="13.42578125" style="2" customWidth="1"/>
    <col min="32" max="32" width="20" style="2" customWidth="1"/>
    <col min="33" max="33" width="18.42578125" style="2" customWidth="1"/>
    <col min="34" max="34" width="19.7109375" style="2" customWidth="1"/>
    <col min="35" max="35" width="17.42578125" style="2" customWidth="1"/>
    <col min="36" max="36" width="18" style="2" customWidth="1"/>
    <col min="37" max="38" width="18" style="69" customWidth="1"/>
    <col min="39" max="40" width="21.42578125" style="2" customWidth="1"/>
    <col min="41" max="41" width="17.42578125" style="2" customWidth="1"/>
    <col min="42" max="16384" width="8.85546875" style="2"/>
  </cols>
  <sheetData>
    <row r="1" spans="1:7">
      <c r="A1" s="18" t="s">
        <v>5</v>
      </c>
    </row>
    <row r="2" spans="1:7">
      <c r="A2" s="2" t="s">
        <v>127</v>
      </c>
    </row>
    <row r="3" spans="1:7">
      <c r="A3" s="2" t="s">
        <v>46</v>
      </c>
    </row>
    <row r="4" spans="1:7">
      <c r="A4" s="2" t="s">
        <v>6</v>
      </c>
    </row>
    <row r="5" spans="1:7">
      <c r="A5" s="2" t="s">
        <v>47</v>
      </c>
    </row>
    <row r="6" spans="1:7">
      <c r="A6" s="2" t="s">
        <v>48</v>
      </c>
    </row>
    <row r="7" spans="1:7">
      <c r="A7" s="2" t="s">
        <v>49</v>
      </c>
    </row>
    <row r="8" spans="1:7" s="69" customFormat="1">
      <c r="A8" s="99" t="s">
        <v>128</v>
      </c>
    </row>
    <row r="9" spans="1:7">
      <c r="A9" s="25" t="s">
        <v>50</v>
      </c>
    </row>
    <row r="10" spans="1:7">
      <c r="A10" s="25" t="s">
        <v>74</v>
      </c>
    </row>
    <row r="11" spans="1:7">
      <c r="A11" s="25" t="s">
        <v>75</v>
      </c>
    </row>
    <row r="12" spans="1:7">
      <c r="A12" s="25" t="s">
        <v>76</v>
      </c>
    </row>
    <row r="13" spans="1:7">
      <c r="A13" s="25" t="s">
        <v>77</v>
      </c>
    </row>
    <row r="14" spans="1:7">
      <c r="A14" s="25"/>
    </row>
    <row r="15" spans="1:7" ht="15.75" thickBot="1">
      <c r="A15" s="18" t="s">
        <v>51</v>
      </c>
      <c r="C15" s="18" t="s">
        <v>7</v>
      </c>
      <c r="E15" s="18" t="s">
        <v>66</v>
      </c>
    </row>
    <row r="16" spans="1:7" ht="18">
      <c r="A16" s="26" t="s">
        <v>8</v>
      </c>
      <c r="B16" s="81">
        <v>1.0880000000000001</v>
      </c>
      <c r="C16" s="27">
        <v>0.90720000000000001</v>
      </c>
      <c r="D16" s="28" t="s">
        <v>9</v>
      </c>
      <c r="E16" s="83" t="s">
        <v>67</v>
      </c>
      <c r="F16" s="57">
        <v>19110</v>
      </c>
      <c r="G16" s="28" t="s">
        <v>68</v>
      </c>
    </row>
    <row r="17" spans="1:41" ht="18">
      <c r="A17" s="9" t="s">
        <v>10</v>
      </c>
      <c r="B17" s="24">
        <v>1.0880000000000001</v>
      </c>
      <c r="C17" s="29">
        <v>1000</v>
      </c>
      <c r="D17" s="30" t="s">
        <v>11</v>
      </c>
      <c r="E17" s="84" t="s">
        <v>69</v>
      </c>
      <c r="F17" s="54">
        <v>7215</v>
      </c>
      <c r="G17" s="30" t="s">
        <v>68</v>
      </c>
    </row>
    <row r="18" spans="1:41">
      <c r="A18" s="9" t="s">
        <v>12</v>
      </c>
      <c r="B18" s="24">
        <v>1.073</v>
      </c>
      <c r="C18" s="31">
        <v>9.9999999999999995E-7</v>
      </c>
      <c r="D18" s="30" t="s">
        <v>13</v>
      </c>
      <c r="E18" s="84" t="s">
        <v>70</v>
      </c>
      <c r="F18" s="54">
        <f>4.184/1000000000</f>
        <v>4.1840000000000004E-9</v>
      </c>
      <c r="G18" s="30" t="s">
        <v>70</v>
      </c>
    </row>
    <row r="19" spans="1:41" ht="18">
      <c r="A19" s="9" t="s">
        <v>15</v>
      </c>
      <c r="B19" s="24">
        <v>1.04</v>
      </c>
      <c r="C19" s="29">
        <v>49.8</v>
      </c>
      <c r="D19" s="30" t="s">
        <v>14</v>
      </c>
      <c r="E19" s="84" t="s">
        <v>78</v>
      </c>
      <c r="F19" s="54">
        <v>0.4</v>
      </c>
      <c r="G19" s="30"/>
    </row>
    <row r="20" spans="1:41" ht="18.75">
      <c r="A20" s="9" t="s">
        <v>52</v>
      </c>
      <c r="B20" s="24">
        <v>1.1499999999999999</v>
      </c>
      <c r="C20" s="32">
        <v>2.8316000000000001E-2</v>
      </c>
      <c r="D20" s="30" t="s">
        <v>53</v>
      </c>
      <c r="E20" s="84" t="s">
        <v>79</v>
      </c>
      <c r="F20" s="54">
        <v>0.2</v>
      </c>
      <c r="G20" s="30"/>
    </row>
    <row r="21" spans="1:41" ht="18.75">
      <c r="A21" s="76" t="s">
        <v>115</v>
      </c>
      <c r="B21" s="33">
        <v>1.099</v>
      </c>
      <c r="C21" s="34">
        <v>0.8</v>
      </c>
      <c r="D21" s="30" t="s">
        <v>54</v>
      </c>
      <c r="E21" s="84" t="s">
        <v>80</v>
      </c>
      <c r="F21" s="54">
        <v>9.1</v>
      </c>
      <c r="G21" s="30"/>
    </row>
    <row r="22" spans="1:41" ht="18.75" thickBot="1">
      <c r="A22" s="77" t="s">
        <v>116</v>
      </c>
      <c r="B22" s="82">
        <v>1.07</v>
      </c>
      <c r="C22" s="32">
        <f>1.05505585/1000</f>
        <v>1.0550558499999999E-3</v>
      </c>
      <c r="D22" s="30" t="s">
        <v>16</v>
      </c>
      <c r="E22" s="84" t="s">
        <v>81</v>
      </c>
      <c r="F22" s="54">
        <v>7.9</v>
      </c>
      <c r="G22" s="30"/>
    </row>
    <row r="23" spans="1:41" ht="15.75" thickBot="1">
      <c r="A23" s="23"/>
      <c r="B23" s="24"/>
      <c r="C23" s="29">
        <f>3600/1000</f>
        <v>3.6</v>
      </c>
      <c r="D23" s="30" t="s">
        <v>17</v>
      </c>
      <c r="E23" s="85" t="s">
        <v>82</v>
      </c>
      <c r="F23" s="55">
        <f>F22/F21</f>
        <v>0.86813186813186816</v>
      </c>
      <c r="G23" s="56"/>
    </row>
    <row r="24" spans="1:41" ht="17.25">
      <c r="A24" s="36"/>
      <c r="C24" s="34">
        <v>300</v>
      </c>
      <c r="D24" s="78" t="s">
        <v>55</v>
      </c>
    </row>
    <row r="25" spans="1:41" s="69" customFormat="1" ht="17.25">
      <c r="A25" s="36"/>
      <c r="C25" s="34">
        <v>785.22</v>
      </c>
      <c r="D25" s="78" t="s">
        <v>117</v>
      </c>
    </row>
    <row r="26" spans="1:41" s="69" customFormat="1" ht="18" thickBot="1">
      <c r="A26" s="36"/>
      <c r="C26" s="79">
        <v>880</v>
      </c>
      <c r="D26" s="80" t="s">
        <v>118</v>
      </c>
    </row>
    <row r="27" spans="1:41">
      <c r="A27" s="36"/>
      <c r="C27" s="37"/>
    </row>
    <row r="28" spans="1:41">
      <c r="A28" s="36"/>
      <c r="C28" s="37"/>
    </row>
    <row r="29" spans="1:41" ht="15.75" thickBot="1">
      <c r="E29" s="22" t="s">
        <v>56</v>
      </c>
      <c r="O29" s="22" t="s">
        <v>57</v>
      </c>
      <c r="X29" s="2" t="s">
        <v>5</v>
      </c>
      <c r="AI29" s="2" t="s">
        <v>85</v>
      </c>
    </row>
    <row r="30" spans="1:41" ht="15" customHeight="1">
      <c r="A30" s="107" t="s">
        <v>1</v>
      </c>
      <c r="B30" s="103" t="s">
        <v>18</v>
      </c>
      <c r="C30" s="109" t="s">
        <v>19</v>
      </c>
      <c r="D30" s="103" t="s">
        <v>20</v>
      </c>
      <c r="E30" s="103" t="s">
        <v>21</v>
      </c>
      <c r="F30" s="103" t="s">
        <v>58</v>
      </c>
      <c r="G30" s="103" t="s">
        <v>59</v>
      </c>
      <c r="H30" s="103" t="s">
        <v>64</v>
      </c>
      <c r="I30" s="103" t="s">
        <v>65</v>
      </c>
      <c r="J30" s="103" t="s">
        <v>119</v>
      </c>
      <c r="K30" s="103" t="s">
        <v>120</v>
      </c>
      <c r="L30" s="103" t="s">
        <v>72</v>
      </c>
      <c r="M30" s="105" t="s">
        <v>73</v>
      </c>
      <c r="N30" s="107" t="s">
        <v>60</v>
      </c>
      <c r="O30" s="109" t="s">
        <v>61</v>
      </c>
      <c r="P30" s="103" t="s">
        <v>62</v>
      </c>
      <c r="Q30" s="103" t="s">
        <v>121</v>
      </c>
      <c r="R30" s="103" t="s">
        <v>122</v>
      </c>
      <c r="S30" s="103" t="s">
        <v>84</v>
      </c>
      <c r="T30" s="107" t="s">
        <v>22</v>
      </c>
      <c r="U30" s="109" t="s">
        <v>23</v>
      </c>
      <c r="V30" s="103" t="s">
        <v>24</v>
      </c>
      <c r="W30" s="103" t="s">
        <v>25</v>
      </c>
      <c r="X30" s="103" t="s">
        <v>26</v>
      </c>
      <c r="Y30" s="103" t="s">
        <v>63</v>
      </c>
      <c r="Z30" s="103" t="s">
        <v>123</v>
      </c>
      <c r="AA30" s="103" t="s">
        <v>124</v>
      </c>
      <c r="AB30" s="103" t="s">
        <v>71</v>
      </c>
      <c r="AC30" s="103" t="s">
        <v>83</v>
      </c>
      <c r="AD30" s="105" t="s">
        <v>27</v>
      </c>
      <c r="AE30" s="107" t="s">
        <v>86</v>
      </c>
      <c r="AF30" s="109" t="s">
        <v>87</v>
      </c>
      <c r="AG30" s="103" t="s">
        <v>88</v>
      </c>
      <c r="AH30" s="103" t="s">
        <v>89</v>
      </c>
      <c r="AI30" s="103" t="s">
        <v>90</v>
      </c>
      <c r="AJ30" s="103" t="s">
        <v>91</v>
      </c>
      <c r="AK30" s="103" t="s">
        <v>125</v>
      </c>
      <c r="AL30" s="103" t="s">
        <v>126</v>
      </c>
      <c r="AM30" s="103" t="s">
        <v>92</v>
      </c>
      <c r="AN30" s="103" t="s">
        <v>93</v>
      </c>
      <c r="AO30" s="105" t="s">
        <v>94</v>
      </c>
    </row>
    <row r="31" spans="1:41">
      <c r="A31" s="108"/>
      <c r="B31" s="104"/>
      <c r="C31" s="110"/>
      <c r="D31" s="104"/>
      <c r="E31" s="104"/>
      <c r="F31" s="104"/>
      <c r="G31" s="104"/>
      <c r="H31" s="104"/>
      <c r="I31" s="104"/>
      <c r="J31" s="104"/>
      <c r="K31" s="104"/>
      <c r="L31" s="104"/>
      <c r="M31" s="111"/>
      <c r="N31" s="108"/>
      <c r="O31" s="110"/>
      <c r="P31" s="104"/>
      <c r="Q31" s="104"/>
      <c r="R31" s="104"/>
      <c r="S31" s="104"/>
      <c r="T31" s="108"/>
      <c r="U31" s="110"/>
      <c r="V31" s="104"/>
      <c r="W31" s="104"/>
      <c r="X31" s="104"/>
      <c r="Y31" s="104"/>
      <c r="Z31" s="104"/>
      <c r="AA31" s="104"/>
      <c r="AB31" s="104"/>
      <c r="AC31" s="104"/>
      <c r="AD31" s="106"/>
      <c r="AE31" s="108"/>
      <c r="AF31" s="110"/>
      <c r="AG31" s="104"/>
      <c r="AH31" s="104"/>
      <c r="AI31" s="104"/>
      <c r="AJ31" s="104"/>
      <c r="AK31" s="104"/>
      <c r="AL31" s="104"/>
      <c r="AM31" s="104"/>
      <c r="AN31" s="104"/>
      <c r="AO31" s="106"/>
    </row>
    <row r="32" spans="1:41">
      <c r="A32" s="38">
        <v>1991</v>
      </c>
      <c r="B32" s="47">
        <v>143638.51044000001</v>
      </c>
      <c r="C32" s="48">
        <v>402.50884000000002</v>
      </c>
      <c r="D32" s="24">
        <v>0</v>
      </c>
      <c r="E32" s="50">
        <v>2.0660000000000001E-2</v>
      </c>
      <c r="F32" s="39">
        <v>9.1759999999999994E-2</v>
      </c>
      <c r="G32" s="40">
        <v>12200000</v>
      </c>
      <c r="H32" s="35">
        <v>230000</v>
      </c>
      <c r="I32" s="35">
        <v>14000</v>
      </c>
      <c r="J32" s="35">
        <v>0</v>
      </c>
      <c r="K32" s="35">
        <v>0</v>
      </c>
      <c r="L32" s="41">
        <v>2820</v>
      </c>
      <c r="M32" s="88">
        <v>13295249.960000001</v>
      </c>
      <c r="N32" s="51">
        <v>20400.8223</v>
      </c>
      <c r="O32" s="42">
        <v>5657</v>
      </c>
      <c r="P32" s="43">
        <v>1047</v>
      </c>
      <c r="Q32" s="43">
        <v>26.8</v>
      </c>
      <c r="R32" s="43">
        <v>37.799999999999997</v>
      </c>
      <c r="S32" s="60">
        <v>15320</v>
      </c>
      <c r="T32" s="45">
        <f t="shared" ref="T32:T52" si="0">B32*1000*N32*1000*$C$22*$C$18*$B$16</f>
        <v>3363743.8052619495</v>
      </c>
      <c r="U32" s="42">
        <f t="shared" ref="U32:U52" si="1">C32*1000*O32*1000*365*$C$22*$B$18*$C$18</f>
        <v>940870.03644685133</v>
      </c>
      <c r="V32" s="42">
        <f t="shared" ref="V32:V52" si="2">D32*1000000000*P32*$C$22*$C$18*$B$19</f>
        <v>0</v>
      </c>
      <c r="W32" s="42">
        <f t="shared" ref="W32:W52" si="3">E32*1000000000000000*$C$22*$C$18</f>
        <v>21797.453860999998</v>
      </c>
      <c r="X32" s="42">
        <f t="shared" ref="X32:X52" si="4">F32*1000000000000000*$C$22*$C$18</f>
        <v>96811.924795999978</v>
      </c>
      <c r="Y32" s="42">
        <f t="shared" ref="Y32:Y52" si="5">G32*$C$24*S32*(1/1000)*$C$18*$B$20</f>
        <v>64481.87999999999</v>
      </c>
      <c r="Z32" s="42">
        <f>AK32*$B$21</f>
        <v>0</v>
      </c>
      <c r="AA32" s="42">
        <f>AL32*$B$22</f>
        <v>0</v>
      </c>
      <c r="AB32" s="42">
        <f t="shared" ref="AB32:AB52" si="6">((H32*$F$16*365*$F$18)+(I32*$F$17*365*$F$18))*$F$19</f>
        <v>2746.6339118400006</v>
      </c>
      <c r="AC32" s="42">
        <f t="shared" ref="AC32:AC52" si="7">L32*$F$18*365*$F$23*$F$20*M32</f>
        <v>9941.3611250184003</v>
      </c>
      <c r="AD32" s="44">
        <f t="shared" ref="AD32:AD52" si="8">SUM(T32:AC32)</f>
        <v>4500393.0954026589</v>
      </c>
      <c r="AE32" s="45">
        <f t="shared" ref="AE32:AE52" si="9">B32*1000*N32*1000*$C$22*$C$18</f>
        <v>3091676.2916010562</v>
      </c>
      <c r="AF32" s="42">
        <f t="shared" ref="AF32:AF52" si="10">C32*1000*365*O32*1000*$C$22*$C$18</f>
        <v>876859.30703341239</v>
      </c>
      <c r="AG32" s="42">
        <f t="shared" ref="AG32:AG52" si="11">D32*1000000000*P32*$C$22*$C$18</f>
        <v>0</v>
      </c>
      <c r="AH32" s="42">
        <f t="shared" ref="AH32:AH52" si="12">E32*1000000000000000*$C$22*$C$18</f>
        <v>21797.453860999998</v>
      </c>
      <c r="AI32" s="42">
        <f t="shared" ref="AI32:AI52" si="13">F32*1000000000000000*$C$22*$C$18</f>
        <v>96811.924795999978</v>
      </c>
      <c r="AJ32" s="42">
        <f t="shared" ref="AJ32:AJ52" si="14">G32*$C$24*S32*(1/1000)*$C$18</f>
        <v>56071.199999999997</v>
      </c>
      <c r="AK32" s="42">
        <f>J32*1000*$C$19*$C$17*Q32*$C$18</f>
        <v>0</v>
      </c>
      <c r="AL32" s="42">
        <f>K32*1000*$C$19*$C$17*R32*$C$18</f>
        <v>0</v>
      </c>
      <c r="AM32" s="42">
        <f t="shared" ref="AM32:AM52" si="15">((H32*$F$16*365*$F$18)+(I32*$F$17*365*$F$18))</f>
        <v>6866.5847796000007</v>
      </c>
      <c r="AN32" s="42">
        <f t="shared" ref="AN32:AN52" si="16">L32*$F$18*365*M32</f>
        <v>57257.206479536362</v>
      </c>
      <c r="AO32" s="44">
        <f>SUM(AE32:AN32)</f>
        <v>4207339.9685506048</v>
      </c>
    </row>
    <row r="33" spans="1:41">
      <c r="A33" s="38">
        <v>1992</v>
      </c>
      <c r="B33" s="47">
        <v>147390.00007000001</v>
      </c>
      <c r="C33" s="48">
        <v>411.62241999999998</v>
      </c>
      <c r="D33" s="49">
        <v>1.41</v>
      </c>
      <c r="E33" s="50">
        <v>7.7799999999999996E-3</v>
      </c>
      <c r="F33" s="39">
        <v>9.3210000000000001E-2</v>
      </c>
      <c r="G33" s="40">
        <v>12600000</v>
      </c>
      <c r="H33" s="35">
        <v>230000</v>
      </c>
      <c r="I33" s="35">
        <v>14000</v>
      </c>
      <c r="J33" s="35">
        <v>0</v>
      </c>
      <c r="K33" s="35">
        <v>0</v>
      </c>
      <c r="L33" s="41">
        <v>2820</v>
      </c>
      <c r="M33" s="88">
        <v>13575573.43</v>
      </c>
      <c r="N33" s="51">
        <v>20421.371760000002</v>
      </c>
      <c r="O33" s="42">
        <v>5657</v>
      </c>
      <c r="P33" s="43">
        <v>1047</v>
      </c>
      <c r="Q33" s="43">
        <v>26.8</v>
      </c>
      <c r="R33" s="43">
        <v>37.799999999999997</v>
      </c>
      <c r="S33" s="60">
        <v>15320</v>
      </c>
      <c r="T33" s="45">
        <f t="shared" si="0"/>
        <v>3455073.3823135938</v>
      </c>
      <c r="U33" s="42">
        <f t="shared" si="1"/>
        <v>962173.15701126237</v>
      </c>
      <c r="V33" s="42">
        <f t="shared" si="2"/>
        <v>1619.8491916666796</v>
      </c>
      <c r="W33" s="42">
        <f t="shared" si="3"/>
        <v>8208.334512999998</v>
      </c>
      <c r="X33" s="42">
        <f t="shared" si="4"/>
        <v>98341.755778499981</v>
      </c>
      <c r="Y33" s="42">
        <f t="shared" si="5"/>
        <v>66596.039999999994</v>
      </c>
      <c r="Z33" s="42">
        <f t="shared" ref="Z33:Z52" si="17">AK33*$B$21</f>
        <v>0</v>
      </c>
      <c r="AA33" s="42">
        <f t="shared" ref="AA33:AA52" si="18">AL33*$B$22</f>
        <v>0</v>
      </c>
      <c r="AB33" s="42">
        <f t="shared" si="6"/>
        <v>2746.6339118400006</v>
      </c>
      <c r="AC33" s="42">
        <f t="shared" si="7"/>
        <v>10150.969583337921</v>
      </c>
      <c r="AD33" s="44">
        <f t="shared" si="8"/>
        <v>4604910.1223032009</v>
      </c>
      <c r="AE33" s="45">
        <f t="shared" si="9"/>
        <v>3175618.917567641</v>
      </c>
      <c r="AF33" s="42">
        <f t="shared" si="10"/>
        <v>896713.10066287266</v>
      </c>
      <c r="AG33" s="42">
        <f t="shared" si="11"/>
        <v>1557.5472996794997</v>
      </c>
      <c r="AH33" s="42">
        <f t="shared" si="12"/>
        <v>8208.334512999998</v>
      </c>
      <c r="AI33" s="42">
        <f t="shared" si="13"/>
        <v>98341.755778499981</v>
      </c>
      <c r="AJ33" s="42">
        <f t="shared" si="14"/>
        <v>57909.599999999999</v>
      </c>
      <c r="AK33" s="42">
        <f t="shared" ref="AK33:AK52" si="19">J33*1000*$C$19*$C$17*Q33*$C$18</f>
        <v>0</v>
      </c>
      <c r="AL33" s="42">
        <f t="shared" ref="AL33:AL52" si="20">K33*1000*$C$19*$C$17*R33*$C$18</f>
        <v>0</v>
      </c>
      <c r="AM33" s="42">
        <f t="shared" si="15"/>
        <v>6866.5847796000007</v>
      </c>
      <c r="AN33" s="42">
        <f t="shared" si="16"/>
        <v>58464.44506859182</v>
      </c>
      <c r="AO33" s="44">
        <f t="shared" ref="AO33:AO52" si="21">SUM(AE33:AN33)</f>
        <v>4303680.2856698846</v>
      </c>
    </row>
    <row r="34" spans="1:41">
      <c r="A34" s="38">
        <v>1993</v>
      </c>
      <c r="B34" s="47">
        <v>146389.68118000001</v>
      </c>
      <c r="C34" s="48">
        <v>402.11002999999999</v>
      </c>
      <c r="D34" s="49">
        <v>63.567</v>
      </c>
      <c r="E34" s="50">
        <v>1.5100000000000001E-3</v>
      </c>
      <c r="F34" s="39">
        <v>7.2800000000000004E-2</v>
      </c>
      <c r="G34" s="40">
        <v>13000000</v>
      </c>
      <c r="H34" s="35">
        <v>235000</v>
      </c>
      <c r="I34" s="35">
        <v>14000</v>
      </c>
      <c r="J34" s="35">
        <v>0</v>
      </c>
      <c r="K34" s="35">
        <v>0</v>
      </c>
      <c r="L34" s="41">
        <v>2815</v>
      </c>
      <c r="M34" s="88">
        <v>13865304.52</v>
      </c>
      <c r="N34" s="51">
        <v>20411.523379999999</v>
      </c>
      <c r="O34" s="42">
        <v>5657</v>
      </c>
      <c r="P34" s="43">
        <v>1047</v>
      </c>
      <c r="Q34" s="43">
        <v>26.8</v>
      </c>
      <c r="R34" s="43">
        <v>37.799999999999997</v>
      </c>
      <c r="S34" s="60">
        <v>15320</v>
      </c>
      <c r="T34" s="45">
        <f t="shared" si="0"/>
        <v>3429969.2688060096</v>
      </c>
      <c r="U34" s="42">
        <f t="shared" si="1"/>
        <v>939937.81250057626</v>
      </c>
      <c r="V34" s="42">
        <f t="shared" si="2"/>
        <v>73027.626643032505</v>
      </c>
      <c r="W34" s="42">
        <f t="shared" si="3"/>
        <v>1593.1343334999997</v>
      </c>
      <c r="X34" s="42">
        <f t="shared" si="4"/>
        <v>76808.065879999995</v>
      </c>
      <c r="Y34" s="42">
        <f t="shared" si="5"/>
        <v>68710.2</v>
      </c>
      <c r="Z34" s="42">
        <f t="shared" si="17"/>
        <v>0</v>
      </c>
      <c r="AA34" s="42">
        <f t="shared" si="18"/>
        <v>0</v>
      </c>
      <c r="AB34" s="42">
        <f t="shared" si="6"/>
        <v>2805.0019670400006</v>
      </c>
      <c r="AC34" s="42">
        <f t="shared" si="7"/>
        <v>10349.230183237309</v>
      </c>
      <c r="AD34" s="44">
        <f t="shared" si="8"/>
        <v>4603200.3403133955</v>
      </c>
      <c r="AE34" s="45">
        <f t="shared" si="9"/>
        <v>3152545.2838290525</v>
      </c>
      <c r="AF34" s="42">
        <f t="shared" si="10"/>
        <v>875990.5055923356</v>
      </c>
      <c r="AG34" s="42">
        <f t="shared" si="11"/>
        <v>70218.871772146638</v>
      </c>
      <c r="AH34" s="42">
        <f t="shared" si="12"/>
        <v>1593.1343334999997</v>
      </c>
      <c r="AI34" s="42">
        <f t="shared" si="13"/>
        <v>76808.065879999995</v>
      </c>
      <c r="AJ34" s="42">
        <f t="shared" si="14"/>
        <v>59748</v>
      </c>
      <c r="AK34" s="42">
        <f t="shared" si="19"/>
        <v>0</v>
      </c>
      <c r="AL34" s="42">
        <f t="shared" si="20"/>
        <v>0</v>
      </c>
      <c r="AM34" s="42">
        <f t="shared" si="15"/>
        <v>7012.5049176000011</v>
      </c>
      <c r="AN34" s="42">
        <f t="shared" si="16"/>
        <v>59606.32573889842</v>
      </c>
      <c r="AO34" s="44">
        <f t="shared" si="21"/>
        <v>4303522.6920635337</v>
      </c>
    </row>
    <row r="35" spans="1:41">
      <c r="A35" s="38">
        <v>1994</v>
      </c>
      <c r="B35" s="47">
        <v>160745.00375</v>
      </c>
      <c r="C35" s="48">
        <v>409.55975000000001</v>
      </c>
      <c r="D35" s="49">
        <v>68.86</v>
      </c>
      <c r="E35" s="50">
        <v>1.108E-2</v>
      </c>
      <c r="F35" s="39">
        <v>9.7309999999999994E-2</v>
      </c>
      <c r="G35" s="40">
        <v>13400000</v>
      </c>
      <c r="H35" s="35">
        <v>240000</v>
      </c>
      <c r="I35" s="35">
        <v>14000</v>
      </c>
      <c r="J35" s="35">
        <v>0</v>
      </c>
      <c r="K35" s="35">
        <v>0</v>
      </c>
      <c r="L35" s="41">
        <v>2815</v>
      </c>
      <c r="M35" s="88">
        <v>15313289.199999999</v>
      </c>
      <c r="N35" s="51">
        <v>20378.95521</v>
      </c>
      <c r="O35" s="42">
        <v>5657</v>
      </c>
      <c r="P35" s="43">
        <v>1047</v>
      </c>
      <c r="Q35" s="43">
        <v>26.8</v>
      </c>
      <c r="R35" s="43">
        <v>37.799999999999997</v>
      </c>
      <c r="S35" s="60">
        <v>15320</v>
      </c>
      <c r="T35" s="45">
        <f t="shared" si="0"/>
        <v>3760310.8097574306</v>
      </c>
      <c r="U35" s="42">
        <f t="shared" si="1"/>
        <v>957351.6370712833</v>
      </c>
      <c r="V35" s="42">
        <f t="shared" si="2"/>
        <v>79108.379672459268</v>
      </c>
      <c r="W35" s="42">
        <f t="shared" si="3"/>
        <v>11690.018817999997</v>
      </c>
      <c r="X35" s="42">
        <f t="shared" si="4"/>
        <v>102667.48476349998</v>
      </c>
      <c r="Y35" s="42">
        <f t="shared" si="5"/>
        <v>70824.359999999986</v>
      </c>
      <c r="Z35" s="42">
        <f t="shared" si="17"/>
        <v>0</v>
      </c>
      <c r="AA35" s="42">
        <f t="shared" si="18"/>
        <v>0</v>
      </c>
      <c r="AB35" s="42">
        <f t="shared" si="6"/>
        <v>2863.3700222400003</v>
      </c>
      <c r="AC35" s="42">
        <f t="shared" si="7"/>
        <v>11430.023377033041</v>
      </c>
      <c r="AD35" s="44">
        <f t="shared" si="8"/>
        <v>4996246.083481947</v>
      </c>
      <c r="AE35" s="45">
        <f t="shared" si="9"/>
        <v>3456168.0236741086</v>
      </c>
      <c r="AF35" s="42">
        <f t="shared" si="10"/>
        <v>892219.60584462574</v>
      </c>
      <c r="AG35" s="42">
        <f t="shared" si="11"/>
        <v>76065.749685056988</v>
      </c>
      <c r="AH35" s="42">
        <f t="shared" si="12"/>
        <v>11690.018817999997</v>
      </c>
      <c r="AI35" s="42">
        <f t="shared" si="13"/>
        <v>102667.48476349998</v>
      </c>
      <c r="AJ35" s="42">
        <f t="shared" si="14"/>
        <v>61586.399999999994</v>
      </c>
      <c r="AK35" s="42">
        <f t="shared" si="19"/>
        <v>0</v>
      </c>
      <c r="AL35" s="42">
        <f t="shared" si="20"/>
        <v>0</v>
      </c>
      <c r="AM35" s="42">
        <f t="shared" si="15"/>
        <v>7158.4250556000006</v>
      </c>
      <c r="AN35" s="42">
        <f t="shared" si="16"/>
        <v>65831.1472981017</v>
      </c>
      <c r="AO35" s="44">
        <f t="shared" si="21"/>
        <v>4673386.8551389938</v>
      </c>
    </row>
    <row r="36" spans="1:41">
      <c r="A36" s="38">
        <v>1995</v>
      </c>
      <c r="B36" s="47">
        <v>162260.56281999999</v>
      </c>
      <c r="C36" s="48">
        <v>421.07319000000001</v>
      </c>
      <c r="D36" s="49">
        <v>69.22</v>
      </c>
      <c r="E36" s="50">
        <v>5.4599999999999996E-3</v>
      </c>
      <c r="F36" s="39">
        <v>0.11341</v>
      </c>
      <c r="G36" s="40">
        <v>13800000</v>
      </c>
      <c r="H36" s="35">
        <v>245000</v>
      </c>
      <c r="I36" s="35">
        <v>14000</v>
      </c>
      <c r="J36" s="35">
        <v>0</v>
      </c>
      <c r="K36" s="35">
        <v>0</v>
      </c>
      <c r="L36" s="41">
        <v>2810</v>
      </c>
      <c r="M36" s="88">
        <v>16430400</v>
      </c>
      <c r="N36" s="51">
        <v>20370.777259999999</v>
      </c>
      <c r="O36" s="42">
        <v>5657</v>
      </c>
      <c r="P36" s="43">
        <v>1047</v>
      </c>
      <c r="Q36" s="43">
        <v>26.8</v>
      </c>
      <c r="R36" s="43">
        <v>37.799999999999997</v>
      </c>
      <c r="S36" s="60">
        <v>15320</v>
      </c>
      <c r="T36" s="45">
        <f t="shared" si="0"/>
        <v>3794241.0937866895</v>
      </c>
      <c r="U36" s="42">
        <f t="shared" si="1"/>
        <v>984264.46391113277</v>
      </c>
      <c r="V36" s="42">
        <f t="shared" si="2"/>
        <v>79521.958189480545</v>
      </c>
      <c r="W36" s="42">
        <f t="shared" si="3"/>
        <v>5760.6049409999987</v>
      </c>
      <c r="X36" s="42">
        <f t="shared" si="4"/>
        <v>119653.88394849998</v>
      </c>
      <c r="Y36" s="42">
        <f t="shared" si="5"/>
        <v>72938.51999999999</v>
      </c>
      <c r="Z36" s="42">
        <f t="shared" si="17"/>
        <v>0</v>
      </c>
      <c r="AA36" s="42">
        <f t="shared" si="18"/>
        <v>0</v>
      </c>
      <c r="AB36" s="42">
        <f t="shared" si="6"/>
        <v>2921.7380774400008</v>
      </c>
      <c r="AC36" s="42">
        <f t="shared" si="7"/>
        <v>12242.065289915079</v>
      </c>
      <c r="AD36" s="44">
        <f t="shared" si="8"/>
        <v>5071544.3281441592</v>
      </c>
      <c r="AE36" s="45">
        <f t="shared" si="9"/>
        <v>3487353.9464951186</v>
      </c>
      <c r="AF36" s="42">
        <f t="shared" si="10"/>
        <v>917301.45751270524</v>
      </c>
      <c r="AG36" s="42">
        <f t="shared" si="11"/>
        <v>76463.421336038984</v>
      </c>
      <c r="AH36" s="42">
        <f t="shared" si="12"/>
        <v>5760.6049409999987</v>
      </c>
      <c r="AI36" s="42">
        <f t="shared" si="13"/>
        <v>119653.88394849998</v>
      </c>
      <c r="AJ36" s="42">
        <f t="shared" si="14"/>
        <v>63424.799999999996</v>
      </c>
      <c r="AK36" s="42">
        <f t="shared" si="19"/>
        <v>0</v>
      </c>
      <c r="AL36" s="42">
        <f t="shared" si="20"/>
        <v>0</v>
      </c>
      <c r="AM36" s="42">
        <f t="shared" si="15"/>
        <v>7304.345193600001</v>
      </c>
      <c r="AN36" s="42">
        <f t="shared" si="16"/>
        <v>70508.09755584001</v>
      </c>
      <c r="AO36" s="44">
        <f t="shared" si="21"/>
        <v>4747770.5569828041</v>
      </c>
    </row>
    <row r="37" spans="1:41">
      <c r="A37" s="38">
        <v>1996</v>
      </c>
      <c r="B37" s="47">
        <v>163936.28883</v>
      </c>
      <c r="C37" s="48">
        <v>427.72512</v>
      </c>
      <c r="D37" s="49">
        <v>65.00985</v>
      </c>
      <c r="E37" s="50">
        <v>1.423E-2</v>
      </c>
      <c r="F37" s="39">
        <v>0.11816</v>
      </c>
      <c r="G37" s="40">
        <v>14200000</v>
      </c>
      <c r="H37" s="35">
        <v>250000</v>
      </c>
      <c r="I37" s="35">
        <v>14000</v>
      </c>
      <c r="J37" s="35">
        <v>0</v>
      </c>
      <c r="K37" s="35">
        <v>0</v>
      </c>
      <c r="L37" s="41">
        <v>2810</v>
      </c>
      <c r="M37" s="88">
        <v>16000098.800000001</v>
      </c>
      <c r="N37" s="51">
        <v>20380.881700000002</v>
      </c>
      <c r="O37" s="42">
        <v>5657</v>
      </c>
      <c r="P37" s="43">
        <v>1047</v>
      </c>
      <c r="Q37" s="43">
        <v>26.8</v>
      </c>
      <c r="R37" s="43">
        <v>37.799999999999997</v>
      </c>
      <c r="S37" s="60">
        <v>15320</v>
      </c>
      <c r="T37" s="45">
        <f t="shared" si="0"/>
        <v>3835327.1318234298</v>
      </c>
      <c r="U37" s="42">
        <f t="shared" si="1"/>
        <v>999813.44321191497</v>
      </c>
      <c r="V37" s="42">
        <f t="shared" si="2"/>
        <v>74685.214874377387</v>
      </c>
      <c r="W37" s="42">
        <f t="shared" si="3"/>
        <v>15013.444745499997</v>
      </c>
      <c r="X37" s="42">
        <f t="shared" si="4"/>
        <v>124665.39923599998</v>
      </c>
      <c r="Y37" s="42">
        <f t="shared" si="5"/>
        <v>75052.679999999993</v>
      </c>
      <c r="Z37" s="42">
        <f t="shared" si="17"/>
        <v>0</v>
      </c>
      <c r="AA37" s="42">
        <f t="shared" si="18"/>
        <v>0</v>
      </c>
      <c r="AB37" s="42">
        <f t="shared" si="6"/>
        <v>2980.1061326400004</v>
      </c>
      <c r="AC37" s="42">
        <f t="shared" si="7"/>
        <v>11921.453778038996</v>
      </c>
      <c r="AD37" s="44">
        <f t="shared" si="8"/>
        <v>5139458.8738019001</v>
      </c>
      <c r="AE37" s="45">
        <f t="shared" si="9"/>
        <v>3525116.849102417</v>
      </c>
      <c r="AF37" s="42">
        <f t="shared" si="10"/>
        <v>931792.58454046154</v>
      </c>
      <c r="AG37" s="42">
        <f t="shared" si="11"/>
        <v>71812.706609978253</v>
      </c>
      <c r="AH37" s="42">
        <f t="shared" si="12"/>
        <v>15013.444745499997</v>
      </c>
      <c r="AI37" s="42">
        <f t="shared" si="13"/>
        <v>124665.39923599998</v>
      </c>
      <c r="AJ37" s="42">
        <f t="shared" si="14"/>
        <v>65263.199999999997</v>
      </c>
      <c r="AK37" s="42">
        <f t="shared" si="19"/>
        <v>0</v>
      </c>
      <c r="AL37" s="42">
        <f t="shared" si="20"/>
        <v>0</v>
      </c>
      <c r="AM37" s="42">
        <f t="shared" si="15"/>
        <v>7450.2653316000005</v>
      </c>
      <c r="AN37" s="42">
        <f t="shared" si="16"/>
        <v>68661.537582376492</v>
      </c>
      <c r="AO37" s="44">
        <f t="shared" si="21"/>
        <v>4809775.9871483324</v>
      </c>
    </row>
    <row r="38" spans="1:41">
      <c r="A38" s="38">
        <v>1997</v>
      </c>
      <c r="B38" s="47">
        <v>171665.19784000001</v>
      </c>
      <c r="C38" s="48">
        <v>438.69583999999998</v>
      </c>
      <c r="D38" s="49">
        <v>61.801250000000003</v>
      </c>
      <c r="E38" s="50">
        <v>2.2790000000000001E-2</v>
      </c>
      <c r="F38" s="39">
        <v>0.12691</v>
      </c>
      <c r="G38" s="40">
        <v>14600000</v>
      </c>
      <c r="H38" s="35">
        <v>255000</v>
      </c>
      <c r="I38" s="35">
        <v>14000</v>
      </c>
      <c r="J38" s="35">
        <v>0</v>
      </c>
      <c r="K38" s="35">
        <v>0</v>
      </c>
      <c r="L38" s="41">
        <v>2810</v>
      </c>
      <c r="M38" s="88">
        <v>16370425.199999999</v>
      </c>
      <c r="N38" s="51">
        <v>21302.00432</v>
      </c>
      <c r="O38" s="42">
        <v>5657</v>
      </c>
      <c r="P38" s="43">
        <v>1047</v>
      </c>
      <c r="Q38" s="43">
        <v>26.8</v>
      </c>
      <c r="R38" s="43">
        <v>37.799999999999997</v>
      </c>
      <c r="S38" s="60">
        <v>15320</v>
      </c>
      <c r="T38" s="45">
        <f t="shared" si="0"/>
        <v>4197658.1937583927</v>
      </c>
      <c r="U38" s="42">
        <f t="shared" si="1"/>
        <v>1025457.654470103</v>
      </c>
      <c r="V38" s="42">
        <f t="shared" si="2"/>
        <v>70999.081458503832</v>
      </c>
      <c r="W38" s="42">
        <f t="shared" si="3"/>
        <v>24044.722821499996</v>
      </c>
      <c r="X38" s="42">
        <f t="shared" si="4"/>
        <v>133897.13792349998</v>
      </c>
      <c r="Y38" s="42">
        <f t="shared" si="5"/>
        <v>77166.839999999982</v>
      </c>
      <c r="Z38" s="42">
        <f t="shared" si="17"/>
        <v>0</v>
      </c>
      <c r="AA38" s="42">
        <f t="shared" si="18"/>
        <v>0</v>
      </c>
      <c r="AB38" s="42">
        <f t="shared" si="6"/>
        <v>3038.4741878400005</v>
      </c>
      <c r="AC38" s="42">
        <f t="shared" si="7"/>
        <v>12197.378890475649</v>
      </c>
      <c r="AD38" s="44">
        <f t="shared" si="8"/>
        <v>5544459.4835103136</v>
      </c>
      <c r="AE38" s="45">
        <f t="shared" si="9"/>
        <v>3858141.7222044049</v>
      </c>
      <c r="AF38" s="42">
        <f t="shared" si="10"/>
        <v>955692.12904949032</v>
      </c>
      <c r="AG38" s="42">
        <f t="shared" si="11"/>
        <v>68268.347556253677</v>
      </c>
      <c r="AH38" s="42">
        <f t="shared" si="12"/>
        <v>24044.722821499996</v>
      </c>
      <c r="AI38" s="42">
        <f t="shared" si="13"/>
        <v>133897.13792349998</v>
      </c>
      <c r="AJ38" s="42">
        <f t="shared" si="14"/>
        <v>67101.599999999991</v>
      </c>
      <c r="AK38" s="42">
        <f t="shared" si="19"/>
        <v>0</v>
      </c>
      <c r="AL38" s="42">
        <f t="shared" si="20"/>
        <v>0</v>
      </c>
      <c r="AM38" s="42">
        <f t="shared" si="15"/>
        <v>7596.1854696000009</v>
      </c>
      <c r="AN38" s="42">
        <f t="shared" si="16"/>
        <v>70250.726521093922</v>
      </c>
      <c r="AO38" s="44">
        <f t="shared" si="21"/>
        <v>5184992.571545843</v>
      </c>
    </row>
    <row r="39" spans="1:41">
      <c r="A39" s="38">
        <v>1998</v>
      </c>
      <c r="B39" s="47">
        <v>160838.7432</v>
      </c>
      <c r="C39" s="48">
        <v>450.77404999999999</v>
      </c>
      <c r="D39" s="49">
        <v>51.20675</v>
      </c>
      <c r="E39" s="50">
        <v>1.8499999999999999E-2</v>
      </c>
      <c r="F39" s="39">
        <v>0.13649</v>
      </c>
      <c r="G39" s="40">
        <v>12000000</v>
      </c>
      <c r="H39" s="35">
        <v>260000</v>
      </c>
      <c r="I39" s="35">
        <v>14000</v>
      </c>
      <c r="J39" s="35">
        <v>0</v>
      </c>
      <c r="K39" s="35">
        <v>0</v>
      </c>
      <c r="L39" s="41">
        <v>2855</v>
      </c>
      <c r="M39" s="88">
        <v>16340876.369999999</v>
      </c>
      <c r="N39" s="51">
        <v>21302</v>
      </c>
      <c r="O39" s="42">
        <v>5657</v>
      </c>
      <c r="P39" s="43">
        <v>1047</v>
      </c>
      <c r="Q39" s="43">
        <v>26.8</v>
      </c>
      <c r="R39" s="43">
        <v>37.799999999999997</v>
      </c>
      <c r="S39" s="60">
        <v>15320</v>
      </c>
      <c r="T39" s="45">
        <f t="shared" si="0"/>
        <v>3932922.5716350488</v>
      </c>
      <c r="U39" s="42">
        <f t="shared" si="1"/>
        <v>1053690.6390746466</v>
      </c>
      <c r="V39" s="42">
        <f t="shared" si="2"/>
        <v>58827.81035133174</v>
      </c>
      <c r="W39" s="42">
        <f t="shared" si="3"/>
        <v>19518.533224999999</v>
      </c>
      <c r="X39" s="42">
        <f t="shared" si="4"/>
        <v>144004.57296649998</v>
      </c>
      <c r="Y39" s="42">
        <f t="shared" si="5"/>
        <v>63424.799999999996</v>
      </c>
      <c r="Z39" s="42">
        <f t="shared" si="17"/>
        <v>0</v>
      </c>
      <c r="AA39" s="42">
        <f t="shared" si="18"/>
        <v>0</v>
      </c>
      <c r="AB39" s="42">
        <f t="shared" si="6"/>
        <v>3096.8422430400005</v>
      </c>
      <c r="AC39" s="42">
        <f t="shared" si="7"/>
        <v>12370.341577417033</v>
      </c>
      <c r="AD39" s="44">
        <f t="shared" si="8"/>
        <v>5287856.1110729845</v>
      </c>
      <c r="AE39" s="45">
        <f t="shared" si="9"/>
        <v>3614818.5401057433</v>
      </c>
      <c r="AF39" s="42">
        <f t="shared" si="10"/>
        <v>982004.32346192608</v>
      </c>
      <c r="AG39" s="42">
        <f t="shared" si="11"/>
        <v>56565.202260895901</v>
      </c>
      <c r="AH39" s="42">
        <f t="shared" si="12"/>
        <v>19518.533224999999</v>
      </c>
      <c r="AI39" s="42">
        <f t="shared" si="13"/>
        <v>144004.57296649998</v>
      </c>
      <c r="AJ39" s="42">
        <f t="shared" si="14"/>
        <v>55152</v>
      </c>
      <c r="AK39" s="42">
        <f t="shared" si="19"/>
        <v>0</v>
      </c>
      <c r="AL39" s="42">
        <f t="shared" si="20"/>
        <v>0</v>
      </c>
      <c r="AM39" s="42">
        <f t="shared" si="15"/>
        <v>7742.1056076000013</v>
      </c>
      <c r="AN39" s="42">
        <f t="shared" si="16"/>
        <v>71246.904021832277</v>
      </c>
      <c r="AO39" s="44">
        <f t="shared" si="21"/>
        <v>4951052.1816494968</v>
      </c>
    </row>
    <row r="40" spans="1:41">
      <c r="A40" s="38">
        <v>1999</v>
      </c>
      <c r="B40" s="47">
        <v>169104.48334999999</v>
      </c>
      <c r="C40" s="48">
        <v>465.66581000000002</v>
      </c>
      <c r="D40" s="49">
        <v>49.441000000000003</v>
      </c>
      <c r="E40" s="50">
        <v>9.3399999999999993E-3</v>
      </c>
      <c r="F40" s="39">
        <v>0.12881999999999999</v>
      </c>
      <c r="G40" s="40">
        <v>12000000</v>
      </c>
      <c r="H40" s="35">
        <v>258000</v>
      </c>
      <c r="I40" s="35">
        <v>14000</v>
      </c>
      <c r="J40" s="35">
        <v>0</v>
      </c>
      <c r="K40" s="35">
        <v>0</v>
      </c>
      <c r="L40" s="41">
        <v>2855</v>
      </c>
      <c r="M40" s="88">
        <v>16740159.15</v>
      </c>
      <c r="N40" s="51">
        <v>21302.3547</v>
      </c>
      <c r="O40" s="42">
        <v>5657</v>
      </c>
      <c r="P40" s="43">
        <v>1047</v>
      </c>
      <c r="Q40" s="43">
        <v>26.8</v>
      </c>
      <c r="R40" s="43">
        <v>37.799999999999997</v>
      </c>
      <c r="S40" s="60">
        <v>15320</v>
      </c>
      <c r="T40" s="45">
        <f t="shared" si="0"/>
        <v>4135110.1138514588</v>
      </c>
      <c r="U40" s="42">
        <f t="shared" si="1"/>
        <v>1088500.3361087735</v>
      </c>
      <c r="V40" s="42">
        <f t="shared" si="2"/>
        <v>56799.265166803059</v>
      </c>
      <c r="W40" s="42">
        <f t="shared" si="3"/>
        <v>9854.2216389999994</v>
      </c>
      <c r="X40" s="42">
        <f t="shared" si="4"/>
        <v>135912.29459699997</v>
      </c>
      <c r="Y40" s="42">
        <f t="shared" si="5"/>
        <v>63424.799999999996</v>
      </c>
      <c r="Z40" s="42">
        <f t="shared" si="17"/>
        <v>0</v>
      </c>
      <c r="AA40" s="42">
        <f t="shared" si="18"/>
        <v>0</v>
      </c>
      <c r="AB40" s="42">
        <f t="shared" si="6"/>
        <v>3073.4950209600006</v>
      </c>
      <c r="AC40" s="42">
        <f t="shared" si="7"/>
        <v>12672.605927427574</v>
      </c>
      <c r="AD40" s="44">
        <f t="shared" si="8"/>
        <v>5505347.1323114224</v>
      </c>
      <c r="AE40" s="45">
        <f t="shared" si="9"/>
        <v>3800652.6781722964</v>
      </c>
      <c r="AF40" s="42">
        <f t="shared" si="10"/>
        <v>1014445.7932048215</v>
      </c>
      <c r="AG40" s="42">
        <f t="shared" si="11"/>
        <v>54614.67804500294</v>
      </c>
      <c r="AH40" s="42">
        <f t="shared" si="12"/>
        <v>9854.2216389999994</v>
      </c>
      <c r="AI40" s="42">
        <f t="shared" si="13"/>
        <v>135912.29459699997</v>
      </c>
      <c r="AJ40" s="42">
        <f t="shared" si="14"/>
        <v>55152</v>
      </c>
      <c r="AK40" s="42">
        <f t="shared" si="19"/>
        <v>0</v>
      </c>
      <c r="AL40" s="42">
        <f t="shared" si="20"/>
        <v>0</v>
      </c>
      <c r="AM40" s="42">
        <f t="shared" si="15"/>
        <v>7683.7375524000008</v>
      </c>
      <c r="AN40" s="42">
        <f t="shared" si="16"/>
        <v>72987.79363265248</v>
      </c>
      <c r="AO40" s="44">
        <f t="shared" si="21"/>
        <v>5151303.1968431724</v>
      </c>
    </row>
    <row r="41" spans="1:41">
      <c r="A41" s="38">
        <v>2000</v>
      </c>
      <c r="B41" s="47">
        <v>175009.56531000001</v>
      </c>
      <c r="C41" s="48">
        <v>457.92608999999999</v>
      </c>
      <c r="D41" s="49">
        <v>58.269750000000002</v>
      </c>
      <c r="E41" s="50">
        <v>1.6830000000000001E-2</v>
      </c>
      <c r="F41" s="39">
        <v>0.13056000000000001</v>
      </c>
      <c r="G41" s="40">
        <v>12000000</v>
      </c>
      <c r="H41" s="35">
        <v>270000</v>
      </c>
      <c r="I41" s="35">
        <v>14000</v>
      </c>
      <c r="J41" s="35">
        <v>0</v>
      </c>
      <c r="K41" s="35">
        <v>0</v>
      </c>
      <c r="L41" s="42">
        <v>2900</v>
      </c>
      <c r="M41" s="88">
        <v>16720000</v>
      </c>
      <c r="N41" s="51">
        <v>21302.35471</v>
      </c>
      <c r="O41" s="42">
        <v>5657</v>
      </c>
      <c r="P41" s="43">
        <v>1047</v>
      </c>
      <c r="Q41" s="43">
        <v>26.8</v>
      </c>
      <c r="R41" s="43">
        <v>37.799999999999997</v>
      </c>
      <c r="S41" s="60">
        <v>15320</v>
      </c>
      <c r="T41" s="45">
        <f t="shared" si="0"/>
        <v>4279507.0215614624</v>
      </c>
      <c r="U41" s="42">
        <f t="shared" si="1"/>
        <v>1070408.6324868393</v>
      </c>
      <c r="V41" s="42">
        <f t="shared" si="2"/>
        <v>66941.99108944647</v>
      </c>
      <c r="W41" s="42">
        <f t="shared" si="3"/>
        <v>17756.5899555</v>
      </c>
      <c r="X41" s="42">
        <f t="shared" si="4"/>
        <v>137748.09177599999</v>
      </c>
      <c r="Y41" s="42">
        <f t="shared" si="5"/>
        <v>63424.799999999996</v>
      </c>
      <c r="Z41" s="42">
        <f t="shared" si="17"/>
        <v>0</v>
      </c>
      <c r="AA41" s="42">
        <f t="shared" si="18"/>
        <v>0</v>
      </c>
      <c r="AB41" s="42">
        <f t="shared" si="6"/>
        <v>3213.5783534400007</v>
      </c>
      <c r="AC41" s="42">
        <f t="shared" si="7"/>
        <v>12856.847895208795</v>
      </c>
      <c r="AD41" s="44">
        <f t="shared" si="8"/>
        <v>5651857.5531178974</v>
      </c>
      <c r="AE41" s="45">
        <f t="shared" si="9"/>
        <v>3933370.4242292847</v>
      </c>
      <c r="AF41" s="42">
        <f t="shared" si="10"/>
        <v>997584.93242016726</v>
      </c>
      <c r="AG41" s="42">
        <f t="shared" si="11"/>
        <v>64367.299124467754</v>
      </c>
      <c r="AH41" s="42">
        <f t="shared" si="12"/>
        <v>17756.5899555</v>
      </c>
      <c r="AI41" s="42">
        <f t="shared" si="13"/>
        <v>137748.09177599999</v>
      </c>
      <c r="AJ41" s="42">
        <f t="shared" si="14"/>
        <v>55152</v>
      </c>
      <c r="AK41" s="42">
        <f t="shared" si="19"/>
        <v>0</v>
      </c>
      <c r="AL41" s="42">
        <f t="shared" si="20"/>
        <v>0</v>
      </c>
      <c r="AM41" s="42">
        <f t="shared" si="15"/>
        <v>8033.9458836000013</v>
      </c>
      <c r="AN41" s="42">
        <f t="shared" si="16"/>
        <v>74048.934080000021</v>
      </c>
      <c r="AO41" s="44">
        <f t="shared" si="21"/>
        <v>5288062.2174690207</v>
      </c>
    </row>
    <row r="42" spans="1:41">
      <c r="A42" s="38">
        <v>2001</v>
      </c>
      <c r="B42" s="47">
        <v>177859.04016999999</v>
      </c>
      <c r="C42" s="48">
        <v>458.24110000000002</v>
      </c>
      <c r="D42" s="49">
        <v>74.161500000000004</v>
      </c>
      <c r="E42" s="50">
        <v>2.4469999999999999E-2</v>
      </c>
      <c r="F42" s="39">
        <v>0.10757</v>
      </c>
      <c r="G42" s="40">
        <v>12000000</v>
      </c>
      <c r="H42" s="35">
        <v>270000</v>
      </c>
      <c r="I42" s="35">
        <v>14000</v>
      </c>
      <c r="J42" s="35">
        <v>0</v>
      </c>
      <c r="K42" s="35">
        <v>0</v>
      </c>
      <c r="L42" s="42">
        <v>2900</v>
      </c>
      <c r="M42" s="88">
        <v>16616603.060000001</v>
      </c>
      <c r="N42" s="51">
        <v>21302.355019999999</v>
      </c>
      <c r="O42" s="42">
        <v>5657</v>
      </c>
      <c r="P42" s="43">
        <v>1047</v>
      </c>
      <c r="Q42" s="43">
        <v>26.8</v>
      </c>
      <c r="R42" s="43">
        <v>37.799999999999997</v>
      </c>
      <c r="S42" s="60">
        <v>15320</v>
      </c>
      <c r="T42" s="45">
        <f t="shared" si="0"/>
        <v>4349185.2630110867</v>
      </c>
      <c r="U42" s="42">
        <f t="shared" si="1"/>
        <v>1071144.9727624499</v>
      </c>
      <c r="V42" s="42">
        <f t="shared" si="2"/>
        <v>85198.897750204604</v>
      </c>
      <c r="W42" s="42">
        <f t="shared" si="3"/>
        <v>25817.216649499995</v>
      </c>
      <c r="X42" s="42">
        <f t="shared" si="4"/>
        <v>113492.35778449998</v>
      </c>
      <c r="Y42" s="42">
        <f t="shared" si="5"/>
        <v>63424.799999999996</v>
      </c>
      <c r="Z42" s="42">
        <f t="shared" si="17"/>
        <v>0</v>
      </c>
      <c r="AA42" s="42">
        <f t="shared" si="18"/>
        <v>0</v>
      </c>
      <c r="AB42" s="42">
        <f t="shared" si="6"/>
        <v>3213.5783534400007</v>
      </c>
      <c r="AC42" s="42">
        <f t="shared" si="7"/>
        <v>12777.340794107717</v>
      </c>
      <c r="AD42" s="44">
        <f t="shared" si="8"/>
        <v>5724254.427105289</v>
      </c>
      <c r="AE42" s="45">
        <f t="shared" si="9"/>
        <v>3997412.92556166</v>
      </c>
      <c r="AF42" s="42">
        <f t="shared" si="10"/>
        <v>998271.17685223639</v>
      </c>
      <c r="AG42" s="42">
        <f t="shared" si="11"/>
        <v>81922.017067504421</v>
      </c>
      <c r="AH42" s="42">
        <f t="shared" si="12"/>
        <v>25817.216649499995</v>
      </c>
      <c r="AI42" s="42">
        <f t="shared" si="13"/>
        <v>113492.35778449998</v>
      </c>
      <c r="AJ42" s="42">
        <f t="shared" si="14"/>
        <v>55152</v>
      </c>
      <c r="AK42" s="42">
        <f t="shared" si="19"/>
        <v>0</v>
      </c>
      <c r="AL42" s="42">
        <f t="shared" si="20"/>
        <v>0</v>
      </c>
      <c r="AM42" s="42">
        <f t="shared" si="15"/>
        <v>8033.9458836000013</v>
      </c>
      <c r="AN42" s="42">
        <f t="shared" si="16"/>
        <v>73591.013434417851</v>
      </c>
      <c r="AO42" s="44">
        <f t="shared" si="21"/>
        <v>5353692.6532334182</v>
      </c>
    </row>
    <row r="43" spans="1:41">
      <c r="A43" s="38">
        <v>2002</v>
      </c>
      <c r="B43" s="47">
        <v>170121.91673999999</v>
      </c>
      <c r="C43" s="48">
        <v>475.44207999999998</v>
      </c>
      <c r="D43" s="49">
        <v>81.224500000000006</v>
      </c>
      <c r="E43" s="50">
        <v>2.7150000000000001E-2</v>
      </c>
      <c r="F43" s="39">
        <v>0.12032</v>
      </c>
      <c r="G43" s="40">
        <v>12000000</v>
      </c>
      <c r="H43" s="35">
        <v>270000</v>
      </c>
      <c r="I43" s="35">
        <v>14000</v>
      </c>
      <c r="J43" s="35">
        <v>0</v>
      </c>
      <c r="K43" s="35">
        <v>0</v>
      </c>
      <c r="L43" s="42">
        <v>2900</v>
      </c>
      <c r="M43" s="88">
        <v>16847318.039999999</v>
      </c>
      <c r="N43" s="51">
        <v>21302.354309999999</v>
      </c>
      <c r="O43" s="42">
        <v>5657</v>
      </c>
      <c r="P43" s="43">
        <v>1047</v>
      </c>
      <c r="Q43" s="43">
        <v>26.8</v>
      </c>
      <c r="R43" s="43">
        <v>37.799999999999997</v>
      </c>
      <c r="S43" s="60">
        <v>15320</v>
      </c>
      <c r="T43" s="45">
        <f t="shared" si="0"/>
        <v>4159989.3254415272</v>
      </c>
      <c r="U43" s="42">
        <f t="shared" si="1"/>
        <v>1111352.5038057966</v>
      </c>
      <c r="V43" s="42">
        <f t="shared" si="2"/>
        <v>93313.078488319326</v>
      </c>
      <c r="W43" s="42">
        <f t="shared" si="3"/>
        <v>28644.766327499994</v>
      </c>
      <c r="X43" s="42">
        <f t="shared" si="4"/>
        <v>126944.31987199998</v>
      </c>
      <c r="Y43" s="42">
        <f t="shared" si="5"/>
        <v>63424.799999999996</v>
      </c>
      <c r="Z43" s="42">
        <f t="shared" si="17"/>
        <v>0</v>
      </c>
      <c r="AA43" s="42">
        <f t="shared" si="18"/>
        <v>0</v>
      </c>
      <c r="AB43" s="42">
        <f t="shared" si="6"/>
        <v>3213.5783534400007</v>
      </c>
      <c r="AC43" s="42">
        <f t="shared" si="7"/>
        <v>12954.7491317277</v>
      </c>
      <c r="AD43" s="44">
        <f t="shared" si="8"/>
        <v>5599837.1214203117</v>
      </c>
      <c r="AE43" s="45">
        <f t="shared" si="9"/>
        <v>3823519.6005896386</v>
      </c>
      <c r="AF43" s="42">
        <f t="shared" si="10"/>
        <v>1035743.2467901178</v>
      </c>
      <c r="AG43" s="42">
        <f t="shared" si="11"/>
        <v>89724.113931076266</v>
      </c>
      <c r="AH43" s="42">
        <f t="shared" si="12"/>
        <v>28644.766327499994</v>
      </c>
      <c r="AI43" s="42">
        <f t="shared" si="13"/>
        <v>126944.31987199998</v>
      </c>
      <c r="AJ43" s="42">
        <f t="shared" si="14"/>
        <v>55152</v>
      </c>
      <c r="AK43" s="42">
        <f t="shared" si="19"/>
        <v>0</v>
      </c>
      <c r="AL43" s="42">
        <f t="shared" si="20"/>
        <v>0</v>
      </c>
      <c r="AM43" s="42">
        <f t="shared" si="15"/>
        <v>8033.9458836000013</v>
      </c>
      <c r="AN43" s="42">
        <f t="shared" si="16"/>
        <v>74612.79563210257</v>
      </c>
      <c r="AO43" s="44">
        <f t="shared" si="21"/>
        <v>5242374.7890260359</v>
      </c>
    </row>
    <row r="44" spans="1:41">
      <c r="A44" s="38">
        <v>2003</v>
      </c>
      <c r="B44" s="47">
        <v>185925.87044</v>
      </c>
      <c r="C44" s="48">
        <v>490.2106</v>
      </c>
      <c r="D44" s="49">
        <v>80.518199999999993</v>
      </c>
      <c r="E44" s="50">
        <v>1.115E-2</v>
      </c>
      <c r="F44" s="39">
        <v>0.12706999999999999</v>
      </c>
      <c r="G44" s="40">
        <v>12000000</v>
      </c>
      <c r="H44" s="35">
        <v>270000</v>
      </c>
      <c r="I44" s="35">
        <v>14000</v>
      </c>
      <c r="J44" s="35">
        <v>0</v>
      </c>
      <c r="K44" s="35">
        <v>0</v>
      </c>
      <c r="L44" s="42">
        <v>2950</v>
      </c>
      <c r="M44" s="88">
        <v>17063102.780000001</v>
      </c>
      <c r="N44" s="51">
        <v>21302.355469999999</v>
      </c>
      <c r="O44" s="42">
        <v>5657</v>
      </c>
      <c r="P44" s="43">
        <v>1047</v>
      </c>
      <c r="Q44" s="43">
        <v>26.8</v>
      </c>
      <c r="R44" s="43">
        <v>37.799999999999997</v>
      </c>
      <c r="S44" s="60">
        <v>15320</v>
      </c>
      <c r="T44" s="45">
        <f t="shared" si="0"/>
        <v>4546443.4759066598</v>
      </c>
      <c r="U44" s="42">
        <f t="shared" si="1"/>
        <v>1145874.1256182916</v>
      </c>
      <c r="V44" s="42">
        <f t="shared" si="2"/>
        <v>92501.66041450786</v>
      </c>
      <c r="W44" s="42">
        <f t="shared" si="3"/>
        <v>11763.872727499998</v>
      </c>
      <c r="X44" s="42">
        <f t="shared" si="4"/>
        <v>134065.94685949996</v>
      </c>
      <c r="Y44" s="42">
        <f t="shared" si="5"/>
        <v>63424.799999999996</v>
      </c>
      <c r="Z44" s="42">
        <f t="shared" si="17"/>
        <v>0</v>
      </c>
      <c r="AA44" s="42">
        <f t="shared" si="18"/>
        <v>0</v>
      </c>
      <c r="AB44" s="42">
        <f t="shared" si="6"/>
        <v>3213.5783534400007</v>
      </c>
      <c r="AC44" s="42">
        <f t="shared" si="7"/>
        <v>13346.895424335593</v>
      </c>
      <c r="AD44" s="44">
        <f t="shared" si="8"/>
        <v>6010634.3553042347</v>
      </c>
      <c r="AE44" s="45">
        <f t="shared" si="9"/>
        <v>4178716.4300612677</v>
      </c>
      <c r="AF44" s="42">
        <f t="shared" si="10"/>
        <v>1067916.2400916044</v>
      </c>
      <c r="AG44" s="42">
        <f t="shared" si="11"/>
        <v>88943.904244719088</v>
      </c>
      <c r="AH44" s="42">
        <f t="shared" si="12"/>
        <v>11763.872727499998</v>
      </c>
      <c r="AI44" s="42">
        <f t="shared" si="13"/>
        <v>134065.94685949996</v>
      </c>
      <c r="AJ44" s="42">
        <f t="shared" si="14"/>
        <v>55152</v>
      </c>
      <c r="AK44" s="42">
        <f t="shared" si="19"/>
        <v>0</v>
      </c>
      <c r="AL44" s="42">
        <f t="shared" si="20"/>
        <v>0</v>
      </c>
      <c r="AM44" s="42">
        <f t="shared" si="15"/>
        <v>8033.9458836000013</v>
      </c>
      <c r="AN44" s="42">
        <f t="shared" si="16"/>
        <v>76871.359722439171</v>
      </c>
      <c r="AO44" s="44">
        <f t="shared" si="21"/>
        <v>5621463.6995906308</v>
      </c>
    </row>
    <row r="45" spans="1:41">
      <c r="A45" s="38">
        <v>2004</v>
      </c>
      <c r="B45" s="47">
        <v>198819.95585</v>
      </c>
      <c r="C45" s="48">
        <v>503.91001999999997</v>
      </c>
      <c r="D45" s="49">
        <v>78.752449999999996</v>
      </c>
      <c r="E45" s="50">
        <v>1.259E-2</v>
      </c>
      <c r="F45" s="39">
        <v>0.14330000000000001</v>
      </c>
      <c r="G45" s="40">
        <v>12000000</v>
      </c>
      <c r="H45" s="35">
        <v>270000</v>
      </c>
      <c r="I45" s="35">
        <v>14000</v>
      </c>
      <c r="J45" s="35">
        <v>0</v>
      </c>
      <c r="K45" s="35">
        <v>0</v>
      </c>
      <c r="L45" s="42">
        <v>2950</v>
      </c>
      <c r="M45" s="88">
        <v>18199260.690000001</v>
      </c>
      <c r="N45" s="51">
        <v>21302.35543</v>
      </c>
      <c r="O45" s="42">
        <v>5657</v>
      </c>
      <c r="P45" s="43">
        <v>1047</v>
      </c>
      <c r="Q45" s="43">
        <v>26.8</v>
      </c>
      <c r="R45" s="43">
        <v>37.799999999999997</v>
      </c>
      <c r="S45" s="60">
        <v>15320</v>
      </c>
      <c r="T45" s="45">
        <f t="shared" si="0"/>
        <v>4861742.4101218097</v>
      </c>
      <c r="U45" s="42">
        <f t="shared" si="1"/>
        <v>1177896.7112457294</v>
      </c>
      <c r="V45" s="42">
        <f t="shared" si="2"/>
        <v>90473.115229979172</v>
      </c>
      <c r="W45" s="42">
        <f t="shared" si="3"/>
        <v>13283.153151499997</v>
      </c>
      <c r="X45" s="42">
        <f t="shared" si="4"/>
        <v>151189.50330499999</v>
      </c>
      <c r="Y45" s="42">
        <f t="shared" si="5"/>
        <v>63424.799999999996</v>
      </c>
      <c r="Z45" s="42">
        <f t="shared" si="17"/>
        <v>0</v>
      </c>
      <c r="AA45" s="42">
        <f t="shared" si="18"/>
        <v>0</v>
      </c>
      <c r="AB45" s="42">
        <f t="shared" si="6"/>
        <v>3213.5783534400007</v>
      </c>
      <c r="AC45" s="42">
        <f t="shared" si="7"/>
        <v>14235.607225806772</v>
      </c>
      <c r="AD45" s="44">
        <f t="shared" si="8"/>
        <v>6375458.8786332654</v>
      </c>
      <c r="AE45" s="45">
        <f t="shared" si="9"/>
        <v>4468513.2445972515</v>
      </c>
      <c r="AF45" s="42">
        <f t="shared" si="10"/>
        <v>1097760.2155132613</v>
      </c>
      <c r="AG45" s="42">
        <f t="shared" si="11"/>
        <v>86993.380028826126</v>
      </c>
      <c r="AH45" s="42">
        <f t="shared" si="12"/>
        <v>13283.153151499997</v>
      </c>
      <c r="AI45" s="42">
        <f t="shared" si="13"/>
        <v>151189.50330499999</v>
      </c>
      <c r="AJ45" s="42">
        <f t="shared" si="14"/>
        <v>55152</v>
      </c>
      <c r="AK45" s="42">
        <f t="shared" si="19"/>
        <v>0</v>
      </c>
      <c r="AL45" s="42">
        <f t="shared" si="20"/>
        <v>0</v>
      </c>
      <c r="AM45" s="42">
        <f t="shared" si="15"/>
        <v>8033.9458836000013</v>
      </c>
      <c r="AN45" s="42">
        <f t="shared" si="16"/>
        <v>81989.889718254184</v>
      </c>
      <c r="AO45" s="44">
        <f t="shared" si="21"/>
        <v>5962915.3321976932</v>
      </c>
    </row>
    <row r="46" spans="1:41">
      <c r="A46" s="38">
        <v>2005</v>
      </c>
      <c r="B46" s="47">
        <v>193348.7194</v>
      </c>
      <c r="C46" s="48">
        <v>536.62698999999998</v>
      </c>
      <c r="D46" s="49">
        <v>77.692999999999998</v>
      </c>
      <c r="E46" s="50">
        <v>1.6369999999999999E-2</v>
      </c>
      <c r="F46" s="39">
        <v>0.12281</v>
      </c>
      <c r="G46" s="40">
        <v>12000000</v>
      </c>
      <c r="H46" s="35">
        <v>270000</v>
      </c>
      <c r="I46" s="35">
        <v>14000</v>
      </c>
      <c r="J46" s="35">
        <v>0</v>
      </c>
      <c r="K46" s="35">
        <v>0</v>
      </c>
      <c r="L46" s="42">
        <v>2950</v>
      </c>
      <c r="M46" s="88">
        <v>18407402.91</v>
      </c>
      <c r="N46" s="51">
        <v>21302.354879999999</v>
      </c>
      <c r="O46" s="42">
        <v>5657</v>
      </c>
      <c r="P46" s="43">
        <v>1020</v>
      </c>
      <c r="Q46" s="43">
        <v>26.8</v>
      </c>
      <c r="R46" s="43">
        <v>37.799999999999997</v>
      </c>
      <c r="S46" s="60">
        <v>15320</v>
      </c>
      <c r="T46" s="45">
        <f t="shared" si="0"/>
        <v>4727954.1973593272</v>
      </c>
      <c r="U46" s="42">
        <f t="shared" si="1"/>
        <v>1254373.0856685385</v>
      </c>
      <c r="V46" s="42">
        <f t="shared" si="2"/>
        <v>86954.25776661624</v>
      </c>
      <c r="W46" s="42">
        <f t="shared" si="3"/>
        <v>17271.264264499998</v>
      </c>
      <c r="X46" s="42">
        <f t="shared" si="4"/>
        <v>129571.40893849998</v>
      </c>
      <c r="Y46" s="42">
        <f t="shared" si="5"/>
        <v>63424.799999999996</v>
      </c>
      <c r="Z46" s="42">
        <f t="shared" si="17"/>
        <v>0</v>
      </c>
      <c r="AA46" s="42">
        <f t="shared" si="18"/>
        <v>0</v>
      </c>
      <c r="AB46" s="42">
        <f t="shared" si="6"/>
        <v>3213.5783534400007</v>
      </c>
      <c r="AC46" s="42">
        <f t="shared" si="7"/>
        <v>14398.417734513621</v>
      </c>
      <c r="AD46" s="44">
        <f t="shared" si="8"/>
        <v>6297161.0100854365</v>
      </c>
      <c r="AE46" s="45">
        <f t="shared" si="9"/>
        <v>4345546.1372787934</v>
      </c>
      <c r="AF46" s="42">
        <f t="shared" si="10"/>
        <v>1169033.6306323751</v>
      </c>
      <c r="AG46" s="42">
        <f t="shared" si="11"/>
        <v>83609.863237130994</v>
      </c>
      <c r="AH46" s="42">
        <f t="shared" si="12"/>
        <v>17271.264264499998</v>
      </c>
      <c r="AI46" s="42">
        <f t="shared" si="13"/>
        <v>129571.40893849998</v>
      </c>
      <c r="AJ46" s="42">
        <f t="shared" si="14"/>
        <v>55152</v>
      </c>
      <c r="AK46" s="42">
        <f t="shared" si="19"/>
        <v>0</v>
      </c>
      <c r="AL46" s="42">
        <f t="shared" si="20"/>
        <v>0</v>
      </c>
      <c r="AM46" s="42">
        <f t="shared" si="15"/>
        <v>8033.9458836000013</v>
      </c>
      <c r="AN46" s="42">
        <f t="shared" si="16"/>
        <v>82927.595812705025</v>
      </c>
      <c r="AO46" s="44">
        <f t="shared" si="21"/>
        <v>5891145.8460476054</v>
      </c>
    </row>
    <row r="47" spans="1:41">
      <c r="A47" s="38">
        <v>2006</v>
      </c>
      <c r="B47" s="47">
        <v>196079.14463</v>
      </c>
      <c r="C47" s="48">
        <v>550.62859000000003</v>
      </c>
      <c r="D47" s="49">
        <v>148.32300000000001</v>
      </c>
      <c r="E47" s="50">
        <v>3.1640000000000001E-2</v>
      </c>
      <c r="F47" s="39">
        <v>0.10109</v>
      </c>
      <c r="G47" s="40">
        <v>12000000</v>
      </c>
      <c r="H47" s="35">
        <v>280000</v>
      </c>
      <c r="I47" s="35">
        <v>14050</v>
      </c>
      <c r="J47" s="35">
        <v>0</v>
      </c>
      <c r="K47" s="35">
        <v>0</v>
      </c>
      <c r="L47" s="42">
        <v>3000</v>
      </c>
      <c r="M47" s="88">
        <v>19092378.399999999</v>
      </c>
      <c r="N47" s="51">
        <v>21302.354950000001</v>
      </c>
      <c r="O47" s="42">
        <v>5657</v>
      </c>
      <c r="P47" s="43">
        <v>1020</v>
      </c>
      <c r="Q47" s="43">
        <v>26.8</v>
      </c>
      <c r="R47" s="43">
        <v>37.799999999999997</v>
      </c>
      <c r="S47" s="60">
        <v>15320</v>
      </c>
      <c r="T47" s="45">
        <f t="shared" si="0"/>
        <v>4794721.2724820981</v>
      </c>
      <c r="U47" s="42">
        <f t="shared" si="1"/>
        <v>1287102.021267355</v>
      </c>
      <c r="V47" s="42">
        <f t="shared" si="2"/>
        <v>166003.58300899461</v>
      </c>
      <c r="W47" s="42">
        <f t="shared" si="3"/>
        <v>33381.967093999992</v>
      </c>
      <c r="X47" s="42">
        <f t="shared" si="4"/>
        <v>106655.59587649998</v>
      </c>
      <c r="Y47" s="42">
        <f t="shared" si="5"/>
        <v>63424.799999999996</v>
      </c>
      <c r="Z47" s="42">
        <f t="shared" si="17"/>
        <v>0</v>
      </c>
      <c r="AA47" s="42">
        <f t="shared" si="18"/>
        <v>0</v>
      </c>
      <c r="AB47" s="42">
        <f t="shared" si="6"/>
        <v>3330.5348330280003</v>
      </c>
      <c r="AC47" s="42">
        <f t="shared" si="7"/>
        <v>15187.333260594569</v>
      </c>
      <c r="AD47" s="44">
        <f t="shared" si="8"/>
        <v>6469807.1078225709</v>
      </c>
      <c r="AE47" s="45">
        <f t="shared" si="9"/>
        <v>4406912.9342666343</v>
      </c>
      <c r="AF47" s="42">
        <f t="shared" si="10"/>
        <v>1199535.9005287557</v>
      </c>
      <c r="AG47" s="42">
        <f t="shared" si="11"/>
        <v>159618.82981634096</v>
      </c>
      <c r="AH47" s="42">
        <f t="shared" si="12"/>
        <v>33381.967093999992</v>
      </c>
      <c r="AI47" s="42">
        <f t="shared" si="13"/>
        <v>106655.59587649998</v>
      </c>
      <c r="AJ47" s="42">
        <f t="shared" si="14"/>
        <v>55152</v>
      </c>
      <c r="AK47" s="42">
        <f t="shared" si="19"/>
        <v>0</v>
      </c>
      <c r="AL47" s="42">
        <f t="shared" si="20"/>
        <v>0</v>
      </c>
      <c r="AM47" s="42">
        <f t="shared" si="15"/>
        <v>8326.3370825700003</v>
      </c>
      <c r="AN47" s="42">
        <f t="shared" si="16"/>
        <v>87471.349792032008</v>
      </c>
      <c r="AO47" s="44">
        <f t="shared" si="21"/>
        <v>6057054.9144568341</v>
      </c>
    </row>
    <row r="48" spans="1:41">
      <c r="A48" s="38">
        <v>2007</v>
      </c>
      <c r="B48" s="47">
        <v>201156.39074999999</v>
      </c>
      <c r="C48" s="48">
        <v>560.83543999999995</v>
      </c>
      <c r="D48" s="49">
        <v>140.20054999999999</v>
      </c>
      <c r="E48" s="50">
        <v>1.23E-2</v>
      </c>
      <c r="F48" s="39">
        <v>0.11821</v>
      </c>
      <c r="G48" s="40">
        <v>12000000</v>
      </c>
      <c r="H48" s="35">
        <v>290000</v>
      </c>
      <c r="I48" s="35">
        <v>14100</v>
      </c>
      <c r="J48" s="35">
        <v>0</v>
      </c>
      <c r="K48" s="35">
        <v>0</v>
      </c>
      <c r="L48" s="42">
        <v>3000</v>
      </c>
      <c r="M48" s="88">
        <v>20268058.440000001</v>
      </c>
      <c r="N48" s="51">
        <v>21302.353879999999</v>
      </c>
      <c r="O48" s="42">
        <v>5657</v>
      </c>
      <c r="P48" s="43">
        <v>1020</v>
      </c>
      <c r="Q48" s="43">
        <v>26.8</v>
      </c>
      <c r="R48" s="43">
        <v>37.799999999999997</v>
      </c>
      <c r="S48" s="60">
        <v>15320</v>
      </c>
      <c r="T48" s="45">
        <f t="shared" si="0"/>
        <v>4918874.8716710228</v>
      </c>
      <c r="U48" s="42">
        <f t="shared" si="1"/>
        <v>1310960.6757294717</v>
      </c>
      <c r="V48" s="42">
        <f t="shared" si="2"/>
        <v>156912.91060612112</v>
      </c>
      <c r="W48" s="42">
        <f t="shared" si="3"/>
        <v>12977.186954999997</v>
      </c>
      <c r="X48" s="42">
        <f t="shared" si="4"/>
        <v>124718.15202849999</v>
      </c>
      <c r="Y48" s="42">
        <f t="shared" si="5"/>
        <v>63424.799999999996</v>
      </c>
      <c r="Z48" s="42">
        <f t="shared" si="17"/>
        <v>0</v>
      </c>
      <c r="AA48" s="42">
        <f t="shared" si="18"/>
        <v>0</v>
      </c>
      <c r="AB48" s="42">
        <f t="shared" si="6"/>
        <v>3447.4913126160009</v>
      </c>
      <c r="AC48" s="42">
        <f t="shared" si="7"/>
        <v>16122.546475062873</v>
      </c>
      <c r="AD48" s="44">
        <f t="shared" si="8"/>
        <v>6607438.6347777946</v>
      </c>
      <c r="AE48" s="45">
        <f t="shared" si="9"/>
        <v>4521024.6982270423</v>
      </c>
      <c r="AF48" s="42">
        <f t="shared" si="10"/>
        <v>1221771.3660106913</v>
      </c>
      <c r="AG48" s="42">
        <f t="shared" si="11"/>
        <v>150877.79865973184</v>
      </c>
      <c r="AH48" s="42">
        <f t="shared" si="12"/>
        <v>12977.186954999997</v>
      </c>
      <c r="AI48" s="42">
        <f t="shared" si="13"/>
        <v>124718.15202849999</v>
      </c>
      <c r="AJ48" s="42">
        <f t="shared" si="14"/>
        <v>55152</v>
      </c>
      <c r="AK48" s="42">
        <f t="shared" si="19"/>
        <v>0</v>
      </c>
      <c r="AL48" s="42">
        <f t="shared" si="20"/>
        <v>0</v>
      </c>
      <c r="AM48" s="42">
        <f t="shared" si="15"/>
        <v>8618.7282815400013</v>
      </c>
      <c r="AN48" s="42">
        <f t="shared" si="16"/>
        <v>92857.704381691219</v>
      </c>
      <c r="AO48" s="44">
        <f t="shared" si="21"/>
        <v>6187997.6345441965</v>
      </c>
    </row>
    <row r="49" spans="1:41">
      <c r="A49" s="38">
        <v>2008</v>
      </c>
      <c r="B49" s="47">
        <v>216854.40682999999</v>
      </c>
      <c r="C49" s="48">
        <v>526.93515000000002</v>
      </c>
      <c r="D49" s="49">
        <v>145.49780000000001</v>
      </c>
      <c r="E49" s="50">
        <v>1.5509999999999999E-2</v>
      </c>
      <c r="F49" s="39">
        <v>0.11357</v>
      </c>
      <c r="G49" s="40">
        <v>12000000</v>
      </c>
      <c r="H49" s="35">
        <v>295000</v>
      </c>
      <c r="I49" s="35">
        <v>14200</v>
      </c>
      <c r="J49" s="35">
        <v>0</v>
      </c>
      <c r="K49" s="35">
        <v>5.0000000000000001E-3</v>
      </c>
      <c r="L49" s="42">
        <v>3000</v>
      </c>
      <c r="M49" s="88">
        <v>20980999.460000001</v>
      </c>
      <c r="N49" s="51">
        <v>21302.354139999999</v>
      </c>
      <c r="O49" s="42">
        <v>5657</v>
      </c>
      <c r="P49" s="43">
        <v>1020</v>
      </c>
      <c r="Q49" s="43">
        <v>26.8</v>
      </c>
      <c r="R49" s="43">
        <v>37.799999999999997</v>
      </c>
      <c r="S49" s="60">
        <v>15320</v>
      </c>
      <c r="T49" s="45">
        <f t="shared" si="0"/>
        <v>5302738.3401005697</v>
      </c>
      <c r="U49" s="42">
        <f t="shared" si="1"/>
        <v>1231718.2742759811</v>
      </c>
      <c r="V49" s="42">
        <f t="shared" si="2"/>
        <v>162841.60999929949</v>
      </c>
      <c r="W49" s="42">
        <f t="shared" si="3"/>
        <v>16363.916233499996</v>
      </c>
      <c r="X49" s="42">
        <f t="shared" si="4"/>
        <v>119822.69288449998</v>
      </c>
      <c r="Y49" s="42">
        <f t="shared" si="5"/>
        <v>63424.799999999996</v>
      </c>
      <c r="Z49" s="42">
        <f t="shared" si="17"/>
        <v>0</v>
      </c>
      <c r="AA49" s="42">
        <f t="shared" si="18"/>
        <v>10.071054</v>
      </c>
      <c r="AB49" s="42">
        <f t="shared" si="6"/>
        <v>3506.3001061920004</v>
      </c>
      <c r="AC49" s="42">
        <f t="shared" si="7"/>
        <v>16689.666644118824</v>
      </c>
      <c r="AD49" s="44">
        <f t="shared" si="8"/>
        <v>6917115.6712981602</v>
      </c>
      <c r="AE49" s="45">
        <f t="shared" si="9"/>
        <v>4873840.3861218467</v>
      </c>
      <c r="AF49" s="42">
        <f t="shared" si="10"/>
        <v>1147920.1065013802</v>
      </c>
      <c r="AG49" s="42">
        <f t="shared" si="11"/>
        <v>156578.47115317258</v>
      </c>
      <c r="AH49" s="42">
        <f t="shared" si="12"/>
        <v>16363.916233499996</v>
      </c>
      <c r="AI49" s="42">
        <f t="shared" si="13"/>
        <v>119822.69288449998</v>
      </c>
      <c r="AJ49" s="42">
        <f t="shared" si="14"/>
        <v>55152</v>
      </c>
      <c r="AK49" s="42">
        <f t="shared" si="19"/>
        <v>0</v>
      </c>
      <c r="AL49" s="42">
        <f t="shared" si="20"/>
        <v>9.4122000000000003</v>
      </c>
      <c r="AM49" s="42">
        <f t="shared" si="15"/>
        <v>8765.750265480001</v>
      </c>
      <c r="AN49" s="42">
        <f t="shared" si="16"/>
        <v>96124.029406000816</v>
      </c>
      <c r="AO49" s="44">
        <f t="shared" si="21"/>
        <v>6474576.7647658801</v>
      </c>
    </row>
    <row r="50" spans="1:41">
      <c r="A50" s="38">
        <v>2009</v>
      </c>
      <c r="B50" s="47">
        <v>211824.56009000001</v>
      </c>
      <c r="C50" s="48">
        <v>532.60886000000005</v>
      </c>
      <c r="D50" s="49">
        <v>126.78085</v>
      </c>
      <c r="E50" s="50">
        <v>1.7250000000000001E-2</v>
      </c>
      <c r="F50" s="39">
        <v>0.1305</v>
      </c>
      <c r="G50" s="40">
        <v>12000000</v>
      </c>
      <c r="H50" s="35">
        <v>300000</v>
      </c>
      <c r="I50" s="35">
        <v>14300</v>
      </c>
      <c r="J50" s="35">
        <v>0.03</v>
      </c>
      <c r="K50" s="35">
        <v>0.01</v>
      </c>
      <c r="L50" s="42">
        <v>3000</v>
      </c>
      <c r="M50" s="88">
        <v>20184361.5</v>
      </c>
      <c r="N50" s="51">
        <v>21302.353620000002</v>
      </c>
      <c r="O50" s="42">
        <v>5657</v>
      </c>
      <c r="P50" s="43">
        <v>1020</v>
      </c>
      <c r="Q50" s="43">
        <v>26.8</v>
      </c>
      <c r="R50" s="43">
        <v>37.799999999999997</v>
      </c>
      <c r="S50" s="60">
        <v>15320</v>
      </c>
      <c r="T50" s="45">
        <f t="shared" si="0"/>
        <v>5179743.4286207333</v>
      </c>
      <c r="U50" s="42">
        <f t="shared" si="1"/>
        <v>1244980.6506612774</v>
      </c>
      <c r="V50" s="42">
        <f t="shared" si="2"/>
        <v>141893.53881006924</v>
      </c>
      <c r="W50" s="42">
        <f t="shared" si="3"/>
        <v>18199.713412499998</v>
      </c>
      <c r="X50" s="42">
        <f t="shared" si="4"/>
        <v>137684.78842500001</v>
      </c>
      <c r="Y50" s="42">
        <f t="shared" si="5"/>
        <v>63424.799999999996</v>
      </c>
      <c r="Z50" s="42">
        <f t="shared" si="17"/>
        <v>44.003080799999999</v>
      </c>
      <c r="AA50" s="42">
        <f t="shared" si="18"/>
        <v>20.142108</v>
      </c>
      <c r="AB50" s="42">
        <f t="shared" si="6"/>
        <v>3565.1088997680004</v>
      </c>
      <c r="AC50" s="42">
        <f t="shared" si="7"/>
        <v>16055.968425223256</v>
      </c>
      <c r="AD50" s="44">
        <f t="shared" si="8"/>
        <v>6805612.1424433729</v>
      </c>
      <c r="AE50" s="45">
        <f t="shared" si="9"/>
        <v>4760793.5924822912</v>
      </c>
      <c r="AF50" s="42">
        <f t="shared" si="10"/>
        <v>1160280.1963292425</v>
      </c>
      <c r="AG50" s="42">
        <f t="shared" si="11"/>
        <v>136436.09500968194</v>
      </c>
      <c r="AH50" s="42">
        <f t="shared" si="12"/>
        <v>18199.713412499998</v>
      </c>
      <c r="AI50" s="42">
        <f t="shared" si="13"/>
        <v>137684.78842500001</v>
      </c>
      <c r="AJ50" s="42">
        <f t="shared" si="14"/>
        <v>55152</v>
      </c>
      <c r="AK50" s="42">
        <f t="shared" si="19"/>
        <v>40.039200000000001</v>
      </c>
      <c r="AL50" s="42">
        <f t="shared" si="20"/>
        <v>18.824400000000001</v>
      </c>
      <c r="AM50" s="42">
        <f t="shared" si="15"/>
        <v>8912.7722494200007</v>
      </c>
      <c r="AN50" s="42">
        <f t="shared" si="16"/>
        <v>92474.248525020012</v>
      </c>
      <c r="AO50" s="44">
        <f t="shared" si="21"/>
        <v>6369992.2700331565</v>
      </c>
    </row>
    <row r="51" spans="1:41">
      <c r="A51" s="38">
        <v>2010</v>
      </c>
      <c r="B51" s="47">
        <v>209403.88435000001</v>
      </c>
      <c r="C51" s="48">
        <v>549.41259000000002</v>
      </c>
      <c r="D51" s="49">
        <v>141.61314999999999</v>
      </c>
      <c r="E51" s="50">
        <v>2.3910000000000001E-2</v>
      </c>
      <c r="F51" s="39">
        <v>0.12851000000000001</v>
      </c>
      <c r="G51" s="40">
        <v>12000000</v>
      </c>
      <c r="H51" s="35">
        <v>300000</v>
      </c>
      <c r="I51" s="35">
        <v>14300</v>
      </c>
      <c r="J51" s="35">
        <v>0.03</v>
      </c>
      <c r="K51" s="35">
        <v>0.03</v>
      </c>
      <c r="L51" s="42">
        <v>3000</v>
      </c>
      <c r="M51" s="88">
        <v>19496607</v>
      </c>
      <c r="N51" s="51">
        <v>21302.353620000002</v>
      </c>
      <c r="O51" s="42">
        <v>5657</v>
      </c>
      <c r="P51" s="43">
        <v>1020</v>
      </c>
      <c r="Q51" s="43">
        <v>26.8</v>
      </c>
      <c r="R51" s="43">
        <v>37.799999999999997</v>
      </c>
      <c r="S51" s="60">
        <v>15320</v>
      </c>
      <c r="T51" s="45">
        <f t="shared" si="0"/>
        <v>5120550.6737685138</v>
      </c>
      <c r="U51" s="42">
        <f t="shared" si="1"/>
        <v>1284259.6042801416</v>
      </c>
      <c r="V51" s="42">
        <f t="shared" si="2"/>
        <v>158493.89711096868</v>
      </c>
      <c r="W51" s="42">
        <f t="shared" si="3"/>
        <v>25226.385373499994</v>
      </c>
      <c r="X51" s="42">
        <f t="shared" si="4"/>
        <v>135585.22728349999</v>
      </c>
      <c r="Y51" s="42">
        <f t="shared" si="5"/>
        <v>63424.799999999996</v>
      </c>
      <c r="Z51" s="42">
        <f t="shared" si="17"/>
        <v>44.003080799999999</v>
      </c>
      <c r="AA51" s="42">
        <f t="shared" si="18"/>
        <v>60.426323999999994</v>
      </c>
      <c r="AB51" s="42">
        <f t="shared" si="6"/>
        <v>3565.1088997680004</v>
      </c>
      <c r="AC51" s="42">
        <f t="shared" si="7"/>
        <v>15508.883270396575</v>
      </c>
      <c r="AD51" s="44">
        <f t="shared" si="8"/>
        <v>6806719.0093915891</v>
      </c>
      <c r="AE51" s="45">
        <f t="shared" si="9"/>
        <v>4706388.4869195893</v>
      </c>
      <c r="AF51" s="42">
        <f t="shared" si="10"/>
        <v>1196886.8632620149</v>
      </c>
      <c r="AG51" s="42">
        <f t="shared" si="11"/>
        <v>152397.97799131603</v>
      </c>
      <c r="AH51" s="42">
        <f t="shared" si="12"/>
        <v>25226.385373499994</v>
      </c>
      <c r="AI51" s="42">
        <f t="shared" si="13"/>
        <v>135585.22728349999</v>
      </c>
      <c r="AJ51" s="42">
        <f t="shared" si="14"/>
        <v>55152</v>
      </c>
      <c r="AK51" s="42">
        <f t="shared" si="19"/>
        <v>40.039200000000001</v>
      </c>
      <c r="AL51" s="42">
        <f t="shared" si="20"/>
        <v>56.473199999999991</v>
      </c>
      <c r="AM51" s="42">
        <f t="shared" si="15"/>
        <v>8912.7722494200007</v>
      </c>
      <c r="AN51" s="42">
        <f t="shared" si="16"/>
        <v>89323.315038360015</v>
      </c>
      <c r="AO51" s="44">
        <f t="shared" si="21"/>
        <v>6369969.5405177008</v>
      </c>
    </row>
    <row r="52" spans="1:41" ht="15.75" thickBot="1">
      <c r="A52" s="89">
        <v>2011</v>
      </c>
      <c r="B52" s="90">
        <v>201403.30850000001</v>
      </c>
      <c r="C52" s="91">
        <v>610</v>
      </c>
      <c r="D52" s="92">
        <v>161.74270000000001</v>
      </c>
      <c r="E52" s="93">
        <v>2.3910000000000001E-2</v>
      </c>
      <c r="F52" s="94">
        <v>0.12141</v>
      </c>
      <c r="G52" s="95">
        <v>12000000</v>
      </c>
      <c r="H52" s="96">
        <v>300000</v>
      </c>
      <c r="I52" s="96">
        <v>14300</v>
      </c>
      <c r="J52" s="96">
        <v>0.1</v>
      </c>
      <c r="K52" s="96">
        <v>0.03</v>
      </c>
      <c r="L52" s="97">
        <v>3000</v>
      </c>
      <c r="M52" s="98">
        <v>17660000</v>
      </c>
      <c r="N52" s="52">
        <v>21302.353620000002</v>
      </c>
      <c r="O52" s="46">
        <v>5657</v>
      </c>
      <c r="P52" s="53">
        <v>1020</v>
      </c>
      <c r="Q52" s="53">
        <v>26.8</v>
      </c>
      <c r="R52" s="53">
        <v>37.799999999999997</v>
      </c>
      <c r="S52" s="61">
        <v>15320</v>
      </c>
      <c r="T52" s="86">
        <f t="shared" si="0"/>
        <v>4924912.6884158617</v>
      </c>
      <c r="U52" s="46">
        <f t="shared" si="1"/>
        <v>1425883.5215459596</v>
      </c>
      <c r="V52" s="46">
        <f t="shared" si="2"/>
        <v>181022.95480504652</v>
      </c>
      <c r="W52" s="46">
        <f t="shared" si="3"/>
        <v>25226.385373499994</v>
      </c>
      <c r="X52" s="46">
        <f t="shared" si="4"/>
        <v>128094.33074849998</v>
      </c>
      <c r="Y52" s="46">
        <f t="shared" si="5"/>
        <v>63424.799999999996</v>
      </c>
      <c r="Z52" s="46">
        <f t="shared" si="17"/>
        <v>146.67693599999998</v>
      </c>
      <c r="AA52" s="46">
        <f t="shared" si="18"/>
        <v>60.426323999999994</v>
      </c>
      <c r="AB52" s="46">
        <f t="shared" si="6"/>
        <v>3565.1088997680004</v>
      </c>
      <c r="AC52" s="46">
        <f t="shared" si="7"/>
        <v>14047.925290549454</v>
      </c>
      <c r="AD52" s="87">
        <f t="shared" si="8"/>
        <v>6766384.8183391849</v>
      </c>
      <c r="AE52" s="86">
        <f t="shared" si="9"/>
        <v>4526574.1621469315</v>
      </c>
      <c r="AF52" s="46">
        <f t="shared" si="10"/>
        <v>1328875.6025591423</v>
      </c>
      <c r="AG52" s="46">
        <f t="shared" si="11"/>
        <v>174060.53346639089</v>
      </c>
      <c r="AH52" s="46">
        <f t="shared" si="12"/>
        <v>25226.385373499994</v>
      </c>
      <c r="AI52" s="46">
        <f t="shared" si="13"/>
        <v>128094.33074849998</v>
      </c>
      <c r="AJ52" s="46">
        <f t="shared" si="14"/>
        <v>55152</v>
      </c>
      <c r="AK52" s="46">
        <f t="shared" si="19"/>
        <v>133.464</v>
      </c>
      <c r="AL52" s="46">
        <f t="shared" si="20"/>
        <v>56.473199999999991</v>
      </c>
      <c r="AM52" s="46">
        <f t="shared" si="15"/>
        <v>8912.7722494200007</v>
      </c>
      <c r="AN52" s="46">
        <f t="shared" si="16"/>
        <v>80908.93680000001</v>
      </c>
      <c r="AO52" s="87">
        <f t="shared" si="21"/>
        <v>6327994.6605438851</v>
      </c>
    </row>
    <row r="53" spans="1:41">
      <c r="E53" s="14"/>
      <c r="AC53" s="42"/>
      <c r="AE53" s="42"/>
      <c r="AF53" s="42"/>
      <c r="AG53" s="42"/>
      <c r="AH53" s="42"/>
      <c r="AI53" s="42"/>
      <c r="AJ53" s="42"/>
      <c r="AK53" s="42"/>
      <c r="AL53" s="42"/>
      <c r="AM53" s="42"/>
      <c r="AN53" s="42"/>
      <c r="AO53" s="42"/>
    </row>
    <row r="54" spans="1:41">
      <c r="E54" s="14"/>
      <c r="AC54" s="42"/>
      <c r="AE54" s="42"/>
      <c r="AF54" s="42"/>
      <c r="AG54" s="42"/>
      <c r="AH54" s="42"/>
      <c r="AI54" s="42"/>
      <c r="AJ54" s="42"/>
      <c r="AK54" s="42"/>
      <c r="AL54" s="42"/>
      <c r="AM54" s="42"/>
      <c r="AN54" s="42"/>
      <c r="AO54" s="42"/>
    </row>
    <row r="55" spans="1:41">
      <c r="A55" s="3"/>
      <c r="B55" s="13"/>
      <c r="D55" s="12"/>
      <c r="E55" s="8"/>
      <c r="F55" s="12"/>
      <c r="G55" s="15"/>
      <c r="H55" s="58"/>
      <c r="I55" s="10"/>
      <c r="J55" s="10"/>
      <c r="K55" s="10"/>
      <c r="L55" s="10"/>
      <c r="M55" s="11"/>
      <c r="N55" s="11"/>
      <c r="O55" s="10"/>
      <c r="AC55" s="42"/>
      <c r="AE55" s="42"/>
      <c r="AF55" s="42"/>
      <c r="AG55" s="42"/>
      <c r="AH55" s="42"/>
      <c r="AI55" s="42"/>
      <c r="AJ55" s="42"/>
      <c r="AK55" s="42"/>
      <c r="AL55" s="42"/>
      <c r="AM55" s="42"/>
      <c r="AN55" s="42"/>
      <c r="AO55" s="42"/>
    </row>
    <row r="56" spans="1:41">
      <c r="A56" s="3"/>
      <c r="B56" s="13"/>
      <c r="D56" s="12"/>
      <c r="E56" s="8"/>
      <c r="F56" s="12"/>
      <c r="G56" s="15"/>
      <c r="H56" s="58"/>
      <c r="I56" s="10"/>
      <c r="J56" s="10"/>
      <c r="K56" s="10"/>
      <c r="L56" s="10"/>
      <c r="M56" s="11"/>
      <c r="N56" s="11"/>
      <c r="O56" s="10"/>
      <c r="AC56" s="42"/>
      <c r="AE56" s="42"/>
      <c r="AF56" s="42"/>
      <c r="AG56" s="42"/>
      <c r="AH56" s="42"/>
      <c r="AI56" s="42"/>
      <c r="AJ56" s="42"/>
      <c r="AK56" s="42"/>
      <c r="AL56" s="42"/>
      <c r="AM56" s="42"/>
      <c r="AN56" s="42"/>
      <c r="AO56" s="42"/>
    </row>
    <row r="57" spans="1:41">
      <c r="A57" s="3"/>
      <c r="B57" s="13"/>
      <c r="D57" s="12"/>
      <c r="E57" s="8"/>
      <c r="F57" s="12"/>
      <c r="G57" s="15"/>
      <c r="H57" s="58"/>
      <c r="I57" s="10"/>
      <c r="J57" s="10"/>
      <c r="K57" s="10"/>
      <c r="L57" s="10"/>
      <c r="M57" s="11"/>
      <c r="N57" s="11"/>
      <c r="O57" s="10"/>
      <c r="AC57" s="42"/>
      <c r="AE57" s="42"/>
      <c r="AF57" s="42"/>
      <c r="AG57" s="42"/>
      <c r="AH57" s="42"/>
      <c r="AI57" s="42"/>
      <c r="AJ57" s="42"/>
      <c r="AK57" s="42"/>
      <c r="AL57" s="42"/>
      <c r="AM57" s="42"/>
      <c r="AN57" s="42"/>
      <c r="AO57" s="42"/>
    </row>
    <row r="58" spans="1:41">
      <c r="A58" s="3"/>
      <c r="B58" s="13"/>
      <c r="D58" s="12"/>
      <c r="E58" s="8"/>
      <c r="F58" s="12"/>
      <c r="G58" s="15"/>
      <c r="H58" s="58"/>
      <c r="I58" s="10"/>
      <c r="J58" s="10"/>
      <c r="K58" s="10"/>
      <c r="L58" s="10"/>
      <c r="M58" s="11"/>
      <c r="N58" s="11"/>
      <c r="O58" s="10"/>
      <c r="AC58" s="42"/>
      <c r="AE58" s="42"/>
      <c r="AF58" s="42"/>
      <c r="AG58" s="42"/>
      <c r="AH58" s="42"/>
      <c r="AI58" s="42"/>
      <c r="AJ58" s="42"/>
      <c r="AK58" s="42"/>
      <c r="AL58" s="42"/>
      <c r="AM58" s="42"/>
      <c r="AN58" s="42"/>
      <c r="AO58" s="42"/>
    </row>
    <row r="59" spans="1:41">
      <c r="A59" s="3"/>
      <c r="B59" s="13"/>
      <c r="D59" s="12"/>
      <c r="E59" s="8"/>
      <c r="F59" s="12"/>
      <c r="G59" s="15"/>
      <c r="H59" s="58"/>
      <c r="I59" s="10"/>
      <c r="J59" s="10"/>
      <c r="K59" s="10"/>
      <c r="L59" s="10"/>
      <c r="M59" s="11"/>
      <c r="N59" s="11"/>
      <c r="O59" s="10"/>
      <c r="AC59" s="42"/>
      <c r="AE59" s="42"/>
      <c r="AF59" s="42"/>
      <c r="AG59" s="42"/>
      <c r="AH59" s="42"/>
      <c r="AI59" s="42"/>
      <c r="AJ59" s="42"/>
      <c r="AK59" s="42"/>
      <c r="AL59" s="42"/>
      <c r="AM59" s="42"/>
      <c r="AN59" s="42"/>
      <c r="AO59" s="42"/>
    </row>
    <row r="60" spans="1:41">
      <c r="A60" s="3"/>
      <c r="B60" s="13"/>
      <c r="D60" s="12"/>
      <c r="E60" s="8"/>
      <c r="F60" s="12"/>
      <c r="G60" s="15"/>
      <c r="H60" s="58"/>
      <c r="I60" s="10"/>
      <c r="J60" s="10"/>
      <c r="K60" s="10"/>
      <c r="L60" s="10"/>
      <c r="M60" s="11"/>
      <c r="N60" s="11"/>
      <c r="O60" s="10"/>
      <c r="AC60" s="42"/>
      <c r="AE60" s="42"/>
      <c r="AF60" s="42"/>
      <c r="AG60" s="42"/>
      <c r="AH60" s="42"/>
      <c r="AI60" s="42"/>
      <c r="AJ60" s="42"/>
      <c r="AK60" s="42"/>
      <c r="AL60" s="42"/>
      <c r="AM60" s="42"/>
      <c r="AN60" s="42"/>
      <c r="AO60" s="42"/>
    </row>
    <row r="61" spans="1:41">
      <c r="A61" s="3"/>
      <c r="B61" s="13"/>
      <c r="D61" s="12"/>
      <c r="E61" s="8"/>
      <c r="F61" s="12"/>
      <c r="G61" s="15"/>
      <c r="H61" s="58"/>
      <c r="I61" s="10"/>
      <c r="J61" s="10"/>
      <c r="K61" s="10"/>
      <c r="L61" s="10"/>
      <c r="M61" s="11"/>
      <c r="N61" s="11"/>
      <c r="O61" s="10"/>
      <c r="AC61" s="42"/>
      <c r="AE61" s="42"/>
      <c r="AF61" s="42"/>
      <c r="AG61" s="42"/>
      <c r="AH61" s="42"/>
      <c r="AI61" s="42"/>
      <c r="AJ61" s="42"/>
      <c r="AK61" s="42"/>
      <c r="AL61" s="42"/>
      <c r="AM61" s="42"/>
      <c r="AN61" s="42"/>
      <c r="AO61" s="42"/>
    </row>
    <row r="62" spans="1:41">
      <c r="A62" s="3"/>
      <c r="B62" s="13"/>
      <c r="D62" s="12"/>
      <c r="E62" s="8"/>
      <c r="F62" s="12"/>
      <c r="G62" s="15"/>
      <c r="H62" s="58"/>
      <c r="I62" s="10"/>
      <c r="J62" s="10"/>
      <c r="K62" s="10"/>
      <c r="L62" s="10"/>
      <c r="M62" s="11"/>
      <c r="N62" s="11"/>
      <c r="O62" s="10"/>
      <c r="AC62" s="42"/>
      <c r="AE62" s="42"/>
      <c r="AF62" s="42"/>
      <c r="AG62" s="42"/>
      <c r="AH62" s="42"/>
      <c r="AI62" s="42"/>
      <c r="AJ62" s="42"/>
      <c r="AK62" s="42"/>
      <c r="AL62" s="42"/>
      <c r="AM62" s="42"/>
      <c r="AN62" s="42"/>
      <c r="AO62" s="42"/>
    </row>
    <row r="63" spans="1:41">
      <c r="A63" s="3"/>
      <c r="B63" s="13"/>
      <c r="D63" s="12"/>
      <c r="E63" s="8"/>
      <c r="F63" s="12"/>
      <c r="G63" s="12"/>
      <c r="H63" s="58"/>
      <c r="I63" s="10"/>
      <c r="J63" s="10"/>
      <c r="K63" s="10"/>
      <c r="L63" s="10"/>
      <c r="M63" s="11"/>
      <c r="N63" s="11"/>
      <c r="O63" s="10"/>
      <c r="AE63" s="42"/>
      <c r="AF63" s="42"/>
      <c r="AG63" s="42"/>
      <c r="AH63" s="42"/>
      <c r="AI63" s="42"/>
      <c r="AJ63" s="42"/>
      <c r="AK63" s="42"/>
      <c r="AL63" s="42"/>
      <c r="AM63" s="42"/>
      <c r="AN63" s="42"/>
      <c r="AO63" s="42"/>
    </row>
    <row r="64" spans="1:41">
      <c r="A64" s="3"/>
      <c r="B64" s="13"/>
      <c r="D64" s="12"/>
      <c r="E64" s="8"/>
      <c r="F64" s="12"/>
      <c r="G64" s="12"/>
      <c r="H64" s="58"/>
      <c r="I64" s="10"/>
      <c r="J64" s="10"/>
      <c r="K64" s="10"/>
      <c r="L64" s="10"/>
      <c r="M64" s="11"/>
      <c r="N64" s="11"/>
      <c r="O64" s="10"/>
    </row>
    <row r="65" spans="1:15">
      <c r="A65" s="3"/>
      <c r="B65" s="13"/>
      <c r="D65" s="12"/>
      <c r="E65" s="8"/>
      <c r="F65" s="12"/>
      <c r="G65" s="12"/>
      <c r="H65" s="58"/>
      <c r="I65" s="10"/>
      <c r="J65" s="10"/>
      <c r="K65" s="10"/>
      <c r="L65" s="10"/>
      <c r="M65" s="11"/>
      <c r="N65" s="11"/>
      <c r="O65" s="10"/>
    </row>
    <row r="66" spans="1:15">
      <c r="A66" s="3"/>
      <c r="B66" s="13"/>
      <c r="D66" s="12"/>
      <c r="E66" s="15"/>
      <c r="F66" s="15"/>
      <c r="G66" s="15"/>
      <c r="H66" s="58"/>
      <c r="I66" s="10"/>
      <c r="J66" s="10"/>
      <c r="K66" s="10"/>
      <c r="L66" s="10"/>
      <c r="M66" s="11"/>
      <c r="N66" s="11"/>
      <c r="O66" s="10"/>
    </row>
    <row r="67" spans="1:15">
      <c r="H67" s="58"/>
    </row>
    <row r="68" spans="1:15">
      <c r="H68" s="58"/>
    </row>
    <row r="69" spans="1:15">
      <c r="H69" s="58"/>
    </row>
    <row r="70" spans="1:15">
      <c r="H70" s="58"/>
    </row>
    <row r="71" spans="1:15">
      <c r="H71" s="58"/>
    </row>
    <row r="72" spans="1:15">
      <c r="H72" s="58"/>
    </row>
    <row r="73" spans="1:15">
      <c r="B73" s="14"/>
      <c r="H73" s="58"/>
    </row>
    <row r="74" spans="1:15">
      <c r="B74" s="14"/>
      <c r="H74" s="58"/>
    </row>
    <row r="75" spans="1:15">
      <c r="B75" s="14"/>
      <c r="H75" s="58"/>
    </row>
    <row r="76" spans="1:15">
      <c r="B76" s="14"/>
      <c r="H76" s="12"/>
    </row>
    <row r="77" spans="1:15">
      <c r="B77" s="14"/>
      <c r="H77" s="12"/>
    </row>
    <row r="78" spans="1:15">
      <c r="B78" s="14"/>
    </row>
    <row r="79" spans="1:15">
      <c r="B79" s="14"/>
    </row>
    <row r="80" spans="1:15">
      <c r="B80" s="14"/>
    </row>
    <row r="81" spans="2:2">
      <c r="B81" s="14"/>
    </row>
    <row r="82" spans="2:2">
      <c r="B82" s="14"/>
    </row>
    <row r="83" spans="2:2">
      <c r="B83" s="14"/>
    </row>
    <row r="84" spans="2:2">
      <c r="B84" s="14"/>
    </row>
    <row r="85" spans="2:2">
      <c r="B85" s="14"/>
    </row>
    <row r="86" spans="2:2">
      <c r="B86" s="14"/>
    </row>
    <row r="87" spans="2:2">
      <c r="B87" s="14"/>
    </row>
    <row r="88" spans="2:2">
      <c r="B88" s="14"/>
    </row>
    <row r="89" spans="2:2">
      <c r="B89" s="14"/>
    </row>
    <row r="90" spans="2:2">
      <c r="B90" s="14"/>
    </row>
    <row r="91" spans="2:2">
      <c r="B91" s="14"/>
    </row>
    <row r="92" spans="2:2">
      <c r="B92" s="14"/>
    </row>
    <row r="93" spans="2:2">
      <c r="B93" s="14"/>
    </row>
    <row r="94" spans="2:2">
      <c r="B94" s="14"/>
    </row>
    <row r="95" spans="2:2">
      <c r="B95" s="14"/>
    </row>
    <row r="96" spans="2:2">
      <c r="B96" s="14"/>
    </row>
    <row r="97" spans="2:2">
      <c r="B97" s="14"/>
    </row>
    <row r="98" spans="2:2">
      <c r="B98" s="14"/>
    </row>
    <row r="99" spans="2:2">
      <c r="B99" s="14"/>
    </row>
    <row r="100" spans="2:2">
      <c r="B100" s="14"/>
    </row>
    <row r="101" spans="2:2">
      <c r="B101" s="14"/>
    </row>
    <row r="102" spans="2:2">
      <c r="B102" s="14"/>
    </row>
    <row r="103" spans="2:2">
      <c r="B103" s="14"/>
    </row>
    <row r="104" spans="2:2">
      <c r="B104" s="14"/>
    </row>
  </sheetData>
  <mergeCells count="41">
    <mergeCell ref="AB30:AB31"/>
    <mergeCell ref="AC30:AC31"/>
    <mergeCell ref="AD30:AD31"/>
    <mergeCell ref="T30:T31"/>
    <mergeCell ref="U30:U31"/>
    <mergeCell ref="V30:V31"/>
    <mergeCell ref="W30:W31"/>
    <mergeCell ref="X30:X31"/>
    <mergeCell ref="Y30:Y31"/>
    <mergeCell ref="Z30:Z31"/>
    <mergeCell ref="AA30:AA31"/>
    <mergeCell ref="O30:O31"/>
    <mergeCell ref="P30:P31"/>
    <mergeCell ref="S30:S31"/>
    <mergeCell ref="F30:F31"/>
    <mergeCell ref="G30:G31"/>
    <mergeCell ref="H30:H31"/>
    <mergeCell ref="I30:I31"/>
    <mergeCell ref="L30:L31"/>
    <mergeCell ref="M30:M31"/>
    <mergeCell ref="N30:N31"/>
    <mergeCell ref="J30:J31"/>
    <mergeCell ref="K30:K31"/>
    <mergeCell ref="Q30:Q31"/>
    <mergeCell ref="R30:R31"/>
    <mergeCell ref="A30:A31"/>
    <mergeCell ref="B30:B31"/>
    <mergeCell ref="C30:C31"/>
    <mergeCell ref="D30:D31"/>
    <mergeCell ref="E30:E31"/>
    <mergeCell ref="AJ30:AJ31"/>
    <mergeCell ref="AM30:AM31"/>
    <mergeCell ref="AN30:AN31"/>
    <mergeCell ref="AO30:AO31"/>
    <mergeCell ref="AE30:AE31"/>
    <mergeCell ref="AF30:AF31"/>
    <mergeCell ref="AG30:AG31"/>
    <mergeCell ref="AH30:AH31"/>
    <mergeCell ref="AI30:AI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A3"/>
    </sheetView>
  </sheetViews>
  <sheetFormatPr defaultColWidth="8.85546875" defaultRowHeight="15"/>
  <cols>
    <col min="1" max="1" width="15.42578125" customWidth="1"/>
    <col min="2" max="2" width="23.42578125" customWidth="1"/>
    <col min="3" max="3" width="13.85546875" customWidth="1"/>
    <col min="4" max="4" width="14.28515625" bestFit="1" customWidth="1"/>
    <col min="5" max="5" width="14.85546875" customWidth="1"/>
    <col min="6" max="6" width="17" customWidth="1"/>
    <col min="7" max="7" width="14.140625" customWidth="1"/>
    <col min="8" max="8" width="15.7109375" bestFit="1" customWidth="1"/>
    <col min="9" max="9" width="23.140625" customWidth="1"/>
    <col min="10" max="10" width="14.28515625" bestFit="1" customWidth="1"/>
    <col min="11" max="11" width="13.42578125" customWidth="1"/>
  </cols>
  <sheetData>
    <row r="1" spans="1:11" s="2" customFormat="1">
      <c r="A1" s="69" t="s">
        <v>101</v>
      </c>
    </row>
    <row r="2" spans="1:11" s="2" customFormat="1">
      <c r="A2" s="69" t="s">
        <v>102</v>
      </c>
    </row>
    <row r="3" spans="1:11">
      <c r="A3" s="69" t="s">
        <v>103</v>
      </c>
    </row>
    <row r="4" spans="1:11">
      <c r="A4" s="2"/>
      <c r="F4" s="2"/>
      <c r="K4" s="112"/>
    </row>
    <row r="5" spans="1:11">
      <c r="A5" s="2"/>
      <c r="B5" s="115" t="s">
        <v>31</v>
      </c>
      <c r="C5" s="114"/>
      <c r="D5" s="114"/>
      <c r="E5" s="114"/>
      <c r="F5" s="114"/>
      <c r="G5" s="114"/>
      <c r="H5" s="67" t="s">
        <v>32</v>
      </c>
      <c r="I5" s="68" t="s">
        <v>33</v>
      </c>
      <c r="K5" s="112"/>
    </row>
    <row r="6" spans="1:11" ht="30" customHeight="1">
      <c r="B6" s="113" t="s">
        <v>3</v>
      </c>
      <c r="C6" s="113" t="s">
        <v>28</v>
      </c>
      <c r="D6" s="113" t="s">
        <v>2</v>
      </c>
      <c r="E6" s="114" t="s">
        <v>29</v>
      </c>
      <c r="F6" s="113" t="s">
        <v>100</v>
      </c>
      <c r="G6" s="113" t="s">
        <v>30</v>
      </c>
      <c r="H6" s="113" t="s">
        <v>34</v>
      </c>
      <c r="I6" s="113" t="s">
        <v>35</v>
      </c>
      <c r="K6" s="35"/>
    </row>
    <row r="7" spans="1:11">
      <c r="A7" t="s">
        <v>1</v>
      </c>
      <c r="B7" s="113"/>
      <c r="C7" s="113"/>
      <c r="D7" s="113"/>
      <c r="E7" s="114"/>
      <c r="F7" s="113"/>
      <c r="G7" s="113"/>
      <c r="H7" s="113"/>
      <c r="I7" s="113"/>
      <c r="K7" s="35"/>
    </row>
    <row r="8" spans="1:11">
      <c r="A8">
        <v>1991</v>
      </c>
      <c r="B8">
        <v>37</v>
      </c>
      <c r="C8" s="2">
        <v>38</v>
      </c>
      <c r="D8" s="1">
        <v>35933108</v>
      </c>
      <c r="E8" s="1">
        <f>D8*(100-C8)/100</f>
        <v>22278526.960000001</v>
      </c>
      <c r="F8" s="6">
        <f>E8*B8/100</f>
        <v>8243054.9752000002</v>
      </c>
      <c r="G8" s="17">
        <f>F8/$F$8</f>
        <v>1</v>
      </c>
      <c r="H8" s="17"/>
      <c r="I8" s="17"/>
    </row>
    <row r="9" spans="1:11">
      <c r="A9">
        <v>1992</v>
      </c>
      <c r="B9">
        <v>37</v>
      </c>
      <c r="C9" s="2">
        <v>38</v>
      </c>
      <c r="D9" s="1">
        <v>36690739</v>
      </c>
      <c r="E9" s="1">
        <f t="shared" ref="E9:E28" si="0">D9*(100-C9)/100</f>
        <v>22748258.18</v>
      </c>
      <c r="F9" s="6">
        <f t="shared" ref="F9:F27" si="1">E9*B9/100</f>
        <v>8416855.5265999995</v>
      </c>
      <c r="G9" s="17">
        <f t="shared" ref="G9:G28" si="2">F9/$F$8</f>
        <v>1.0210844828674435</v>
      </c>
      <c r="H9" s="17"/>
      <c r="I9" s="17"/>
    </row>
    <row r="10" spans="1:11">
      <c r="A10">
        <v>1993</v>
      </c>
      <c r="B10">
        <v>37</v>
      </c>
      <c r="C10" s="2">
        <v>37</v>
      </c>
      <c r="D10" s="1">
        <v>37473796</v>
      </c>
      <c r="E10" s="1">
        <f t="shared" si="0"/>
        <v>23608491.48</v>
      </c>
      <c r="F10" s="6">
        <f t="shared" si="1"/>
        <v>8735141.8476</v>
      </c>
      <c r="G10" s="17">
        <f t="shared" si="2"/>
        <v>1.0596971479482411</v>
      </c>
      <c r="H10" s="17"/>
      <c r="I10" s="17"/>
    </row>
    <row r="11" spans="1:11">
      <c r="A11">
        <v>1994</v>
      </c>
      <c r="B11">
        <v>40</v>
      </c>
      <c r="C11" s="2">
        <v>37</v>
      </c>
      <c r="D11" s="1">
        <v>38283223</v>
      </c>
      <c r="E11" s="1">
        <f t="shared" si="0"/>
        <v>24118430.489999998</v>
      </c>
      <c r="F11" s="6">
        <f t="shared" si="1"/>
        <v>9647372.1959999986</v>
      </c>
      <c r="G11" s="17">
        <f t="shared" si="2"/>
        <v>1.1703636849475125</v>
      </c>
      <c r="H11" s="17"/>
      <c r="I11" s="17"/>
      <c r="J11" s="7"/>
    </row>
    <row r="12" spans="1:11">
      <c r="A12" s="2">
        <v>1995</v>
      </c>
      <c r="B12">
        <v>42</v>
      </c>
      <c r="C12" s="2">
        <v>36</v>
      </c>
      <c r="D12" s="1">
        <v>39120000</v>
      </c>
      <c r="E12" s="1">
        <f t="shared" si="0"/>
        <v>25036800</v>
      </c>
      <c r="F12" s="6">
        <f t="shared" si="1"/>
        <v>10515456</v>
      </c>
      <c r="G12" s="17">
        <f t="shared" si="2"/>
        <v>1.2756746171943205</v>
      </c>
      <c r="H12" s="17"/>
      <c r="I12" s="17"/>
    </row>
    <row r="13" spans="1:11">
      <c r="A13" s="2">
        <v>1996</v>
      </c>
      <c r="B13">
        <v>40</v>
      </c>
      <c r="C13" s="2">
        <v>36</v>
      </c>
      <c r="D13" s="1">
        <v>40000247</v>
      </c>
      <c r="E13" s="1">
        <f t="shared" si="0"/>
        <v>25600158.079999998</v>
      </c>
      <c r="F13" s="6">
        <f t="shared" si="1"/>
        <v>10240063.231999999</v>
      </c>
      <c r="G13" s="17">
        <f t="shared" si="2"/>
        <v>1.2422655511589069</v>
      </c>
      <c r="H13" s="1">
        <v>9300000</v>
      </c>
      <c r="I13" s="17"/>
    </row>
    <row r="14" spans="1:11">
      <c r="A14" s="2">
        <v>1997</v>
      </c>
      <c r="B14">
        <v>40</v>
      </c>
      <c r="C14" s="2">
        <v>35</v>
      </c>
      <c r="D14" s="1">
        <v>40926063</v>
      </c>
      <c r="E14" s="1">
        <f t="shared" si="0"/>
        <v>26601940.949999999</v>
      </c>
      <c r="F14" s="6">
        <f t="shared" si="1"/>
        <v>10640776.380000001</v>
      </c>
      <c r="G14" s="17">
        <f t="shared" si="2"/>
        <v>1.2908777646168526</v>
      </c>
      <c r="H14" s="1"/>
      <c r="I14" s="17"/>
    </row>
    <row r="15" spans="1:11">
      <c r="A15" s="2">
        <v>1998</v>
      </c>
      <c r="B15">
        <v>39</v>
      </c>
      <c r="C15" s="2">
        <v>35</v>
      </c>
      <c r="D15" s="1">
        <v>41899683</v>
      </c>
      <c r="E15" s="1">
        <f t="shared" si="0"/>
        <v>27234793.949999999</v>
      </c>
      <c r="F15" s="6">
        <f t="shared" si="1"/>
        <v>10621569.6405</v>
      </c>
      <c r="G15" s="17">
        <f t="shared" si="2"/>
        <v>1.2885477134940848</v>
      </c>
      <c r="H15" s="1">
        <v>9800000</v>
      </c>
      <c r="I15" s="17"/>
    </row>
    <row r="16" spans="1:11">
      <c r="A16" s="2">
        <v>1999</v>
      </c>
      <c r="B16">
        <v>39</v>
      </c>
      <c r="C16" s="2">
        <v>34</v>
      </c>
      <c r="D16" s="1">
        <v>42923485</v>
      </c>
      <c r="E16" s="1">
        <f t="shared" si="0"/>
        <v>28329500.100000001</v>
      </c>
      <c r="F16" s="6">
        <f t="shared" si="1"/>
        <v>11048505.039000001</v>
      </c>
      <c r="G16" s="17">
        <f t="shared" si="2"/>
        <v>1.3403410595028735</v>
      </c>
      <c r="H16" s="1"/>
      <c r="I16" s="17"/>
    </row>
    <row r="17" spans="1:9">
      <c r="A17" s="2">
        <v>2000</v>
      </c>
      <c r="B17">
        <v>38</v>
      </c>
      <c r="C17" s="2">
        <v>34</v>
      </c>
      <c r="D17" s="1">
        <v>44000000</v>
      </c>
      <c r="E17" s="1">
        <f t="shared" si="0"/>
        <v>29040000</v>
      </c>
      <c r="F17" s="6">
        <f t="shared" si="1"/>
        <v>11035200</v>
      </c>
      <c r="G17" s="17">
        <f t="shared" si="2"/>
        <v>1.3387269687270591</v>
      </c>
      <c r="H17" s="1"/>
      <c r="I17" s="17"/>
    </row>
    <row r="18" spans="1:9">
      <c r="A18" s="2">
        <v>2001</v>
      </c>
      <c r="B18">
        <v>37</v>
      </c>
      <c r="C18" s="2">
        <v>33</v>
      </c>
      <c r="D18" s="1">
        <v>44909738</v>
      </c>
      <c r="E18" s="1">
        <f t="shared" si="0"/>
        <v>30089524.460000001</v>
      </c>
      <c r="F18" s="6">
        <f t="shared" si="1"/>
        <v>11133124.0502</v>
      </c>
      <c r="G18" s="17">
        <f t="shared" si="2"/>
        <v>1.350606551053589</v>
      </c>
      <c r="H18" s="1"/>
      <c r="I18" s="17"/>
    </row>
    <row r="19" spans="1:9">
      <c r="A19" s="2">
        <v>2002</v>
      </c>
      <c r="B19">
        <v>37</v>
      </c>
      <c r="C19" s="2">
        <v>33</v>
      </c>
      <c r="D19" s="1">
        <v>45533292</v>
      </c>
      <c r="E19" s="1">
        <f t="shared" si="0"/>
        <v>30507305.640000001</v>
      </c>
      <c r="F19" s="6">
        <f t="shared" si="1"/>
        <v>11287703.086800002</v>
      </c>
      <c r="G19" s="17">
        <f t="shared" si="2"/>
        <v>1.3693591903438846</v>
      </c>
      <c r="H19" s="1">
        <v>11200000</v>
      </c>
      <c r="I19" s="17"/>
    </row>
    <row r="20" spans="1:9">
      <c r="A20" s="2">
        <v>2003</v>
      </c>
      <c r="B20">
        <v>37</v>
      </c>
      <c r="C20" s="2">
        <v>32</v>
      </c>
      <c r="D20" s="1">
        <v>46116494</v>
      </c>
      <c r="E20" s="1">
        <f t="shared" si="0"/>
        <v>31359215.920000002</v>
      </c>
      <c r="F20" s="6">
        <f t="shared" si="1"/>
        <v>11602909.8904</v>
      </c>
      <c r="G20" s="17">
        <f t="shared" si="2"/>
        <v>1.4075982660929032</v>
      </c>
      <c r="H20" s="1">
        <v>11400000</v>
      </c>
      <c r="I20" s="1">
        <v>6497000</v>
      </c>
    </row>
    <row r="21" spans="1:9">
      <c r="A21" s="2">
        <v>2004</v>
      </c>
      <c r="B21">
        <v>39</v>
      </c>
      <c r="C21" s="2">
        <v>32</v>
      </c>
      <c r="D21" s="1">
        <v>46664771</v>
      </c>
      <c r="E21" s="1">
        <f t="shared" si="0"/>
        <v>31732044.280000001</v>
      </c>
      <c r="F21" s="6">
        <f t="shared" si="1"/>
        <v>12375497.269200001</v>
      </c>
      <c r="G21" s="17">
        <f t="shared" si="2"/>
        <v>1.501324121509906</v>
      </c>
      <c r="H21" s="1">
        <v>11600000</v>
      </c>
      <c r="I21" s="1">
        <v>6448000</v>
      </c>
    </row>
    <row r="22" spans="1:9">
      <c r="A22" s="2">
        <v>2005</v>
      </c>
      <c r="B22">
        <v>39</v>
      </c>
      <c r="C22" s="2">
        <v>32</v>
      </c>
      <c r="D22" s="1">
        <v>47198469</v>
      </c>
      <c r="E22" s="1">
        <f t="shared" si="0"/>
        <v>32094958.920000002</v>
      </c>
      <c r="F22" s="6">
        <f t="shared" si="1"/>
        <v>12517033.978800001</v>
      </c>
      <c r="G22" s="17">
        <f t="shared" si="2"/>
        <v>1.5184945407326125</v>
      </c>
      <c r="H22" s="1">
        <v>12300000</v>
      </c>
      <c r="I22" s="1">
        <v>6558000</v>
      </c>
    </row>
    <row r="23" spans="1:9">
      <c r="A23" s="2">
        <v>2006</v>
      </c>
      <c r="B23">
        <v>40</v>
      </c>
      <c r="C23" s="2">
        <v>31</v>
      </c>
      <c r="D23" s="1">
        <v>47730946</v>
      </c>
      <c r="E23" s="1">
        <f t="shared" si="0"/>
        <v>32934352.739999998</v>
      </c>
      <c r="F23" s="6">
        <f t="shared" si="1"/>
        <v>13173741.095999999</v>
      </c>
      <c r="G23" s="17">
        <f t="shared" si="2"/>
        <v>1.5981624695740144</v>
      </c>
      <c r="H23" s="1">
        <v>12800000</v>
      </c>
      <c r="I23" s="17"/>
    </row>
    <row r="24" spans="1:9">
      <c r="A24" s="2">
        <v>2007</v>
      </c>
      <c r="B24">
        <v>42</v>
      </c>
      <c r="C24" s="2">
        <v>31</v>
      </c>
      <c r="D24" s="1">
        <v>48257282</v>
      </c>
      <c r="E24" s="1">
        <f t="shared" si="0"/>
        <v>33297524.579999998</v>
      </c>
      <c r="F24" s="6">
        <f t="shared" si="1"/>
        <v>13984960.3236</v>
      </c>
      <c r="G24" s="17">
        <f t="shared" si="2"/>
        <v>1.6965749186042138</v>
      </c>
      <c r="H24" s="1">
        <v>13200000</v>
      </c>
      <c r="I24" s="17"/>
    </row>
    <row r="25" spans="1:9">
      <c r="A25" s="2">
        <v>2008</v>
      </c>
      <c r="B25">
        <v>43</v>
      </c>
      <c r="C25" s="2">
        <v>31</v>
      </c>
      <c r="D25" s="1">
        <v>48793022</v>
      </c>
      <c r="E25" s="1">
        <f t="shared" si="0"/>
        <v>33667185.18</v>
      </c>
      <c r="F25" s="6">
        <f t="shared" si="1"/>
        <v>14476889.6274</v>
      </c>
      <c r="G25" s="17">
        <f t="shared" si="2"/>
        <v>1.7562529512365346</v>
      </c>
      <c r="H25" s="1">
        <v>13700000</v>
      </c>
      <c r="I25" s="1">
        <v>8417000</v>
      </c>
    </row>
    <row r="26" spans="1:9">
      <c r="A26" s="2">
        <v>2009</v>
      </c>
      <c r="B26">
        <v>41</v>
      </c>
      <c r="C26" s="2">
        <v>30</v>
      </c>
      <c r="D26" s="1">
        <v>49230150</v>
      </c>
      <c r="E26" s="1">
        <f t="shared" si="0"/>
        <v>34461105</v>
      </c>
      <c r="F26" s="6">
        <f t="shared" si="1"/>
        <v>14129053.050000001</v>
      </c>
      <c r="G26" s="17">
        <f t="shared" si="2"/>
        <v>1.7140554190780692</v>
      </c>
      <c r="H26" s="17"/>
      <c r="I26" s="1">
        <v>8326000</v>
      </c>
    </row>
    <row r="27" spans="1:9">
      <c r="A27" s="2">
        <v>2010</v>
      </c>
      <c r="B27">
        <v>39</v>
      </c>
      <c r="C27" s="2">
        <v>30</v>
      </c>
      <c r="D27" s="1">
        <v>49991300</v>
      </c>
      <c r="E27" s="1">
        <f t="shared" si="0"/>
        <v>34993910</v>
      </c>
      <c r="F27" s="6">
        <f t="shared" si="1"/>
        <v>13647624.9</v>
      </c>
      <c r="G27" s="17">
        <f t="shared" si="2"/>
        <v>1.655651326002332</v>
      </c>
      <c r="H27" s="17"/>
      <c r="I27" s="1">
        <v>8086000</v>
      </c>
    </row>
    <row r="28" spans="1:9">
      <c r="A28">
        <v>2011</v>
      </c>
      <c r="C28" s="2">
        <v>30</v>
      </c>
      <c r="D28" s="16">
        <v>50586757</v>
      </c>
      <c r="E28" s="1">
        <f t="shared" si="0"/>
        <v>35410729.899999999</v>
      </c>
      <c r="F28" s="6"/>
      <c r="G28" s="17">
        <f t="shared" si="2"/>
        <v>0</v>
      </c>
      <c r="I28" s="1">
        <v>8289000</v>
      </c>
    </row>
    <row r="29" spans="1:9">
      <c r="I29" s="17"/>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2012-07-10T12:54:25Z</dcterms:created>
  <dcterms:modified xsi:type="dcterms:W3CDTF">2013-05-24T14:33:01Z</dcterms:modified>
</cp:coreProperties>
</file>