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autoCompressPictures="0"/>
  <bookViews>
    <workbookView xWindow="0" yWindow="0" windowWidth="25600" windowHeight="17540" tabRatio="500" activeTab="1"/>
  </bookViews>
  <sheets>
    <sheet name="readme" sheetId="1" r:id="rId1"/>
    <sheet name="Energy data"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R17" i="2" l="1"/>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16" i="2"/>
  <c r="L16" i="2"/>
  <c r="M16" i="2"/>
  <c r="N16" i="2"/>
  <c r="O16" i="2"/>
  <c r="P16" i="2"/>
  <c r="Q16" i="2"/>
  <c r="L17" i="2"/>
  <c r="M17" i="2"/>
  <c r="N17" i="2"/>
  <c r="O17" i="2"/>
  <c r="P17" i="2"/>
  <c r="Q17" i="2"/>
  <c r="L18" i="2"/>
  <c r="M18" i="2"/>
  <c r="N18" i="2"/>
  <c r="O18" i="2"/>
  <c r="P18" i="2"/>
  <c r="Q18" i="2"/>
  <c r="L20" i="2"/>
  <c r="M20" i="2"/>
  <c r="N20" i="2"/>
  <c r="O20" i="2"/>
  <c r="P20" i="2"/>
  <c r="Q20" i="2"/>
  <c r="L21" i="2"/>
  <c r="M21" i="2"/>
  <c r="N21" i="2"/>
  <c r="O21" i="2"/>
  <c r="P21" i="2"/>
  <c r="Q21" i="2"/>
  <c r="L22" i="2"/>
  <c r="M22" i="2"/>
  <c r="N22" i="2"/>
  <c r="O22" i="2"/>
  <c r="P22" i="2"/>
  <c r="Q22" i="2"/>
  <c r="L23" i="2"/>
  <c r="M23" i="2"/>
  <c r="N23" i="2"/>
  <c r="O23" i="2"/>
  <c r="P23" i="2"/>
  <c r="Q23" i="2"/>
  <c r="L24" i="2"/>
  <c r="M24" i="2"/>
  <c r="N24" i="2"/>
  <c r="O24" i="2"/>
  <c r="P24" i="2"/>
  <c r="Q24" i="2"/>
  <c r="L25" i="2"/>
  <c r="M25" i="2"/>
  <c r="N25" i="2"/>
  <c r="O25" i="2"/>
  <c r="P25" i="2"/>
  <c r="Q25" i="2"/>
  <c r="L26" i="2"/>
  <c r="M26" i="2"/>
  <c r="N26" i="2"/>
  <c r="O26" i="2"/>
  <c r="P26" i="2"/>
  <c r="Q26" i="2"/>
  <c r="L27" i="2"/>
  <c r="M27" i="2"/>
  <c r="N27" i="2"/>
  <c r="O27" i="2"/>
  <c r="P27" i="2"/>
  <c r="Q27" i="2"/>
  <c r="L28" i="2"/>
  <c r="M28" i="2"/>
  <c r="N28" i="2"/>
  <c r="O28" i="2"/>
  <c r="P28" i="2"/>
  <c r="Q28" i="2"/>
  <c r="L29" i="2"/>
  <c r="M29" i="2"/>
  <c r="N29" i="2"/>
  <c r="O29" i="2"/>
  <c r="P29" i="2"/>
  <c r="Q29" i="2"/>
  <c r="L30" i="2"/>
  <c r="M30" i="2"/>
  <c r="N30" i="2"/>
  <c r="O30" i="2"/>
  <c r="P30" i="2"/>
  <c r="Q30" i="2"/>
  <c r="L31" i="2"/>
  <c r="M31" i="2"/>
  <c r="N31" i="2"/>
  <c r="O31" i="2"/>
  <c r="P31" i="2"/>
  <c r="Q31" i="2"/>
  <c r="L32" i="2"/>
  <c r="M32" i="2"/>
  <c r="N32" i="2"/>
  <c r="O32" i="2"/>
  <c r="P32" i="2"/>
  <c r="Q32" i="2"/>
  <c r="L33" i="2"/>
  <c r="M33" i="2"/>
  <c r="N33" i="2"/>
  <c r="O33" i="2"/>
  <c r="P33" i="2"/>
  <c r="Q33" i="2"/>
  <c r="L34" i="2"/>
  <c r="M34" i="2"/>
  <c r="N34" i="2"/>
  <c r="O34" i="2"/>
  <c r="P34" i="2"/>
  <c r="Q34" i="2"/>
  <c r="L35" i="2"/>
  <c r="M35" i="2"/>
  <c r="N35" i="2"/>
  <c r="O35" i="2"/>
  <c r="P35" i="2"/>
  <c r="Q35" i="2"/>
  <c r="L36" i="2"/>
  <c r="M36" i="2"/>
  <c r="N36" i="2"/>
  <c r="O36" i="2"/>
  <c r="P36" i="2"/>
  <c r="Q36" i="2"/>
  <c r="L37" i="2"/>
  <c r="M37" i="2"/>
  <c r="N37" i="2"/>
  <c r="O37" i="2"/>
  <c r="P37" i="2"/>
  <c r="Q37" i="2"/>
  <c r="L38" i="2"/>
  <c r="M38" i="2"/>
  <c r="N38" i="2"/>
  <c r="O38" i="2"/>
  <c r="P38" i="2"/>
  <c r="Q38" i="2"/>
  <c r="L39" i="2"/>
  <c r="M39" i="2"/>
  <c r="N39" i="2"/>
  <c r="O39" i="2"/>
  <c r="P39" i="2"/>
  <c r="Q39" i="2"/>
  <c r="L40" i="2"/>
  <c r="M40" i="2"/>
  <c r="N40" i="2"/>
  <c r="O40" i="2"/>
  <c r="P40" i="2"/>
  <c r="Q40" i="2"/>
  <c r="L41" i="2"/>
  <c r="M41" i="2"/>
  <c r="N41" i="2"/>
  <c r="O41" i="2"/>
  <c r="P41" i="2"/>
  <c r="Q41" i="2"/>
  <c r="L42" i="2"/>
  <c r="M42" i="2"/>
  <c r="N42" i="2"/>
  <c r="O42" i="2"/>
  <c r="P42" i="2"/>
  <c r="Q42" i="2"/>
  <c r="L43" i="2"/>
  <c r="M43" i="2"/>
  <c r="N43" i="2"/>
  <c r="O43" i="2"/>
  <c r="P43" i="2"/>
  <c r="Q43" i="2"/>
  <c r="L44" i="2"/>
  <c r="M44" i="2"/>
  <c r="N44" i="2"/>
  <c r="O44" i="2"/>
  <c r="P44" i="2"/>
  <c r="Q44" i="2"/>
  <c r="L45" i="2"/>
  <c r="M45" i="2"/>
  <c r="N45" i="2"/>
  <c r="O45" i="2"/>
  <c r="P45" i="2"/>
  <c r="Q45" i="2"/>
  <c r="L46" i="2"/>
  <c r="M46" i="2"/>
  <c r="N46" i="2"/>
  <c r="O46" i="2"/>
  <c r="P46" i="2"/>
  <c r="Q46" i="2"/>
  <c r="L47" i="2"/>
  <c r="M47" i="2"/>
  <c r="N47" i="2"/>
  <c r="O47" i="2"/>
  <c r="P47" i="2"/>
  <c r="Q47" i="2"/>
  <c r="L48" i="2"/>
  <c r="M48" i="2"/>
  <c r="N48" i="2"/>
  <c r="O48" i="2"/>
  <c r="P48" i="2"/>
  <c r="Q48" i="2"/>
  <c r="L49" i="2"/>
  <c r="M49" i="2"/>
  <c r="N49" i="2"/>
  <c r="O49" i="2"/>
  <c r="P49" i="2"/>
  <c r="Q49" i="2"/>
  <c r="L50" i="2"/>
  <c r="M50" i="2"/>
  <c r="N50" i="2"/>
  <c r="O50" i="2"/>
  <c r="P50" i="2"/>
  <c r="Q50" i="2"/>
  <c r="L51" i="2"/>
  <c r="M51" i="2"/>
  <c r="N51" i="2"/>
  <c r="O51" i="2"/>
  <c r="P51" i="2"/>
  <c r="Q51" i="2"/>
  <c r="L52" i="2"/>
  <c r="M52" i="2"/>
  <c r="N52" i="2"/>
  <c r="O52" i="2"/>
  <c r="P52" i="2"/>
  <c r="Q52" i="2"/>
  <c r="L53" i="2"/>
  <c r="M53" i="2"/>
  <c r="N53" i="2"/>
  <c r="O53" i="2"/>
  <c r="P53" i="2"/>
  <c r="Q53" i="2"/>
  <c r="L54" i="2"/>
  <c r="M54" i="2"/>
  <c r="N54" i="2"/>
  <c r="O54" i="2"/>
  <c r="P54" i="2"/>
  <c r="Q54" i="2"/>
  <c r="F54" i="2"/>
  <c r="F53" i="2"/>
  <c r="F52" i="2"/>
  <c r="F51" i="2"/>
  <c r="F50" i="2"/>
  <c r="F49" i="2"/>
  <c r="E49" i="2"/>
  <c r="F48" i="2"/>
  <c r="F47" i="2"/>
  <c r="F46" i="2"/>
  <c r="F45" i="2"/>
  <c r="F44" i="2"/>
  <c r="F43" i="2"/>
  <c r="Q19" i="2"/>
  <c r="P19" i="2"/>
  <c r="O19" i="2"/>
  <c r="N19" i="2"/>
  <c r="M19" i="2"/>
  <c r="L19" i="2"/>
  <c r="F42" i="2"/>
  <c r="F41" i="2"/>
  <c r="F40" i="2"/>
  <c r="F39" i="2"/>
  <c r="B37" i="2"/>
  <c r="B24" i="2"/>
  <c r="B23" i="2"/>
  <c r="B22" i="2"/>
  <c r="B21" i="2"/>
  <c r="B20" i="2"/>
</calcChain>
</file>

<file path=xl/sharedStrings.xml><?xml version="1.0" encoding="utf-8"?>
<sst xmlns="http://schemas.openxmlformats.org/spreadsheetml/2006/main" count="87" uniqueCount="43">
  <si>
    <t>http://www.iea.org/Sankey/index.html#?c=South%20Africa&amp;s=Balance</t>
  </si>
  <si>
    <t>Year</t>
  </si>
  <si>
    <t>oil,p [PJ]</t>
  </si>
  <si>
    <t>ctl,p [PJ]</t>
  </si>
  <si>
    <t>coal,p [PJ]</t>
  </si>
  <si>
    <t>ng,p [PJ]</t>
  </si>
  <si>
    <t>biowaste,p [PJ]</t>
  </si>
  <si>
    <t>electimp,p [PJ]</t>
  </si>
  <si>
    <t>other,p [PJ]</t>
  </si>
  <si>
    <t>hydro,p [PJ]</t>
  </si>
  <si>
    <t>nuc,p [PJ]</t>
  </si>
  <si>
    <t>oil,f [PJ]</t>
  </si>
  <si>
    <t>coal,f [PJ]</t>
  </si>
  <si>
    <t>ng,f [PJ]</t>
  </si>
  <si>
    <t>biowaste,f [PJ]</t>
  </si>
  <si>
    <t>other,f [PJ]</t>
  </si>
  <si>
    <t>elect,f [PJ]</t>
  </si>
  <si>
    <t>Source</t>
  </si>
  <si>
    <t>Horses [head]</t>
  </si>
  <si>
    <t>Mules [head]</t>
  </si>
  <si>
    <t>IEA Sankey</t>
  </si>
  <si>
    <t>Data Sources:</t>
  </si>
  <si>
    <t>FAOStat</t>
  </si>
  <si>
    <t>http://faostat3.fao.org/faostat-gateway/go/to/download/Q/QA/E</t>
  </si>
  <si>
    <t>Data downloaded from Production -&gt; Live Animals. Data available from 1961 - 2013.</t>
  </si>
  <si>
    <t>Scraped from online Sankey diagrams. Data available 1973 - 2011.</t>
  </si>
  <si>
    <t xml:space="preserve">To Industry </t>
  </si>
  <si>
    <t>To Transport</t>
  </si>
  <si>
    <t xml:space="preserve">To Other </t>
  </si>
  <si>
    <t>To Non-Energy Use</t>
  </si>
  <si>
    <t>Oil Prod.</t>
  </si>
  <si>
    <t>Coal</t>
  </si>
  <si>
    <t>Natural Gas</t>
  </si>
  <si>
    <t>Biofuels&amp;Watse</t>
  </si>
  <si>
    <t xml:space="preserve">Electricity </t>
  </si>
  <si>
    <t xml:space="preserve">Oil Prod. </t>
  </si>
  <si>
    <t xml:space="preserve">Coal </t>
  </si>
  <si>
    <t>Biofuels&amp;Waste</t>
  </si>
  <si>
    <t>Solar/tide/wind</t>
  </si>
  <si>
    <t xml:space="preserve">To Own Use </t>
  </si>
  <si>
    <t>Oil Products</t>
  </si>
  <si>
    <t>Total,p [PJ]</t>
  </si>
  <si>
    <t>Total,f [PJ]</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</si>
</sst>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 x14ac:knownFonts="1">
    <font>
      <sz val="12"/>
      <color theme="1"/>
      <name val="Calibri"/>
      <family val="2"/>
      <charset val="128"/>
      <scheme val="minor"/>
    </font>
    <font>
      <u/>
      <sz val="12"/>
      <color theme="10"/>
      <name val="Calibri"/>
      <family val="2"/>
      <scheme val="minor"/>
    </font>
    <font>
      <u/>
      <sz val="12"/>
      <color theme="11"/>
      <name val="Calibri"/>
      <family val="2"/>
      <scheme val="minor"/>
    </font>
  </fonts>
  <fills count="9">
    <fill>
      <patternFill patternType="none"/>
    </fill>
    <fill>
      <patternFill patternType="gray125"/>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tint="-9.9978637043366805E-2"/>
        <bgColor indexed="64"/>
      </patternFill>
    </fill>
  </fills>
  <borders count="15">
    <border>
      <left/>
      <right/>
      <top/>
      <bottom/>
      <diagonal/>
    </border>
    <border>
      <left/>
      <right/>
      <top/>
      <bottom style="thin">
        <color theme="0" tint="-0.14996795556505021"/>
      </bottom>
      <diagonal/>
    </border>
    <border>
      <left/>
      <right/>
      <top style="thin">
        <color theme="0" tint="-0.14996795556505021"/>
      </top>
      <bottom style="thin">
        <color theme="0" tint="-0.14996795556505021"/>
      </bottom>
      <diagonal/>
    </border>
    <border>
      <left/>
      <right/>
      <top style="thin">
        <color theme="0" tint="-0.14996795556505021"/>
      </top>
      <bottom style="thin">
        <color theme="0" tint="-0.14999847407452621"/>
      </bottom>
      <diagonal/>
    </border>
    <border>
      <left style="thin">
        <color auto="1"/>
      </left>
      <right/>
      <top/>
      <bottom/>
      <diagonal/>
    </border>
    <border>
      <left style="thin">
        <color auto="1"/>
      </left>
      <right/>
      <top/>
      <bottom style="thin">
        <color theme="0" tint="-0.14996795556505021"/>
      </bottom>
      <diagonal/>
    </border>
    <border>
      <left style="thin">
        <color auto="1"/>
      </left>
      <right/>
      <top style="thin">
        <color theme="0" tint="-0.14996795556505021"/>
      </top>
      <bottom style="thin">
        <color theme="0" tint="-0.14996795556505021"/>
      </bottom>
      <diagonal/>
    </border>
    <border>
      <left style="thin">
        <color auto="1"/>
      </left>
      <right/>
      <top style="thin">
        <color theme="0" tint="-0.14996795556505021"/>
      </top>
      <bottom style="thin">
        <color theme="0" tint="-0.14999847407452621"/>
      </bottom>
      <diagonal/>
    </border>
    <border>
      <left/>
      <right style="thin">
        <color auto="1"/>
      </right>
      <top/>
      <bottom/>
      <diagonal/>
    </border>
    <border>
      <left/>
      <right style="thin">
        <color auto="1"/>
      </right>
      <top/>
      <bottom style="thin">
        <color theme="0" tint="-0.14996795556505021"/>
      </bottom>
      <diagonal/>
    </border>
    <border>
      <left/>
      <right style="thin">
        <color auto="1"/>
      </right>
      <top style="thin">
        <color theme="0" tint="-0.14996795556505021"/>
      </top>
      <bottom style="thin">
        <color theme="0" tint="-0.14996795556505021"/>
      </bottom>
      <diagonal/>
    </border>
    <border>
      <left/>
      <right style="thin">
        <color auto="1"/>
      </right>
      <top style="thin">
        <color theme="0" tint="-0.14996795556505021"/>
      </top>
      <bottom style="thin">
        <color theme="0" tint="-0.14999847407452621"/>
      </bottom>
      <diagonal/>
    </border>
    <border>
      <left/>
      <right/>
      <top style="thin">
        <color theme="0" tint="-0.14996795556505021"/>
      </top>
      <bottom style="thin">
        <color auto="1"/>
      </bottom>
      <diagonal/>
    </border>
    <border>
      <left style="thin">
        <color auto="1"/>
      </left>
      <right/>
      <top style="thin">
        <color theme="0" tint="-0.14996795556505021"/>
      </top>
      <bottom style="thin">
        <color auto="1"/>
      </bottom>
      <diagonal/>
    </border>
    <border>
      <left/>
      <right style="thin">
        <color auto="1"/>
      </right>
      <top style="thin">
        <color theme="0" tint="-0.14996795556505021"/>
      </top>
      <bottom style="thin">
        <color auto="1"/>
      </bottom>
      <diagonal/>
    </border>
  </borders>
  <cellStyleXfs count="1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49">
    <xf numFmtId="0" fontId="0" fillId="0" borderId="0" xfId="0"/>
    <xf numFmtId="0" fontId="0" fillId="0" borderId="0" xfId="0" applyAlignment="1">
      <alignment horizontal="right"/>
    </xf>
    <xf numFmtId="0" fontId="1" fillId="0" borderId="0" xfId="13"/>
    <xf numFmtId="0" fontId="0" fillId="0" borderId="0" xfId="0" applyFill="1" applyBorder="1" applyAlignment="1"/>
    <xf numFmtId="0" fontId="0" fillId="0" borderId="1" xfId="0" applyBorder="1"/>
    <xf numFmtId="0" fontId="0" fillId="4" borderId="1" xfId="0" applyFill="1" applyBorder="1"/>
    <xf numFmtId="0" fontId="0" fillId="3" borderId="1" xfId="0" applyFill="1" applyBorder="1"/>
    <xf numFmtId="0" fontId="0" fillId="5" borderId="1" xfId="0" applyFill="1" applyBorder="1"/>
    <xf numFmtId="0" fontId="0" fillId="2" borderId="1" xfId="0" applyFill="1" applyBorder="1"/>
    <xf numFmtId="0" fontId="0" fillId="6" borderId="1" xfId="0" applyFill="1" applyBorder="1"/>
    <xf numFmtId="0" fontId="0" fillId="8" borderId="1" xfId="0" applyFill="1" applyBorder="1"/>
    <xf numFmtId="0" fontId="0" fillId="0" borderId="2" xfId="0" applyBorder="1"/>
    <xf numFmtId="0" fontId="0" fillId="4" borderId="2" xfId="0" applyFill="1" applyBorder="1"/>
    <xf numFmtId="0" fontId="0" fillId="3" borderId="2" xfId="0" applyFill="1" applyBorder="1"/>
    <xf numFmtId="0" fontId="0" fillId="5" borderId="2" xfId="0" applyFill="1" applyBorder="1"/>
    <xf numFmtId="0" fontId="0" fillId="2" borderId="2" xfId="0" applyFill="1" applyBorder="1"/>
    <xf numFmtId="0" fontId="0" fillId="6" borderId="2" xfId="0" applyFill="1" applyBorder="1"/>
    <xf numFmtId="0" fontId="0" fillId="8" borderId="2" xfId="0" applyFill="1" applyBorder="1"/>
    <xf numFmtId="0" fontId="0" fillId="0" borderId="3" xfId="0" applyBorder="1"/>
    <xf numFmtId="0" fontId="0" fillId="4" borderId="3" xfId="0" applyFill="1" applyBorder="1"/>
    <xf numFmtId="0" fontId="0" fillId="3" borderId="3" xfId="0" applyFill="1" applyBorder="1"/>
    <xf numFmtId="0" fontId="0" fillId="5" borderId="3" xfId="0" applyFill="1" applyBorder="1"/>
    <xf numFmtId="0" fontId="0" fillId="2" borderId="3" xfId="0" applyFill="1" applyBorder="1"/>
    <xf numFmtId="0" fontId="0" fillId="6" borderId="3" xfId="0" applyFill="1" applyBorder="1"/>
    <xf numFmtId="0" fontId="0" fillId="8" borderId="3" xfId="0" applyFill="1" applyBorder="1"/>
    <xf numFmtId="164" fontId="0" fillId="4" borderId="2" xfId="0" applyNumberFormat="1" applyFill="1" applyBorder="1"/>
    <xf numFmtId="0" fontId="0" fillId="4" borderId="4" xfId="0" applyFill="1" applyBorder="1"/>
    <xf numFmtId="0" fontId="0" fillId="4" borderId="0" xfId="0" applyFill="1" applyBorder="1"/>
    <xf numFmtId="0" fontId="0" fillId="4" borderId="4" xfId="0" applyFill="1" applyBorder="1" applyAlignment="1">
      <alignment horizontal="right"/>
    </xf>
    <xf numFmtId="0" fontId="0" fillId="4" borderId="0" xfId="0" applyFill="1" applyBorder="1" applyAlignment="1">
      <alignment horizontal="right"/>
    </xf>
    <xf numFmtId="0" fontId="0" fillId="4" borderId="5" xfId="0" applyFill="1" applyBorder="1"/>
    <xf numFmtId="0" fontId="0" fillId="4" borderId="6" xfId="0" applyFill="1" applyBorder="1"/>
    <xf numFmtId="164" fontId="0" fillId="4" borderId="6" xfId="0" applyNumberFormat="1" applyFill="1" applyBorder="1"/>
    <xf numFmtId="0" fontId="0" fillId="4" borderId="7" xfId="0" applyFill="1" applyBorder="1"/>
    <xf numFmtId="0" fontId="0" fillId="4" borderId="8" xfId="0" applyFill="1" applyBorder="1"/>
    <xf numFmtId="0" fontId="0" fillId="4" borderId="8" xfId="0" applyFill="1" applyBorder="1" applyAlignment="1">
      <alignment horizontal="right"/>
    </xf>
    <xf numFmtId="0" fontId="0" fillId="4" borderId="9" xfId="0" applyFill="1" applyBorder="1"/>
    <xf numFmtId="0" fontId="0" fillId="4" borderId="10" xfId="0" applyFill="1" applyBorder="1"/>
    <xf numFmtId="164" fontId="0" fillId="4" borderId="10" xfId="0" applyNumberFormat="1" applyFill="1" applyBorder="1"/>
    <xf numFmtId="0" fontId="0" fillId="4" borderId="11" xfId="0" applyFill="1" applyBorder="1"/>
    <xf numFmtId="0" fontId="0" fillId="3" borderId="4" xfId="0" applyFill="1" applyBorder="1"/>
    <xf numFmtId="0" fontId="0" fillId="3" borderId="0" xfId="0" applyFill="1" applyBorder="1"/>
    <xf numFmtId="0" fontId="0" fillId="3" borderId="8" xfId="0" applyFill="1" applyBorder="1"/>
    <xf numFmtId="0" fontId="0" fillId="3" borderId="4" xfId="0" applyFill="1" applyBorder="1" applyAlignment="1">
      <alignment horizontal="right"/>
    </xf>
    <xf numFmtId="0" fontId="0" fillId="3" borderId="0" xfId="0" applyFill="1" applyBorder="1" applyAlignment="1">
      <alignment horizontal="right"/>
    </xf>
    <xf numFmtId="0" fontId="0" fillId="3" borderId="8" xfId="0" applyFill="1" applyBorder="1" applyAlignment="1">
      <alignment horizontal="right"/>
    </xf>
    <xf numFmtId="0" fontId="0" fillId="3" borderId="5" xfId="0" applyFill="1" applyBorder="1"/>
    <xf numFmtId="0" fontId="0" fillId="3" borderId="9" xfId="0" applyFill="1" applyBorder="1"/>
    <xf numFmtId="0" fontId="0" fillId="3" borderId="6" xfId="0" applyFill="1" applyBorder="1"/>
    <xf numFmtId="0" fontId="0" fillId="3" borderId="10" xfId="0" applyFill="1" applyBorder="1"/>
    <xf numFmtId="0" fontId="0" fillId="3" borderId="7" xfId="0" applyFill="1" applyBorder="1"/>
    <xf numFmtId="0" fontId="0" fillId="3" borderId="11" xfId="0" applyFill="1" applyBorder="1"/>
    <xf numFmtId="0" fontId="0" fillId="0" borderId="4" xfId="0" applyBorder="1"/>
    <xf numFmtId="0" fontId="0" fillId="0" borderId="8" xfId="0" applyBorder="1"/>
    <xf numFmtId="0" fontId="0" fillId="0" borderId="4" xfId="0" applyBorder="1" applyAlignment="1">
      <alignment horizontal="right"/>
    </xf>
    <xf numFmtId="0" fontId="0" fillId="0" borderId="8" xfId="0" applyBorder="1" applyAlignment="1">
      <alignment horizontal="right"/>
    </xf>
    <xf numFmtId="0" fontId="0" fillId="0" borderId="5" xfId="0" applyBorder="1"/>
    <xf numFmtId="0" fontId="0" fillId="0" borderId="9" xfId="0" applyBorder="1"/>
    <xf numFmtId="0" fontId="0" fillId="0" borderId="6" xfId="0" applyBorder="1"/>
    <xf numFmtId="0" fontId="0" fillId="0" borderId="10" xfId="0" applyBorder="1"/>
    <xf numFmtId="0" fontId="0" fillId="0" borderId="7" xfId="0" applyBorder="1"/>
    <xf numFmtId="0" fontId="0" fillId="0" borderId="11" xfId="0" applyBorder="1"/>
    <xf numFmtId="0" fontId="0" fillId="5" borderId="4" xfId="0" applyFill="1" applyBorder="1" applyAlignment="1">
      <alignment horizontal="right"/>
    </xf>
    <xf numFmtId="0" fontId="0" fillId="5" borderId="0" xfId="0" applyFill="1" applyBorder="1" applyAlignment="1">
      <alignment horizontal="right"/>
    </xf>
    <xf numFmtId="0" fontId="0" fillId="5" borderId="8" xfId="0" applyFill="1" applyBorder="1" applyAlignment="1">
      <alignment horizontal="right"/>
    </xf>
    <xf numFmtId="0" fontId="0" fillId="5" borderId="5" xfId="0" applyFill="1" applyBorder="1"/>
    <xf numFmtId="0" fontId="0" fillId="5" borderId="9" xfId="0" applyFill="1" applyBorder="1"/>
    <xf numFmtId="0" fontId="0" fillId="5" borderId="6" xfId="0" applyFill="1" applyBorder="1"/>
    <xf numFmtId="0" fontId="0" fillId="5" borderId="10" xfId="0" applyFill="1" applyBorder="1"/>
    <xf numFmtId="0" fontId="0" fillId="5" borderId="7" xfId="0" applyFill="1" applyBorder="1"/>
    <xf numFmtId="0" fontId="0" fillId="5" borderId="11" xfId="0" applyFill="1" applyBorder="1"/>
    <xf numFmtId="0" fontId="0" fillId="2" borderId="4" xfId="0" applyFill="1" applyBorder="1" applyAlignment="1">
      <alignment horizontal="right"/>
    </xf>
    <xf numFmtId="0" fontId="0" fillId="2" borderId="0" xfId="0" applyFill="1" applyBorder="1" applyAlignment="1">
      <alignment horizontal="right"/>
    </xf>
    <xf numFmtId="0" fontId="0" fillId="2" borderId="8" xfId="0" applyFill="1" applyBorder="1" applyAlignment="1">
      <alignment horizontal="right"/>
    </xf>
    <xf numFmtId="0" fontId="0" fillId="2" borderId="5" xfId="0" applyFill="1" applyBorder="1"/>
    <xf numFmtId="0" fontId="0" fillId="2" borderId="9" xfId="0" applyFill="1" applyBorder="1"/>
    <xf numFmtId="0" fontId="0" fillId="2" borderId="6" xfId="0" applyFill="1" applyBorder="1"/>
    <xf numFmtId="0" fontId="0" fillId="2" borderId="10" xfId="0" applyFill="1" applyBorder="1"/>
    <xf numFmtId="0" fontId="0" fillId="2" borderId="7" xfId="0" applyFill="1" applyBorder="1"/>
    <xf numFmtId="0" fontId="0" fillId="2" borderId="11" xfId="0" applyFill="1" applyBorder="1"/>
    <xf numFmtId="0" fontId="0" fillId="6" borderId="4" xfId="0" applyFill="1" applyBorder="1" applyAlignment="1">
      <alignment horizontal="right"/>
    </xf>
    <xf numFmtId="0" fontId="0" fillId="6" borderId="0" xfId="0" applyFill="1" applyBorder="1" applyAlignment="1">
      <alignment horizontal="right"/>
    </xf>
    <xf numFmtId="0" fontId="0" fillId="6" borderId="8" xfId="0" applyFill="1" applyBorder="1" applyAlignment="1">
      <alignment horizontal="right"/>
    </xf>
    <xf numFmtId="0" fontId="0" fillId="6" borderId="5" xfId="0" applyFill="1" applyBorder="1"/>
    <xf numFmtId="0" fontId="0" fillId="6" borderId="9" xfId="0" applyFill="1" applyBorder="1"/>
    <xf numFmtId="0" fontId="0" fillId="6" borderId="6" xfId="0" applyFill="1" applyBorder="1"/>
    <xf numFmtId="0" fontId="0" fillId="6" borderId="10" xfId="0" applyFill="1" applyBorder="1"/>
    <xf numFmtId="0" fontId="0" fillId="6" borderId="7" xfId="0" applyFill="1" applyBorder="1"/>
    <xf numFmtId="0" fontId="0" fillId="6" borderId="11" xfId="0" applyFill="1" applyBorder="1"/>
    <xf numFmtId="0" fontId="0" fillId="7" borderId="4" xfId="0" applyFill="1" applyBorder="1" applyAlignment="1">
      <alignment horizontal="right"/>
    </xf>
    <xf numFmtId="0" fontId="0" fillId="7" borderId="8" xfId="0" applyFill="1" applyBorder="1" applyAlignment="1">
      <alignment horizontal="right"/>
    </xf>
    <xf numFmtId="0" fontId="0" fillId="7" borderId="5" xfId="0" applyFill="1" applyBorder="1"/>
    <xf numFmtId="0" fontId="0" fillId="7" borderId="9" xfId="0" applyFill="1" applyBorder="1"/>
    <xf numFmtId="0" fontId="0" fillId="7" borderId="6" xfId="0" applyFill="1" applyBorder="1"/>
    <xf numFmtId="0" fontId="0" fillId="7" borderId="10" xfId="0" applyFill="1" applyBorder="1"/>
    <xf numFmtId="0" fontId="0" fillId="7" borderId="7" xfId="0" applyFill="1" applyBorder="1"/>
    <xf numFmtId="0" fontId="0" fillId="7" borderId="11" xfId="0" applyFill="1" applyBorder="1"/>
    <xf numFmtId="0" fontId="0" fillId="8" borderId="4" xfId="0" applyFill="1" applyBorder="1" applyAlignment="1">
      <alignment horizontal="right"/>
    </xf>
    <xf numFmtId="0" fontId="0" fillId="8" borderId="0" xfId="0" applyFill="1" applyBorder="1" applyAlignment="1">
      <alignment horizontal="right"/>
    </xf>
    <xf numFmtId="0" fontId="0" fillId="8" borderId="8" xfId="0" applyFill="1" applyBorder="1" applyAlignment="1">
      <alignment horizontal="right"/>
    </xf>
    <xf numFmtId="0" fontId="0" fillId="8" borderId="5" xfId="0" applyFill="1" applyBorder="1"/>
    <xf numFmtId="0" fontId="0" fillId="8" borderId="9" xfId="0" applyFill="1" applyBorder="1"/>
    <xf numFmtId="0" fontId="0" fillId="8" borderId="6" xfId="0" applyFill="1" applyBorder="1"/>
    <xf numFmtId="0" fontId="0" fillId="8" borderId="10" xfId="0" applyFill="1" applyBorder="1"/>
    <xf numFmtId="0" fontId="0" fillId="8" borderId="7" xfId="0" applyFill="1" applyBorder="1"/>
    <xf numFmtId="0" fontId="0" fillId="8" borderId="11" xfId="0" applyFill="1" applyBorder="1"/>
    <xf numFmtId="164" fontId="0" fillId="4" borderId="5" xfId="0" applyNumberFormat="1" applyFill="1" applyBorder="1"/>
    <xf numFmtId="164" fontId="0" fillId="4" borderId="1" xfId="0" applyNumberFormat="1" applyFill="1" applyBorder="1"/>
    <xf numFmtId="164" fontId="0" fillId="4" borderId="9" xfId="0" applyNumberFormat="1" applyFill="1" applyBorder="1"/>
    <xf numFmtId="0" fontId="0" fillId="0" borderId="12" xfId="0" applyBorder="1"/>
    <xf numFmtId="0" fontId="0" fillId="4" borderId="13" xfId="0" applyFill="1" applyBorder="1"/>
    <xf numFmtId="0" fontId="0" fillId="4" borderId="12" xfId="0" applyFill="1" applyBorder="1"/>
    <xf numFmtId="0" fontId="0" fillId="4" borderId="14" xfId="0" applyFill="1" applyBorder="1"/>
    <xf numFmtId="0" fontId="0" fillId="3" borderId="13" xfId="0" applyFill="1" applyBorder="1"/>
    <xf numFmtId="0" fontId="0" fillId="3" borderId="12" xfId="0" applyFill="1" applyBorder="1"/>
    <xf numFmtId="0" fontId="0" fillId="3" borderId="14" xfId="0" applyFill="1" applyBorder="1"/>
    <xf numFmtId="0" fontId="0" fillId="0" borderId="13" xfId="0" applyBorder="1"/>
    <xf numFmtId="0" fontId="0" fillId="0" borderId="14" xfId="0" applyBorder="1"/>
    <xf numFmtId="0" fontId="0" fillId="5" borderId="13" xfId="0" applyFill="1" applyBorder="1"/>
    <xf numFmtId="0" fontId="0" fillId="5" borderId="12" xfId="0" applyFill="1" applyBorder="1"/>
    <xf numFmtId="0" fontId="0" fillId="5" borderId="14" xfId="0" applyFill="1" applyBorder="1"/>
    <xf numFmtId="0" fontId="0" fillId="2" borderId="13" xfId="0" applyFill="1" applyBorder="1"/>
    <xf numFmtId="0" fontId="0" fillId="2" borderId="12" xfId="0" applyFill="1" applyBorder="1"/>
    <xf numFmtId="0" fontId="0" fillId="2" borderId="14" xfId="0" applyFill="1" applyBorder="1"/>
    <xf numFmtId="0" fontId="0" fillId="6" borderId="13" xfId="0" applyFill="1" applyBorder="1"/>
    <xf numFmtId="0" fontId="0" fillId="6" borderId="12" xfId="0" applyFill="1" applyBorder="1"/>
    <xf numFmtId="0" fontId="0" fillId="6" borderId="14" xfId="0" applyFill="1" applyBorder="1"/>
    <xf numFmtId="0" fontId="0" fillId="7" borderId="13" xfId="0" applyFill="1" applyBorder="1"/>
    <xf numFmtId="0" fontId="0" fillId="7" borderId="14" xfId="0" applyFill="1" applyBorder="1"/>
    <xf numFmtId="0" fontId="0" fillId="8" borderId="13" xfId="0" applyFill="1" applyBorder="1"/>
    <xf numFmtId="0" fontId="0" fillId="8" borderId="12" xfId="0" applyFill="1" applyBorder="1"/>
    <xf numFmtId="0" fontId="0" fillId="8" borderId="14" xfId="0" applyFill="1" applyBorder="1"/>
    <xf numFmtId="164" fontId="0" fillId="4" borderId="13" xfId="0" applyNumberFormat="1" applyFill="1" applyBorder="1"/>
    <xf numFmtId="164" fontId="0" fillId="4" borderId="12" xfId="0" applyNumberFormat="1" applyFill="1" applyBorder="1"/>
    <xf numFmtId="164" fontId="0" fillId="4" borderId="14" xfId="0" applyNumberFormat="1" applyFill="1" applyBorder="1"/>
    <xf numFmtId="0" fontId="0" fillId="5" borderId="4" xfId="0" applyFill="1" applyBorder="1" applyAlignment="1">
      <alignment horizontal="center"/>
    </xf>
    <xf numFmtId="0" fontId="0" fillId="5" borderId="0" xfId="0" applyFill="1" applyBorder="1" applyAlignment="1">
      <alignment horizontal="center"/>
    </xf>
    <xf numFmtId="0" fontId="0" fillId="5" borderId="8" xfId="0" applyFill="1" applyBorder="1" applyAlignment="1">
      <alignment horizontal="center"/>
    </xf>
    <xf numFmtId="0" fontId="0" fillId="2" borderId="4" xfId="0" applyFill="1" applyBorder="1" applyAlignment="1">
      <alignment horizontal="center"/>
    </xf>
    <xf numFmtId="0" fontId="0" fillId="2" borderId="0" xfId="0" applyFill="1" applyBorder="1" applyAlignment="1">
      <alignment horizontal="center"/>
    </xf>
    <xf numFmtId="0" fontId="0" fillId="2" borderId="8" xfId="0" applyFill="1" applyBorder="1" applyAlignment="1">
      <alignment horizontal="center"/>
    </xf>
    <xf numFmtId="0" fontId="0" fillId="6" borderId="4" xfId="0" applyFill="1" applyBorder="1" applyAlignment="1">
      <alignment horizontal="center"/>
    </xf>
    <xf numFmtId="0" fontId="0" fillId="6" borderId="0" xfId="0" applyFill="1" applyBorder="1" applyAlignment="1">
      <alignment horizontal="center"/>
    </xf>
    <xf numFmtId="0" fontId="0" fillId="6" borderId="8" xfId="0" applyFill="1" applyBorder="1" applyAlignment="1">
      <alignment horizontal="center"/>
    </xf>
    <xf numFmtId="0" fontId="0" fillId="7" borderId="4" xfId="0" applyFill="1" applyBorder="1" applyAlignment="1">
      <alignment horizontal="center"/>
    </xf>
    <xf numFmtId="0" fontId="0" fillId="7" borderId="8" xfId="0" applyFill="1" applyBorder="1" applyAlignment="1">
      <alignment horizontal="center"/>
    </xf>
    <xf numFmtId="0" fontId="0" fillId="8" borderId="4" xfId="0" applyFill="1" applyBorder="1" applyAlignment="1">
      <alignment horizontal="center"/>
    </xf>
    <xf numFmtId="0" fontId="0" fillId="8" borderId="0" xfId="0" applyFill="1" applyBorder="1" applyAlignment="1">
      <alignment horizontal="center"/>
    </xf>
    <xf numFmtId="0" fontId="0" fillId="8" borderId="8" xfId="0" applyFill="1" applyBorder="1" applyAlignment="1">
      <alignment horizontal="center"/>
    </xf>
  </cellXfs>
  <cellStyles count="1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609600</xdr:colOff>
      <xdr:row>4</xdr:row>
      <xdr:rowOff>123825</xdr:rowOff>
    </xdr:from>
    <xdr:to>
      <xdr:col>8</xdr:col>
      <xdr:colOff>638175</xdr:colOff>
      <xdr:row>12</xdr:row>
      <xdr:rowOff>123825</xdr:rowOff>
    </xdr:to>
    <xdr:sp macro="" textlink="">
      <xdr:nvSpPr>
        <xdr:cNvPr id="2" name="TextBox 1"/>
        <xdr:cNvSpPr txBox="1"/>
      </xdr:nvSpPr>
      <xdr:spPr>
        <a:xfrm>
          <a:off x="1447800" y="914400"/>
          <a:ext cx="6248400" cy="160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Notes: </a:t>
          </a:r>
        </a:p>
        <a:p>
          <a:pPr lvl="1"/>
          <a:r>
            <a:rPr lang="en-ZA" sz="1100"/>
            <a:t>The initial natural gas values</a:t>
          </a:r>
          <a:r>
            <a:rPr lang="en-ZA" sz="1100" baseline="0"/>
            <a:t> were taken before any split to 'Other transformation' occured, reason being that this was the only flow of natural gas until 2010. </a:t>
          </a:r>
        </a:p>
        <a:p>
          <a:pPr lvl="1"/>
          <a:endParaRPr lang="en-ZA" sz="1100" baseline="0"/>
        </a:p>
        <a:p>
          <a:pPr lvl="1"/>
          <a:r>
            <a:rPr lang="en-ZA" sz="1100" baseline="0"/>
            <a:t>The final values were calculated from the demand per sector including Own use but excluding Statistical differences/exports/bunkers/energy losses. After discussing with Alan, the energy used for own use was quite substantial and therefore included. If you wish to exclude Own use, you merely have to alter the functions for the the final energy flows to exclude own use values. </a:t>
          </a:r>
        </a:p>
        <a:p>
          <a:pPr lvl="1"/>
          <a:r>
            <a:rPr lang="en-ZA" sz="1100" baseline="0"/>
            <a:t> </a:t>
          </a:r>
          <a:endParaRPr lang="en-ZA"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iea.org/Sankey/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B5" sqref="B5"/>
    </sheetView>
  </sheetViews>
  <sheetFormatPr baseColWidth="10" defaultColWidth="11" defaultRowHeight="15" x14ac:dyDescent="0"/>
  <sheetData>
    <row r="3" spans="1:2">
      <c r="A3" t="s">
        <v>21</v>
      </c>
    </row>
    <row r="4" spans="1:2">
      <c r="A4" t="s">
        <v>20</v>
      </c>
      <c r="B4" t="s">
        <v>25</v>
      </c>
    </row>
    <row r="5" spans="1:2">
      <c r="B5" s="2" t="s">
        <v>0</v>
      </c>
    </row>
    <row r="7" spans="1:2">
      <c r="A7" t="s">
        <v>22</v>
      </c>
      <c r="B7" t="s">
        <v>24</v>
      </c>
    </row>
    <row r="8" spans="1:2">
      <c r="B8" t="s">
        <v>23</v>
      </c>
    </row>
  </sheetData>
  <hyperlinks>
    <hyperlink ref="B5" r:id="rId1" location="?c=South%20Africa&amp;s=Balance"/>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56"/>
  <sheetViews>
    <sheetView tabSelected="1" workbookViewId="0">
      <pane xSplit="1" ySplit="3" topLeftCell="I33" activePane="bottomRight" state="frozen"/>
      <selection pane="topRight" activeCell="B1" sqref="B1"/>
      <selection pane="bottomLeft" activeCell="A4" sqref="A4"/>
      <selection pane="bottomRight" activeCell="L54" sqref="L54"/>
    </sheetView>
  </sheetViews>
  <sheetFormatPr baseColWidth="10" defaultColWidth="11" defaultRowHeight="15" x14ac:dyDescent="0"/>
  <cols>
    <col min="6" max="6" width="13.5" bestFit="1" customWidth="1"/>
    <col min="7" max="7" width="13.1640625" bestFit="1" customWidth="1"/>
    <col min="15" max="15" width="13.1640625" bestFit="1" customWidth="1"/>
    <col min="23" max="23" width="10.5" bestFit="1" customWidth="1"/>
    <col min="24" max="24" width="14.1640625" bestFit="1" customWidth="1"/>
    <col min="31" max="31" width="14.1640625" bestFit="1" customWidth="1"/>
    <col min="32" max="32" width="13.5" bestFit="1" customWidth="1"/>
  </cols>
  <sheetData>
    <row r="1" spans="1:46">
      <c r="B1" s="26"/>
      <c r="C1" s="27"/>
      <c r="D1" s="27"/>
      <c r="E1" s="27"/>
      <c r="F1" s="27"/>
      <c r="G1" s="27"/>
      <c r="H1" s="27"/>
      <c r="I1" s="27"/>
      <c r="J1" s="34"/>
      <c r="K1" s="27"/>
      <c r="L1" s="40"/>
      <c r="M1" s="41"/>
      <c r="N1" s="41"/>
      <c r="O1" s="41"/>
      <c r="P1" s="41"/>
      <c r="Q1" s="42"/>
      <c r="R1" s="41"/>
      <c r="S1" s="52"/>
      <c r="T1" s="53"/>
      <c r="U1" s="62" t="s">
        <v>20</v>
      </c>
      <c r="V1" s="63" t="s">
        <v>20</v>
      </c>
      <c r="W1" s="63" t="s">
        <v>20</v>
      </c>
      <c r="X1" s="63" t="s">
        <v>20</v>
      </c>
      <c r="Y1" s="64" t="s">
        <v>20</v>
      </c>
      <c r="Z1" s="71" t="s">
        <v>20</v>
      </c>
      <c r="AA1" s="72"/>
      <c r="AB1" s="73" t="s">
        <v>20</v>
      </c>
      <c r="AC1" s="80" t="s">
        <v>20</v>
      </c>
      <c r="AD1" s="81" t="s">
        <v>20</v>
      </c>
      <c r="AE1" s="81" t="s">
        <v>20</v>
      </c>
      <c r="AF1" s="81" t="s">
        <v>20</v>
      </c>
      <c r="AG1" s="82" t="s">
        <v>20</v>
      </c>
      <c r="AH1" s="89" t="s">
        <v>20</v>
      </c>
      <c r="AI1" s="90" t="s">
        <v>20</v>
      </c>
      <c r="AJ1" s="97" t="s">
        <v>20</v>
      </c>
      <c r="AK1" s="98" t="s">
        <v>20</v>
      </c>
      <c r="AL1" s="99" t="s">
        <v>20</v>
      </c>
      <c r="AM1" s="1"/>
      <c r="AN1" s="1"/>
      <c r="AO1" s="1"/>
      <c r="AP1" s="1"/>
      <c r="AQ1" s="1"/>
      <c r="AR1" s="1"/>
      <c r="AS1" s="1"/>
      <c r="AT1" s="1"/>
    </row>
    <row r="2" spans="1:46">
      <c r="A2" t="s">
        <v>17</v>
      </c>
      <c r="B2" s="28" t="s">
        <v>20</v>
      </c>
      <c r="C2" s="29" t="s">
        <v>20</v>
      </c>
      <c r="D2" s="29" t="s">
        <v>20</v>
      </c>
      <c r="E2" s="29" t="s">
        <v>20</v>
      </c>
      <c r="F2" s="29" t="s">
        <v>20</v>
      </c>
      <c r="G2" s="29" t="s">
        <v>20</v>
      </c>
      <c r="H2" s="29" t="s">
        <v>20</v>
      </c>
      <c r="I2" s="29" t="s">
        <v>20</v>
      </c>
      <c r="J2" s="35" t="s">
        <v>20</v>
      </c>
      <c r="K2" s="29" t="s">
        <v>20</v>
      </c>
      <c r="L2" s="43" t="s">
        <v>20</v>
      </c>
      <c r="M2" s="44" t="s">
        <v>20</v>
      </c>
      <c r="N2" s="44" t="s">
        <v>20</v>
      </c>
      <c r="O2" s="44" t="s">
        <v>20</v>
      </c>
      <c r="P2" s="44" t="s">
        <v>20</v>
      </c>
      <c r="Q2" s="45" t="s">
        <v>20</v>
      </c>
      <c r="R2" s="44" t="s">
        <v>20</v>
      </c>
      <c r="S2" s="54" t="s">
        <v>22</v>
      </c>
      <c r="T2" s="55" t="s">
        <v>22</v>
      </c>
      <c r="U2" s="135" t="s">
        <v>26</v>
      </c>
      <c r="V2" s="136"/>
      <c r="W2" s="136"/>
      <c r="X2" s="136"/>
      <c r="Y2" s="137"/>
      <c r="Z2" s="138" t="s">
        <v>27</v>
      </c>
      <c r="AA2" s="139"/>
      <c r="AB2" s="140"/>
      <c r="AC2" s="141" t="s">
        <v>28</v>
      </c>
      <c r="AD2" s="142"/>
      <c r="AE2" s="142"/>
      <c r="AF2" s="142"/>
      <c r="AG2" s="143"/>
      <c r="AH2" s="144" t="s">
        <v>29</v>
      </c>
      <c r="AI2" s="145"/>
      <c r="AJ2" s="146" t="s">
        <v>39</v>
      </c>
      <c r="AK2" s="147"/>
      <c r="AL2" s="148"/>
      <c r="AM2" s="3"/>
      <c r="AN2" s="3"/>
      <c r="AO2" s="3"/>
      <c r="AP2" s="3"/>
      <c r="AQ2" s="3"/>
      <c r="AR2" s="3"/>
      <c r="AS2" s="3"/>
      <c r="AT2" s="3"/>
    </row>
    <row r="3" spans="1:46" ht="15" customHeight="1">
      <c r="A3" s="1" t="s">
        <v>1</v>
      </c>
      <c r="B3" s="28" t="s">
        <v>2</v>
      </c>
      <c r="C3" s="29" t="s">
        <v>3</v>
      </c>
      <c r="D3" s="29" t="s">
        <v>4</v>
      </c>
      <c r="E3" s="29" t="s">
        <v>5</v>
      </c>
      <c r="F3" s="29" t="s">
        <v>6</v>
      </c>
      <c r="G3" s="29" t="s">
        <v>7</v>
      </c>
      <c r="H3" s="29" t="s">
        <v>8</v>
      </c>
      <c r="I3" s="29" t="s">
        <v>9</v>
      </c>
      <c r="J3" s="35" t="s">
        <v>10</v>
      </c>
      <c r="K3" s="29" t="s">
        <v>41</v>
      </c>
      <c r="L3" s="43" t="s">
        <v>11</v>
      </c>
      <c r="M3" s="44" t="s">
        <v>12</v>
      </c>
      <c r="N3" s="44" t="s">
        <v>13</v>
      </c>
      <c r="O3" s="44" t="s">
        <v>14</v>
      </c>
      <c r="P3" s="44" t="s">
        <v>15</v>
      </c>
      <c r="Q3" s="45" t="s">
        <v>16</v>
      </c>
      <c r="R3" s="44" t="s">
        <v>42</v>
      </c>
      <c r="S3" s="52" t="s">
        <v>18</v>
      </c>
      <c r="T3" s="53" t="s">
        <v>19</v>
      </c>
      <c r="U3" s="62" t="s">
        <v>30</v>
      </c>
      <c r="V3" s="63" t="s">
        <v>31</v>
      </c>
      <c r="W3" s="63" t="s">
        <v>32</v>
      </c>
      <c r="X3" s="63" t="s">
        <v>33</v>
      </c>
      <c r="Y3" s="64" t="s">
        <v>34</v>
      </c>
      <c r="Z3" s="71" t="s">
        <v>30</v>
      </c>
      <c r="AA3" s="72" t="s">
        <v>31</v>
      </c>
      <c r="AB3" s="73" t="s">
        <v>34</v>
      </c>
      <c r="AC3" s="80" t="s">
        <v>35</v>
      </c>
      <c r="AD3" s="81" t="s">
        <v>36</v>
      </c>
      <c r="AE3" s="81" t="s">
        <v>37</v>
      </c>
      <c r="AF3" s="81" t="s">
        <v>38</v>
      </c>
      <c r="AG3" s="82" t="s">
        <v>34</v>
      </c>
      <c r="AH3" s="89" t="s">
        <v>30</v>
      </c>
      <c r="AI3" s="90" t="s">
        <v>31</v>
      </c>
      <c r="AJ3" s="97" t="s">
        <v>34</v>
      </c>
      <c r="AK3" s="98" t="s">
        <v>36</v>
      </c>
      <c r="AL3" s="99" t="s">
        <v>40</v>
      </c>
    </row>
    <row r="4" spans="1:46">
      <c r="A4" s="4">
        <v>1961</v>
      </c>
      <c r="B4" s="30"/>
      <c r="C4" s="5"/>
      <c r="D4" s="5"/>
      <c r="E4" s="5"/>
      <c r="F4" s="5"/>
      <c r="G4" s="5"/>
      <c r="H4" s="5"/>
      <c r="I4" s="5"/>
      <c r="J4" s="36"/>
      <c r="K4" s="5"/>
      <c r="L4" s="46"/>
      <c r="M4" s="6"/>
      <c r="N4" s="6"/>
      <c r="O4" s="6"/>
      <c r="P4" s="6"/>
      <c r="Q4" s="47"/>
      <c r="R4" s="6"/>
      <c r="S4" s="56">
        <v>465000</v>
      </c>
      <c r="T4" s="57">
        <v>50000</v>
      </c>
      <c r="U4" s="65"/>
      <c r="V4" s="7"/>
      <c r="W4" s="7"/>
      <c r="X4" s="7"/>
      <c r="Y4" s="66"/>
      <c r="Z4" s="74"/>
      <c r="AA4" s="8"/>
      <c r="AB4" s="75"/>
      <c r="AC4" s="83"/>
      <c r="AD4" s="9"/>
      <c r="AE4" s="9"/>
      <c r="AF4" s="9"/>
      <c r="AG4" s="84"/>
      <c r="AH4" s="91"/>
      <c r="AI4" s="92"/>
      <c r="AJ4" s="100"/>
      <c r="AK4" s="10"/>
      <c r="AL4" s="101"/>
    </row>
    <row r="5" spans="1:46">
      <c r="A5" s="11">
        <v>1962</v>
      </c>
      <c r="B5" s="31"/>
      <c r="C5" s="12"/>
      <c r="D5" s="12"/>
      <c r="E5" s="12"/>
      <c r="F5" s="12"/>
      <c r="G5" s="12"/>
      <c r="H5" s="12"/>
      <c r="I5" s="12"/>
      <c r="J5" s="37"/>
      <c r="K5" s="12"/>
      <c r="L5" s="48"/>
      <c r="M5" s="13"/>
      <c r="N5" s="13"/>
      <c r="O5" s="13"/>
      <c r="P5" s="13"/>
      <c r="Q5" s="49"/>
      <c r="R5" s="13"/>
      <c r="S5" s="58">
        <v>430000</v>
      </c>
      <c r="T5" s="59">
        <v>50000</v>
      </c>
      <c r="U5" s="67"/>
      <c r="V5" s="14"/>
      <c r="W5" s="14"/>
      <c r="X5" s="14"/>
      <c r="Y5" s="68"/>
      <c r="Z5" s="76"/>
      <c r="AA5" s="15"/>
      <c r="AB5" s="77"/>
      <c r="AC5" s="85"/>
      <c r="AD5" s="16"/>
      <c r="AE5" s="16"/>
      <c r="AF5" s="16"/>
      <c r="AG5" s="86"/>
      <c r="AH5" s="93"/>
      <c r="AI5" s="94"/>
      <c r="AJ5" s="102"/>
      <c r="AK5" s="17"/>
      <c r="AL5" s="103"/>
    </row>
    <row r="6" spans="1:46">
      <c r="A6" s="11">
        <v>1963</v>
      </c>
      <c r="B6" s="31"/>
      <c r="C6" s="12"/>
      <c r="D6" s="12"/>
      <c r="E6" s="12"/>
      <c r="F6" s="12"/>
      <c r="G6" s="12"/>
      <c r="H6" s="12"/>
      <c r="I6" s="12"/>
      <c r="J6" s="37"/>
      <c r="K6" s="12"/>
      <c r="L6" s="48"/>
      <c r="M6" s="13"/>
      <c r="N6" s="13"/>
      <c r="O6" s="13"/>
      <c r="P6" s="13"/>
      <c r="Q6" s="49"/>
      <c r="R6" s="13"/>
      <c r="S6" s="58">
        <v>400000</v>
      </c>
      <c r="T6" s="59">
        <v>48000</v>
      </c>
      <c r="U6" s="67"/>
      <c r="V6" s="14"/>
      <c r="W6" s="14"/>
      <c r="X6" s="14"/>
      <c r="Y6" s="68"/>
      <c r="Z6" s="76"/>
      <c r="AA6" s="15"/>
      <c r="AB6" s="77"/>
      <c r="AC6" s="85"/>
      <c r="AD6" s="16"/>
      <c r="AE6" s="16"/>
      <c r="AF6" s="16"/>
      <c r="AG6" s="86"/>
      <c r="AH6" s="93"/>
      <c r="AI6" s="94"/>
      <c r="AJ6" s="102"/>
      <c r="AK6" s="17"/>
      <c r="AL6" s="103"/>
    </row>
    <row r="7" spans="1:46">
      <c r="A7" s="11">
        <v>1964</v>
      </c>
      <c r="B7" s="31"/>
      <c r="C7" s="12"/>
      <c r="D7" s="12"/>
      <c r="E7" s="12"/>
      <c r="F7" s="12"/>
      <c r="G7" s="12"/>
      <c r="H7" s="12"/>
      <c r="I7" s="12"/>
      <c r="J7" s="37"/>
      <c r="K7" s="12"/>
      <c r="L7" s="48"/>
      <c r="M7" s="13"/>
      <c r="N7" s="13"/>
      <c r="O7" s="13"/>
      <c r="P7" s="13"/>
      <c r="Q7" s="49"/>
      <c r="R7" s="13"/>
      <c r="S7" s="58">
        <v>380000</v>
      </c>
      <c r="T7" s="59">
        <v>46000</v>
      </c>
      <c r="U7" s="67"/>
      <c r="V7" s="14"/>
      <c r="W7" s="14"/>
      <c r="X7" s="14"/>
      <c r="Y7" s="68"/>
      <c r="Z7" s="76"/>
      <c r="AA7" s="15"/>
      <c r="AB7" s="77"/>
      <c r="AC7" s="85"/>
      <c r="AD7" s="16"/>
      <c r="AE7" s="16"/>
      <c r="AF7" s="16"/>
      <c r="AG7" s="86"/>
      <c r="AH7" s="93"/>
      <c r="AI7" s="94"/>
      <c r="AJ7" s="102"/>
      <c r="AK7" s="17"/>
      <c r="AL7" s="103"/>
    </row>
    <row r="8" spans="1:46">
      <c r="A8" s="11">
        <v>1965</v>
      </c>
      <c r="B8" s="31"/>
      <c r="C8" s="12"/>
      <c r="D8" s="12"/>
      <c r="E8" s="12"/>
      <c r="F8" s="12"/>
      <c r="G8" s="12"/>
      <c r="H8" s="12"/>
      <c r="I8" s="12"/>
      <c r="J8" s="37"/>
      <c r="K8" s="12"/>
      <c r="L8" s="48"/>
      <c r="M8" s="13"/>
      <c r="N8" s="13"/>
      <c r="O8" s="13"/>
      <c r="P8" s="13"/>
      <c r="Q8" s="49"/>
      <c r="R8" s="13"/>
      <c r="S8" s="58">
        <v>360000</v>
      </c>
      <c r="T8" s="59">
        <v>43000</v>
      </c>
      <c r="U8" s="67"/>
      <c r="V8" s="14"/>
      <c r="W8" s="14"/>
      <c r="X8" s="14"/>
      <c r="Y8" s="68"/>
      <c r="Z8" s="76"/>
      <c r="AA8" s="15"/>
      <c r="AB8" s="77"/>
      <c r="AC8" s="85"/>
      <c r="AD8" s="16"/>
      <c r="AE8" s="16"/>
      <c r="AF8" s="16"/>
      <c r="AG8" s="86"/>
      <c r="AH8" s="93"/>
      <c r="AI8" s="94"/>
      <c r="AJ8" s="102"/>
      <c r="AK8" s="17"/>
      <c r="AL8" s="103"/>
    </row>
    <row r="9" spans="1:46">
      <c r="A9" s="11">
        <v>1966</v>
      </c>
      <c r="B9" s="31"/>
      <c r="C9" s="12"/>
      <c r="D9" s="12"/>
      <c r="E9" s="12"/>
      <c r="F9" s="12"/>
      <c r="G9" s="12"/>
      <c r="H9" s="12"/>
      <c r="I9" s="12"/>
      <c r="J9" s="37"/>
      <c r="K9" s="12"/>
      <c r="L9" s="48"/>
      <c r="M9" s="13"/>
      <c r="N9" s="13"/>
      <c r="O9" s="13"/>
      <c r="P9" s="13"/>
      <c r="Q9" s="49"/>
      <c r="R9" s="13"/>
      <c r="S9" s="58">
        <v>340000</v>
      </c>
      <c r="T9" s="59">
        <v>14000</v>
      </c>
      <c r="U9" s="67"/>
      <c r="V9" s="14"/>
      <c r="W9" s="14"/>
      <c r="X9" s="14"/>
      <c r="Y9" s="68"/>
      <c r="Z9" s="76"/>
      <c r="AA9" s="15"/>
      <c r="AB9" s="77"/>
      <c r="AC9" s="85"/>
      <c r="AD9" s="16"/>
      <c r="AE9" s="16"/>
      <c r="AF9" s="16"/>
      <c r="AG9" s="86"/>
      <c r="AH9" s="93"/>
      <c r="AI9" s="94"/>
      <c r="AJ9" s="102"/>
      <c r="AK9" s="17"/>
      <c r="AL9" s="103"/>
    </row>
    <row r="10" spans="1:46">
      <c r="A10" s="11">
        <v>1967</v>
      </c>
      <c r="B10" s="31"/>
      <c r="C10" s="12"/>
      <c r="D10" s="12"/>
      <c r="E10" s="12"/>
      <c r="F10" s="12"/>
      <c r="G10" s="12"/>
      <c r="H10" s="12"/>
      <c r="I10" s="12"/>
      <c r="J10" s="37"/>
      <c r="K10" s="12"/>
      <c r="L10" s="48"/>
      <c r="M10" s="13"/>
      <c r="N10" s="13"/>
      <c r="O10" s="13"/>
      <c r="P10" s="13"/>
      <c r="Q10" s="49"/>
      <c r="R10" s="13"/>
      <c r="S10" s="58">
        <v>320000</v>
      </c>
      <c r="T10" s="59">
        <v>30000</v>
      </c>
      <c r="U10" s="67"/>
      <c r="V10" s="14"/>
      <c r="W10" s="14"/>
      <c r="X10" s="14"/>
      <c r="Y10" s="68"/>
      <c r="Z10" s="76"/>
      <c r="AA10" s="15"/>
      <c r="AB10" s="77"/>
      <c r="AC10" s="85"/>
      <c r="AD10" s="16"/>
      <c r="AE10" s="16"/>
      <c r="AF10" s="16"/>
      <c r="AG10" s="86"/>
      <c r="AH10" s="93"/>
      <c r="AI10" s="94"/>
      <c r="AJ10" s="102"/>
      <c r="AK10" s="17"/>
      <c r="AL10" s="103"/>
    </row>
    <row r="11" spans="1:46">
      <c r="A11" s="11">
        <v>1968</v>
      </c>
      <c r="B11" s="31"/>
      <c r="C11" s="12"/>
      <c r="D11" s="12"/>
      <c r="E11" s="12"/>
      <c r="F11" s="12"/>
      <c r="G11" s="12"/>
      <c r="H11" s="12"/>
      <c r="I11" s="12"/>
      <c r="J11" s="37"/>
      <c r="K11" s="12"/>
      <c r="L11" s="48"/>
      <c r="M11" s="13"/>
      <c r="N11" s="13"/>
      <c r="O11" s="13"/>
      <c r="P11" s="13"/>
      <c r="Q11" s="49"/>
      <c r="R11" s="13"/>
      <c r="S11" s="58">
        <v>300000</v>
      </c>
      <c r="T11" s="59">
        <v>25000</v>
      </c>
      <c r="U11" s="67"/>
      <c r="V11" s="14"/>
      <c r="W11" s="14"/>
      <c r="X11" s="14"/>
      <c r="Y11" s="68"/>
      <c r="Z11" s="76"/>
      <c r="AA11" s="15"/>
      <c r="AB11" s="77"/>
      <c r="AC11" s="85"/>
      <c r="AD11" s="16"/>
      <c r="AE11" s="16"/>
      <c r="AF11" s="16"/>
      <c r="AG11" s="86"/>
      <c r="AH11" s="93"/>
      <c r="AI11" s="94"/>
      <c r="AJ11" s="102"/>
      <c r="AK11" s="17"/>
      <c r="AL11" s="103"/>
    </row>
    <row r="12" spans="1:46">
      <c r="A12" s="11">
        <v>1969</v>
      </c>
      <c r="B12" s="31"/>
      <c r="C12" s="12"/>
      <c r="D12" s="12"/>
      <c r="E12" s="12"/>
      <c r="F12" s="12"/>
      <c r="G12" s="12"/>
      <c r="H12" s="12"/>
      <c r="I12" s="12"/>
      <c r="J12" s="37"/>
      <c r="K12" s="12"/>
      <c r="L12" s="48"/>
      <c r="M12" s="13"/>
      <c r="N12" s="13"/>
      <c r="O12" s="13"/>
      <c r="P12" s="13"/>
      <c r="Q12" s="49"/>
      <c r="R12" s="13"/>
      <c r="S12" s="58">
        <v>280000</v>
      </c>
      <c r="T12" s="59">
        <v>22000</v>
      </c>
      <c r="U12" s="67"/>
      <c r="V12" s="14"/>
      <c r="W12" s="14"/>
      <c r="X12" s="14"/>
      <c r="Y12" s="68"/>
      <c r="Z12" s="76"/>
      <c r="AA12" s="15"/>
      <c r="AB12" s="77"/>
      <c r="AC12" s="85"/>
      <c r="AD12" s="16"/>
      <c r="AE12" s="16"/>
      <c r="AF12" s="16"/>
      <c r="AG12" s="86"/>
      <c r="AH12" s="93"/>
      <c r="AI12" s="94"/>
      <c r="AJ12" s="102"/>
      <c r="AK12" s="17"/>
      <c r="AL12" s="103"/>
    </row>
    <row r="13" spans="1:46">
      <c r="A13" s="11">
        <v>1970</v>
      </c>
      <c r="B13" s="31"/>
      <c r="C13" s="12"/>
      <c r="D13" s="12"/>
      <c r="E13" s="12"/>
      <c r="F13" s="12"/>
      <c r="G13" s="12"/>
      <c r="H13" s="12"/>
      <c r="I13" s="12"/>
      <c r="J13" s="37"/>
      <c r="K13" s="12"/>
      <c r="L13" s="48"/>
      <c r="M13" s="13"/>
      <c r="N13" s="13"/>
      <c r="O13" s="13"/>
      <c r="P13" s="13"/>
      <c r="Q13" s="49"/>
      <c r="R13" s="13"/>
      <c r="S13" s="58">
        <v>252000</v>
      </c>
      <c r="T13" s="59">
        <v>19000</v>
      </c>
      <c r="U13" s="67"/>
      <c r="V13" s="14"/>
      <c r="W13" s="14"/>
      <c r="X13" s="14"/>
      <c r="Y13" s="68"/>
      <c r="Z13" s="76"/>
      <c r="AA13" s="15"/>
      <c r="AB13" s="77"/>
      <c r="AC13" s="85"/>
      <c r="AD13" s="16"/>
      <c r="AE13" s="16"/>
      <c r="AF13" s="16"/>
      <c r="AG13" s="86"/>
      <c r="AH13" s="93"/>
      <c r="AI13" s="94"/>
      <c r="AJ13" s="102"/>
      <c r="AK13" s="17"/>
      <c r="AL13" s="103"/>
    </row>
    <row r="14" spans="1:46">
      <c r="A14" s="11">
        <v>1971</v>
      </c>
      <c r="B14" s="31"/>
      <c r="C14" s="12"/>
      <c r="D14" s="12"/>
      <c r="E14" s="12"/>
      <c r="F14" s="12"/>
      <c r="G14" s="12"/>
      <c r="H14" s="12"/>
      <c r="I14" s="12"/>
      <c r="J14" s="37"/>
      <c r="K14" s="12"/>
      <c r="L14" s="48"/>
      <c r="M14" s="13"/>
      <c r="N14" s="13"/>
      <c r="O14" s="13"/>
      <c r="P14" s="13"/>
      <c r="Q14" s="49"/>
      <c r="R14" s="13"/>
      <c r="S14" s="58">
        <v>242000</v>
      </c>
      <c r="T14" s="59">
        <v>18000</v>
      </c>
      <c r="U14" s="67"/>
      <c r="V14" s="14"/>
      <c r="W14" s="14"/>
      <c r="X14" s="14"/>
      <c r="Y14" s="68"/>
      <c r="Z14" s="76"/>
      <c r="AA14" s="15"/>
      <c r="AB14" s="77"/>
      <c r="AC14" s="85"/>
      <c r="AD14" s="16"/>
      <c r="AE14" s="16"/>
      <c r="AF14" s="16"/>
      <c r="AG14" s="86"/>
      <c r="AH14" s="93"/>
      <c r="AI14" s="94"/>
      <c r="AJ14" s="102"/>
      <c r="AK14" s="17"/>
      <c r="AL14" s="103"/>
    </row>
    <row r="15" spans="1:46">
      <c r="A15" s="109">
        <v>1972</v>
      </c>
      <c r="B15" s="110"/>
      <c r="C15" s="111"/>
      <c r="D15" s="111"/>
      <c r="E15" s="111"/>
      <c r="F15" s="111"/>
      <c r="G15" s="111"/>
      <c r="H15" s="111"/>
      <c r="I15" s="111"/>
      <c r="J15" s="112"/>
      <c r="K15" s="111"/>
      <c r="L15" s="113"/>
      <c r="M15" s="114"/>
      <c r="N15" s="114"/>
      <c r="O15" s="114"/>
      <c r="P15" s="114"/>
      <c r="Q15" s="115"/>
      <c r="R15" s="114"/>
      <c r="S15" s="116">
        <v>235000</v>
      </c>
      <c r="T15" s="117">
        <v>17000</v>
      </c>
      <c r="U15" s="118"/>
      <c r="V15" s="119"/>
      <c r="W15" s="119"/>
      <c r="X15" s="119"/>
      <c r="Y15" s="120"/>
      <c r="Z15" s="121"/>
      <c r="AA15" s="122"/>
      <c r="AB15" s="123"/>
      <c r="AC15" s="124"/>
      <c r="AD15" s="125"/>
      <c r="AE15" s="125"/>
      <c r="AF15" s="125"/>
      <c r="AG15" s="126"/>
      <c r="AH15" s="127"/>
      <c r="AI15" s="128"/>
      <c r="AJ15" s="129"/>
      <c r="AK15" s="130"/>
      <c r="AL15" s="131"/>
    </row>
    <row r="16" spans="1:46">
      <c r="A16" s="4">
        <v>1973</v>
      </c>
      <c r="B16" s="106">
        <v>572.70000000000005</v>
      </c>
      <c r="C16" s="107">
        <v>8.8000000000000007</v>
      </c>
      <c r="D16" s="107">
        <v>1524.5</v>
      </c>
      <c r="E16" s="107">
        <v>0</v>
      </c>
      <c r="F16" s="107">
        <v>211.2</v>
      </c>
      <c r="G16" s="107">
        <v>0</v>
      </c>
      <c r="H16" s="107">
        <v>0</v>
      </c>
      <c r="I16" s="107">
        <v>3.5</v>
      </c>
      <c r="J16" s="108">
        <v>0</v>
      </c>
      <c r="K16" s="107">
        <f>SUM(B16:J16)</f>
        <v>2320.6999999999998</v>
      </c>
      <c r="L16" s="48">
        <f t="shared" ref="L16:L18" si="0">U16+Z16+AC16+AH16+AL16</f>
        <v>460.89999999999992</v>
      </c>
      <c r="M16" s="13">
        <f t="shared" ref="M16:M18" si="1">V16+AA16+AD16+AI16+AK16</f>
        <v>709.30000000000007</v>
      </c>
      <c r="N16" s="13">
        <f t="shared" ref="N16:N18" si="2">W16</f>
        <v>0</v>
      </c>
      <c r="O16" s="13">
        <f t="shared" ref="O16:O18" si="3">X16+AE16</f>
        <v>211.2</v>
      </c>
      <c r="P16" s="13">
        <f t="shared" ref="P16:P18" si="4">AF16</f>
        <v>0</v>
      </c>
      <c r="Q16" s="49">
        <f t="shared" ref="Q16:Q18" si="5">Y16+AB16+AG16+AJ16</f>
        <v>215.5</v>
      </c>
      <c r="R16" s="6">
        <f>SUM(L16:Q16)</f>
        <v>1596.9</v>
      </c>
      <c r="S16" s="56">
        <v>232000</v>
      </c>
      <c r="T16" s="57">
        <v>16000</v>
      </c>
      <c r="U16" s="65">
        <v>92</v>
      </c>
      <c r="V16" s="7">
        <v>426.8</v>
      </c>
      <c r="W16" s="7">
        <v>0</v>
      </c>
      <c r="X16" s="7">
        <v>31</v>
      </c>
      <c r="Y16" s="66">
        <v>128</v>
      </c>
      <c r="Z16" s="74">
        <v>273.89999999999998</v>
      </c>
      <c r="AA16" s="8">
        <v>114.7</v>
      </c>
      <c r="AB16" s="75">
        <v>10.4</v>
      </c>
      <c r="AC16" s="83">
        <v>62.2</v>
      </c>
      <c r="AD16" s="9">
        <v>134.69999999999999</v>
      </c>
      <c r="AE16" s="9">
        <v>180.2</v>
      </c>
      <c r="AF16" s="9">
        <v>0</v>
      </c>
      <c r="AG16" s="84">
        <v>60.1</v>
      </c>
      <c r="AH16" s="91">
        <v>6.9</v>
      </c>
      <c r="AI16" s="92">
        <v>31.9</v>
      </c>
      <c r="AJ16" s="100">
        <v>17</v>
      </c>
      <c r="AK16" s="10">
        <v>1.2</v>
      </c>
      <c r="AL16" s="101">
        <v>25.9</v>
      </c>
    </row>
    <row r="17" spans="1:38">
      <c r="A17" s="11">
        <v>1974</v>
      </c>
      <c r="B17" s="32">
        <v>555.29999999999995</v>
      </c>
      <c r="C17" s="25">
        <v>7.3</v>
      </c>
      <c r="D17" s="25">
        <v>1600.1</v>
      </c>
      <c r="E17" s="25">
        <v>0</v>
      </c>
      <c r="F17" s="25">
        <v>223.5</v>
      </c>
      <c r="G17" s="25">
        <v>0</v>
      </c>
      <c r="H17" s="25">
        <v>0</v>
      </c>
      <c r="I17" s="25">
        <v>4.0999999999999996</v>
      </c>
      <c r="J17" s="38">
        <v>0</v>
      </c>
      <c r="K17" s="107">
        <f t="shared" ref="K17:K54" si="6">SUM(B17:J17)</f>
        <v>2390.2999999999997</v>
      </c>
      <c r="L17" s="48">
        <f t="shared" si="0"/>
        <v>450.6</v>
      </c>
      <c r="M17" s="13">
        <f t="shared" si="1"/>
        <v>698.6</v>
      </c>
      <c r="N17" s="13">
        <f t="shared" si="2"/>
        <v>0</v>
      </c>
      <c r="O17" s="13">
        <f t="shared" si="3"/>
        <v>223.5</v>
      </c>
      <c r="P17" s="13">
        <f t="shared" si="4"/>
        <v>0</v>
      </c>
      <c r="Q17" s="49">
        <f t="shared" si="5"/>
        <v>232.5</v>
      </c>
      <c r="R17" s="6">
        <f t="shared" ref="R17:R54" si="7">SUM(L17:Q17)</f>
        <v>1605.2</v>
      </c>
      <c r="S17" s="58">
        <v>230000</v>
      </c>
      <c r="T17" s="59">
        <v>15000</v>
      </c>
      <c r="U17" s="67">
        <v>85.4</v>
      </c>
      <c r="V17" s="14">
        <v>434.4</v>
      </c>
      <c r="W17" s="14">
        <v>0</v>
      </c>
      <c r="X17" s="14">
        <v>34</v>
      </c>
      <c r="Y17" s="68">
        <v>137.1</v>
      </c>
      <c r="Z17" s="76">
        <v>270.2</v>
      </c>
      <c r="AA17" s="15">
        <v>96.9</v>
      </c>
      <c r="AB17" s="77">
        <v>11.2</v>
      </c>
      <c r="AC17" s="85">
        <v>62.6</v>
      </c>
      <c r="AD17" s="16">
        <v>137.19999999999999</v>
      </c>
      <c r="AE17" s="16">
        <v>189.5</v>
      </c>
      <c r="AF17" s="16">
        <v>0</v>
      </c>
      <c r="AG17" s="86">
        <v>65.900000000000006</v>
      </c>
      <c r="AH17" s="93">
        <v>7</v>
      </c>
      <c r="AI17" s="94">
        <v>29.2</v>
      </c>
      <c r="AJ17" s="102">
        <v>18.3</v>
      </c>
      <c r="AK17" s="17">
        <v>0.9</v>
      </c>
      <c r="AL17" s="103">
        <v>25.4</v>
      </c>
    </row>
    <row r="18" spans="1:38">
      <c r="A18" s="11">
        <v>1975</v>
      </c>
      <c r="B18" s="32">
        <v>582.29999999999995</v>
      </c>
      <c r="C18" s="25">
        <v>5.2</v>
      </c>
      <c r="D18" s="25">
        <v>1761.3</v>
      </c>
      <c r="E18" s="25">
        <v>0</v>
      </c>
      <c r="F18" s="25">
        <v>244.1</v>
      </c>
      <c r="G18" s="25">
        <v>0.1</v>
      </c>
      <c r="H18" s="25">
        <v>0</v>
      </c>
      <c r="I18" s="25">
        <v>4</v>
      </c>
      <c r="J18" s="38">
        <v>0</v>
      </c>
      <c r="K18" s="107">
        <f t="shared" si="6"/>
        <v>2597</v>
      </c>
      <c r="L18" s="48">
        <f t="shared" si="0"/>
        <v>483.29999999999995</v>
      </c>
      <c r="M18" s="13">
        <f t="shared" si="1"/>
        <v>744.69999999999993</v>
      </c>
      <c r="N18" s="13">
        <f t="shared" si="2"/>
        <v>0</v>
      </c>
      <c r="O18" s="13">
        <f t="shared" si="3"/>
        <v>244.1</v>
      </c>
      <c r="P18" s="13">
        <f t="shared" si="4"/>
        <v>0</v>
      </c>
      <c r="Q18" s="49">
        <f t="shared" si="5"/>
        <v>249.4</v>
      </c>
      <c r="R18" s="6">
        <f t="shared" si="7"/>
        <v>1721.5</v>
      </c>
      <c r="S18" s="58">
        <v>225000</v>
      </c>
      <c r="T18" s="59">
        <v>14000</v>
      </c>
      <c r="U18" s="67">
        <v>79.900000000000006</v>
      </c>
      <c r="V18" s="14">
        <v>463.9</v>
      </c>
      <c r="W18" s="14">
        <v>0</v>
      </c>
      <c r="X18" s="14">
        <v>45</v>
      </c>
      <c r="Y18" s="68">
        <v>150.6</v>
      </c>
      <c r="Z18" s="76">
        <v>300.89999999999998</v>
      </c>
      <c r="AA18" s="15">
        <v>105.3</v>
      </c>
      <c r="AB18" s="77">
        <v>11.4</v>
      </c>
      <c r="AC18" s="85">
        <v>63.1</v>
      </c>
      <c r="AD18" s="16">
        <v>145</v>
      </c>
      <c r="AE18" s="16">
        <v>199.1</v>
      </c>
      <c r="AF18" s="16">
        <v>0</v>
      </c>
      <c r="AG18" s="86">
        <v>67.8</v>
      </c>
      <c r="AH18" s="93">
        <v>7.4</v>
      </c>
      <c r="AI18" s="94">
        <v>28.4</v>
      </c>
      <c r="AJ18" s="102">
        <v>19.600000000000001</v>
      </c>
      <c r="AK18" s="17">
        <v>2.1</v>
      </c>
      <c r="AL18" s="103">
        <v>32</v>
      </c>
    </row>
    <row r="19" spans="1:38">
      <c r="A19" s="11">
        <v>1976</v>
      </c>
      <c r="B19" s="32">
        <v>567.1</v>
      </c>
      <c r="C19" s="25">
        <v>5.6</v>
      </c>
      <c r="D19" s="25">
        <v>1893</v>
      </c>
      <c r="E19" s="25">
        <v>0</v>
      </c>
      <c r="F19" s="25">
        <v>233.7</v>
      </c>
      <c r="G19" s="25">
        <v>4.4000000000000004</v>
      </c>
      <c r="H19" s="25">
        <v>0</v>
      </c>
      <c r="I19" s="25">
        <v>6.8</v>
      </c>
      <c r="J19" s="38">
        <v>0</v>
      </c>
      <c r="K19" s="107">
        <f t="shared" si="6"/>
        <v>2710.6</v>
      </c>
      <c r="L19" s="48">
        <f>U19+Z19+AC19+AH19+AL19</f>
        <v>490</v>
      </c>
      <c r="M19" s="13">
        <f>V19+AA19+AD19+AI19+AK19</f>
        <v>788.30000000000007</v>
      </c>
      <c r="N19" s="13">
        <f>W19</f>
        <v>0</v>
      </c>
      <c r="O19" s="13">
        <f>X19+AE19</f>
        <v>233.7</v>
      </c>
      <c r="P19" s="13">
        <f>AF19</f>
        <v>0</v>
      </c>
      <c r="Q19" s="49">
        <f>Y19+AB19+AG19+AJ19</f>
        <v>268.39999999999998</v>
      </c>
      <c r="R19" s="6">
        <f t="shared" si="7"/>
        <v>1780.4</v>
      </c>
      <c r="S19" s="58">
        <v>225000</v>
      </c>
      <c r="T19" s="59">
        <v>14000</v>
      </c>
      <c r="U19" s="67">
        <v>76.400000000000006</v>
      </c>
      <c r="V19" s="14">
        <v>529.6</v>
      </c>
      <c r="W19" s="14">
        <v>0</v>
      </c>
      <c r="X19" s="14">
        <v>49</v>
      </c>
      <c r="Y19" s="68">
        <v>163.19999999999999</v>
      </c>
      <c r="Z19" s="76">
        <v>310.10000000000002</v>
      </c>
      <c r="AA19" s="15">
        <v>79.2</v>
      </c>
      <c r="AB19" s="77">
        <v>12.1</v>
      </c>
      <c r="AC19" s="85">
        <v>65.5</v>
      </c>
      <c r="AD19" s="16">
        <v>151.4</v>
      </c>
      <c r="AE19" s="16">
        <v>184.7</v>
      </c>
      <c r="AF19" s="16">
        <v>0</v>
      </c>
      <c r="AG19" s="86">
        <v>72.7</v>
      </c>
      <c r="AH19" s="93">
        <v>7.4</v>
      </c>
      <c r="AI19" s="94">
        <v>26.7</v>
      </c>
      <c r="AJ19" s="102">
        <v>20.399999999999999</v>
      </c>
      <c r="AK19" s="17">
        <v>1.4</v>
      </c>
      <c r="AL19" s="103">
        <v>30.6</v>
      </c>
    </row>
    <row r="20" spans="1:38">
      <c r="A20" s="11">
        <v>1977</v>
      </c>
      <c r="B20" s="32">
        <f>530+42.5</f>
        <v>572.5</v>
      </c>
      <c r="C20" s="25">
        <v>6.6</v>
      </c>
      <c r="D20" s="25">
        <v>1893.4</v>
      </c>
      <c r="E20" s="25">
        <v>0</v>
      </c>
      <c r="F20" s="25">
        <v>229.7</v>
      </c>
      <c r="G20" s="25">
        <v>15.4</v>
      </c>
      <c r="H20" s="25">
        <v>0</v>
      </c>
      <c r="I20" s="25">
        <v>7</v>
      </c>
      <c r="J20" s="38">
        <v>0</v>
      </c>
      <c r="K20" s="107">
        <f t="shared" si="6"/>
        <v>2724.6</v>
      </c>
      <c r="L20" s="48">
        <f t="shared" ref="L20:L54" si="8">U20+Z20+AC20+AH20+AL20</f>
        <v>506.59999999999997</v>
      </c>
      <c r="M20" s="13">
        <f t="shared" ref="M20:M54" si="9">V20+AA20+AD20+AI20+AK20</f>
        <v>781</v>
      </c>
      <c r="N20" s="13">
        <f t="shared" ref="N20:N54" si="10">W20</f>
        <v>0</v>
      </c>
      <c r="O20" s="13">
        <f t="shared" ref="O20:O54" si="11">X20+AE20</f>
        <v>229.7</v>
      </c>
      <c r="P20" s="13">
        <f t="shared" ref="P20:P54" si="12">AF20</f>
        <v>0</v>
      </c>
      <c r="Q20" s="49">
        <f t="shared" ref="Q20:Q54" si="13">Y20+AB20+AG20+AJ20</f>
        <v>222</v>
      </c>
      <c r="R20" s="6">
        <f t="shared" si="7"/>
        <v>1739.3</v>
      </c>
      <c r="S20" s="58">
        <v>225000</v>
      </c>
      <c r="T20" s="59">
        <v>14000</v>
      </c>
      <c r="U20" s="67">
        <v>75.2</v>
      </c>
      <c r="V20" s="14">
        <v>550.9</v>
      </c>
      <c r="W20" s="14">
        <v>0</v>
      </c>
      <c r="X20" s="14">
        <v>49</v>
      </c>
      <c r="Y20" s="68">
        <v>170.5</v>
      </c>
      <c r="Z20" s="76">
        <v>306.3</v>
      </c>
      <c r="AA20" s="15">
        <v>72.7</v>
      </c>
      <c r="AB20" s="77">
        <v>12.7</v>
      </c>
      <c r="AC20" s="85">
        <v>65.3</v>
      </c>
      <c r="AD20" s="16">
        <v>130</v>
      </c>
      <c r="AE20" s="16">
        <v>180.7</v>
      </c>
      <c r="AF20" s="16">
        <v>0</v>
      </c>
      <c r="AG20" s="86">
        <v>18.5</v>
      </c>
      <c r="AH20" s="93">
        <v>28.4</v>
      </c>
      <c r="AI20" s="94">
        <v>26.5</v>
      </c>
      <c r="AJ20" s="102">
        <v>20.3</v>
      </c>
      <c r="AK20" s="17">
        <v>0.9</v>
      </c>
      <c r="AL20" s="103">
        <v>31.4</v>
      </c>
    </row>
    <row r="21" spans="1:38">
      <c r="A21" s="11">
        <v>1978</v>
      </c>
      <c r="B21" s="32">
        <f>558.4+21.2</f>
        <v>579.6</v>
      </c>
      <c r="C21" s="25">
        <v>8.1</v>
      </c>
      <c r="D21" s="25">
        <v>1646.3</v>
      </c>
      <c r="E21" s="25">
        <v>0</v>
      </c>
      <c r="F21" s="25">
        <v>230</v>
      </c>
      <c r="G21" s="25">
        <v>25.1</v>
      </c>
      <c r="H21" s="25">
        <v>0</v>
      </c>
      <c r="I21" s="25">
        <v>6.9</v>
      </c>
      <c r="J21" s="38">
        <v>0</v>
      </c>
      <c r="K21" s="107">
        <f t="shared" si="6"/>
        <v>2496</v>
      </c>
      <c r="L21" s="48">
        <f t="shared" si="8"/>
        <v>525.6</v>
      </c>
      <c r="M21" s="13">
        <f t="shared" si="9"/>
        <v>778.59999999999991</v>
      </c>
      <c r="N21" s="13">
        <f t="shared" si="10"/>
        <v>0</v>
      </c>
      <c r="O21" s="13">
        <f t="shared" si="11"/>
        <v>230</v>
      </c>
      <c r="P21" s="13">
        <f t="shared" si="12"/>
        <v>0</v>
      </c>
      <c r="Q21" s="49">
        <f t="shared" si="13"/>
        <v>303.7</v>
      </c>
      <c r="R21" s="6">
        <f t="shared" si="7"/>
        <v>1837.8999999999999</v>
      </c>
      <c r="S21" s="58">
        <v>225000</v>
      </c>
      <c r="T21" s="59">
        <v>14000</v>
      </c>
      <c r="U21" s="67">
        <v>75.3</v>
      </c>
      <c r="V21" s="14">
        <v>543.4</v>
      </c>
      <c r="W21" s="14">
        <v>0</v>
      </c>
      <c r="X21" s="14">
        <v>49</v>
      </c>
      <c r="Y21" s="68">
        <v>184.7</v>
      </c>
      <c r="Z21" s="76">
        <v>325.2</v>
      </c>
      <c r="AA21" s="15">
        <v>63.8</v>
      </c>
      <c r="AB21" s="77">
        <v>12.7</v>
      </c>
      <c r="AC21" s="85">
        <v>65.599999999999994</v>
      </c>
      <c r="AD21" s="16">
        <v>141.5</v>
      </c>
      <c r="AE21" s="16">
        <v>181</v>
      </c>
      <c r="AF21" s="16">
        <v>0</v>
      </c>
      <c r="AG21" s="86">
        <v>84.2</v>
      </c>
      <c r="AH21" s="93">
        <v>28.2</v>
      </c>
      <c r="AI21" s="94">
        <v>28.1</v>
      </c>
      <c r="AJ21" s="102">
        <v>22.1</v>
      </c>
      <c r="AK21" s="17">
        <v>1.8</v>
      </c>
      <c r="AL21" s="103">
        <v>31.3</v>
      </c>
    </row>
    <row r="22" spans="1:38">
      <c r="A22" s="11">
        <v>1979</v>
      </c>
      <c r="B22" s="32">
        <f>527.2+20.1</f>
        <v>547.30000000000007</v>
      </c>
      <c r="C22" s="25">
        <v>6.3</v>
      </c>
      <c r="D22" s="25">
        <v>1712.2</v>
      </c>
      <c r="E22" s="25">
        <v>0</v>
      </c>
      <c r="F22" s="25">
        <v>233.7</v>
      </c>
      <c r="G22" s="25">
        <v>37.299999999999997</v>
      </c>
      <c r="H22" s="25">
        <v>0</v>
      </c>
      <c r="I22" s="25">
        <v>4.0999999999999996</v>
      </c>
      <c r="J22" s="38">
        <v>0</v>
      </c>
      <c r="K22" s="107">
        <f t="shared" si="6"/>
        <v>2540.9</v>
      </c>
      <c r="L22" s="48">
        <f t="shared" si="8"/>
        <v>488</v>
      </c>
      <c r="M22" s="13">
        <f t="shared" si="9"/>
        <v>765.69999999999993</v>
      </c>
      <c r="N22" s="13">
        <f t="shared" si="10"/>
        <v>0</v>
      </c>
      <c r="O22" s="13">
        <f t="shared" si="11"/>
        <v>233.7</v>
      </c>
      <c r="P22" s="13">
        <f t="shared" si="12"/>
        <v>0</v>
      </c>
      <c r="Q22" s="49">
        <f t="shared" si="13"/>
        <v>333.6</v>
      </c>
      <c r="R22" s="6">
        <f t="shared" si="7"/>
        <v>1821</v>
      </c>
      <c r="S22" s="58">
        <v>225000</v>
      </c>
      <c r="T22" s="59">
        <v>14000</v>
      </c>
      <c r="U22" s="67">
        <v>92</v>
      </c>
      <c r="V22" s="14">
        <v>565.4</v>
      </c>
      <c r="W22" s="14">
        <v>0</v>
      </c>
      <c r="X22" s="14">
        <v>49</v>
      </c>
      <c r="Y22" s="68">
        <v>202.6</v>
      </c>
      <c r="Z22" s="76">
        <v>280.8</v>
      </c>
      <c r="AA22" s="15">
        <v>56.3</v>
      </c>
      <c r="AB22" s="77">
        <v>13.4</v>
      </c>
      <c r="AC22" s="85">
        <v>54.7</v>
      </c>
      <c r="AD22" s="16">
        <v>116.5</v>
      </c>
      <c r="AE22" s="16">
        <v>184.7</v>
      </c>
      <c r="AF22" s="16">
        <v>0</v>
      </c>
      <c r="AG22" s="86">
        <v>92.6</v>
      </c>
      <c r="AH22" s="93">
        <v>29</v>
      </c>
      <c r="AI22" s="94">
        <v>26.5</v>
      </c>
      <c r="AJ22" s="102">
        <v>25</v>
      </c>
      <c r="AK22" s="17">
        <v>1</v>
      </c>
      <c r="AL22" s="103">
        <v>31.5</v>
      </c>
    </row>
    <row r="23" spans="1:38">
      <c r="A23" s="11">
        <v>1980</v>
      </c>
      <c r="B23" s="32">
        <f>515.6+40.2</f>
        <v>555.80000000000007</v>
      </c>
      <c r="C23" s="25">
        <v>26.1</v>
      </c>
      <c r="D23" s="25">
        <v>1815.8</v>
      </c>
      <c r="E23" s="25">
        <v>0</v>
      </c>
      <c r="F23" s="25">
        <v>237</v>
      </c>
      <c r="G23" s="25">
        <v>34.700000000000003</v>
      </c>
      <c r="H23" s="25">
        <v>0</v>
      </c>
      <c r="I23" s="25">
        <v>3.6</v>
      </c>
      <c r="J23" s="38">
        <v>0</v>
      </c>
      <c r="K23" s="107">
        <f t="shared" si="6"/>
        <v>2672.9999999999995</v>
      </c>
      <c r="L23" s="48">
        <f t="shared" si="8"/>
        <v>499.7</v>
      </c>
      <c r="M23" s="13">
        <f t="shared" si="9"/>
        <v>791.3</v>
      </c>
      <c r="N23" s="13">
        <f t="shared" si="10"/>
        <v>0</v>
      </c>
      <c r="O23" s="13">
        <f t="shared" si="11"/>
        <v>237</v>
      </c>
      <c r="P23" s="13">
        <f t="shared" si="12"/>
        <v>0</v>
      </c>
      <c r="Q23" s="49">
        <f t="shared" si="13"/>
        <v>361.8</v>
      </c>
      <c r="R23" s="6">
        <f t="shared" si="7"/>
        <v>1889.8</v>
      </c>
      <c r="S23" s="58">
        <v>225000</v>
      </c>
      <c r="T23" s="59">
        <v>14000</v>
      </c>
      <c r="U23" s="67">
        <v>93.8</v>
      </c>
      <c r="V23" s="14">
        <v>606.9</v>
      </c>
      <c r="W23" s="14">
        <v>0</v>
      </c>
      <c r="X23" s="14">
        <v>43</v>
      </c>
      <c r="Y23" s="68">
        <v>211.7</v>
      </c>
      <c r="Z23" s="76">
        <v>289.89999999999998</v>
      </c>
      <c r="AA23" s="15">
        <v>52.3</v>
      </c>
      <c r="AB23" s="77">
        <v>15.6</v>
      </c>
      <c r="AC23" s="85">
        <v>54.9</v>
      </c>
      <c r="AD23" s="16">
        <v>97.4</v>
      </c>
      <c r="AE23" s="16">
        <v>194</v>
      </c>
      <c r="AF23" s="16">
        <v>0</v>
      </c>
      <c r="AG23" s="86">
        <v>105.9</v>
      </c>
      <c r="AH23" s="93">
        <v>31.8</v>
      </c>
      <c r="AI23" s="94">
        <v>34.200000000000003</v>
      </c>
      <c r="AJ23" s="102">
        <v>28.6</v>
      </c>
      <c r="AK23" s="17">
        <v>0.5</v>
      </c>
      <c r="AL23" s="103">
        <v>29.3</v>
      </c>
    </row>
    <row r="24" spans="1:38">
      <c r="A24" s="11">
        <v>1981</v>
      </c>
      <c r="B24" s="32">
        <f>522.1+40.2</f>
        <v>562.30000000000007</v>
      </c>
      <c r="C24" s="25">
        <v>44</v>
      </c>
      <c r="D24" s="25">
        <v>1930.7</v>
      </c>
      <c r="E24" s="25">
        <v>0</v>
      </c>
      <c r="F24" s="25">
        <v>256</v>
      </c>
      <c r="G24" s="25">
        <v>9.6</v>
      </c>
      <c r="H24" s="25">
        <v>0</v>
      </c>
      <c r="I24" s="25">
        <v>6</v>
      </c>
      <c r="J24" s="38">
        <v>0</v>
      </c>
      <c r="K24" s="107">
        <f t="shared" si="6"/>
        <v>2808.6</v>
      </c>
      <c r="L24" s="48">
        <f t="shared" si="8"/>
        <v>531.09999999999991</v>
      </c>
      <c r="M24" s="13">
        <f t="shared" si="9"/>
        <v>811.7</v>
      </c>
      <c r="N24" s="13">
        <f t="shared" si="10"/>
        <v>0</v>
      </c>
      <c r="O24" s="13">
        <f t="shared" si="11"/>
        <v>256</v>
      </c>
      <c r="P24" s="13">
        <f t="shared" si="12"/>
        <v>0</v>
      </c>
      <c r="Q24" s="49">
        <f t="shared" si="13"/>
        <v>387.1</v>
      </c>
      <c r="R24" s="6">
        <f t="shared" si="7"/>
        <v>1985.9</v>
      </c>
      <c r="S24" s="58">
        <v>225000</v>
      </c>
      <c r="T24" s="59">
        <v>14000</v>
      </c>
      <c r="U24" s="67">
        <v>93.4</v>
      </c>
      <c r="V24" s="14">
        <v>634.5</v>
      </c>
      <c r="W24" s="14">
        <v>0</v>
      </c>
      <c r="X24" s="14">
        <v>55</v>
      </c>
      <c r="Y24" s="68">
        <v>218.1</v>
      </c>
      <c r="Z24" s="76">
        <v>308.39999999999998</v>
      </c>
      <c r="AA24" s="15">
        <v>49</v>
      </c>
      <c r="AB24" s="77">
        <v>16.8</v>
      </c>
      <c r="AC24" s="85">
        <v>58.5</v>
      </c>
      <c r="AD24" s="16">
        <v>79.900000000000006</v>
      </c>
      <c r="AE24" s="16">
        <v>201</v>
      </c>
      <c r="AF24" s="16">
        <v>0</v>
      </c>
      <c r="AG24" s="86">
        <v>118.4</v>
      </c>
      <c r="AH24" s="93">
        <v>40.5</v>
      </c>
      <c r="AI24" s="94">
        <v>47.7</v>
      </c>
      <c r="AJ24" s="102">
        <v>33.799999999999997</v>
      </c>
      <c r="AK24" s="17">
        <v>0.6</v>
      </c>
      <c r="AL24" s="103">
        <v>30.3</v>
      </c>
    </row>
    <row r="25" spans="1:38">
      <c r="A25" s="11">
        <v>1982</v>
      </c>
      <c r="B25" s="32">
        <v>529.5</v>
      </c>
      <c r="C25" s="25">
        <v>86.3</v>
      </c>
      <c r="D25" s="25">
        <v>1896.7</v>
      </c>
      <c r="E25" s="25">
        <v>0</v>
      </c>
      <c r="F25" s="25">
        <v>261</v>
      </c>
      <c r="G25" s="25">
        <v>7.8</v>
      </c>
      <c r="H25" s="25">
        <v>0</v>
      </c>
      <c r="I25" s="25">
        <v>3.7</v>
      </c>
      <c r="J25" s="38">
        <v>0</v>
      </c>
      <c r="K25" s="107">
        <f t="shared" si="6"/>
        <v>2785</v>
      </c>
      <c r="L25" s="48">
        <f t="shared" si="8"/>
        <v>539.6</v>
      </c>
      <c r="M25" s="13">
        <f t="shared" si="9"/>
        <v>711.1</v>
      </c>
      <c r="N25" s="13">
        <f t="shared" si="10"/>
        <v>0</v>
      </c>
      <c r="O25" s="13">
        <f t="shared" si="11"/>
        <v>261</v>
      </c>
      <c r="P25" s="13">
        <f t="shared" si="12"/>
        <v>0</v>
      </c>
      <c r="Q25" s="49">
        <f t="shared" si="13"/>
        <v>401.7</v>
      </c>
      <c r="R25" s="6">
        <f t="shared" si="7"/>
        <v>1913.4</v>
      </c>
      <c r="S25" s="58">
        <v>225000</v>
      </c>
      <c r="T25" s="59">
        <v>14000</v>
      </c>
      <c r="U25" s="67">
        <v>86</v>
      </c>
      <c r="V25" s="14">
        <v>551.6</v>
      </c>
      <c r="W25" s="14">
        <v>0</v>
      </c>
      <c r="X25" s="14">
        <v>53</v>
      </c>
      <c r="Y25" s="68">
        <v>215.7</v>
      </c>
      <c r="Z25" s="76">
        <v>316.7</v>
      </c>
      <c r="AA25" s="15">
        <v>41.8</v>
      </c>
      <c r="AB25" s="77">
        <v>17.600000000000001</v>
      </c>
      <c r="AC25" s="85">
        <v>52.6</v>
      </c>
      <c r="AD25" s="16">
        <v>73.7</v>
      </c>
      <c r="AE25" s="16">
        <v>208</v>
      </c>
      <c r="AF25" s="16">
        <v>0</v>
      </c>
      <c r="AG25" s="86">
        <v>126.6</v>
      </c>
      <c r="AH25" s="93">
        <v>52.9</v>
      </c>
      <c r="AI25" s="94">
        <v>43.3</v>
      </c>
      <c r="AJ25" s="102">
        <v>41.8</v>
      </c>
      <c r="AK25" s="17">
        <v>0.7</v>
      </c>
      <c r="AL25" s="103">
        <v>31.4</v>
      </c>
    </row>
    <row r="26" spans="1:38">
      <c r="A26" s="11">
        <v>1983</v>
      </c>
      <c r="B26" s="32">
        <v>482.1</v>
      </c>
      <c r="C26" s="25">
        <v>133.4</v>
      </c>
      <c r="D26" s="25">
        <v>1846.4</v>
      </c>
      <c r="E26" s="25">
        <v>0</v>
      </c>
      <c r="F26" s="25">
        <v>258</v>
      </c>
      <c r="G26" s="25">
        <v>18.3</v>
      </c>
      <c r="H26" s="25">
        <v>0</v>
      </c>
      <c r="I26" s="25">
        <v>2.1</v>
      </c>
      <c r="J26" s="38">
        <v>0</v>
      </c>
      <c r="K26" s="107">
        <f t="shared" si="6"/>
        <v>2740.3</v>
      </c>
      <c r="L26" s="48">
        <f t="shared" si="8"/>
        <v>549.30000000000007</v>
      </c>
      <c r="M26" s="13">
        <f t="shared" si="9"/>
        <v>641.80000000000007</v>
      </c>
      <c r="N26" s="13">
        <f t="shared" si="10"/>
        <v>0</v>
      </c>
      <c r="O26" s="13">
        <f t="shared" si="11"/>
        <v>258</v>
      </c>
      <c r="P26" s="13">
        <f t="shared" si="12"/>
        <v>0</v>
      </c>
      <c r="Q26" s="49">
        <f t="shared" si="13"/>
        <v>415.8</v>
      </c>
      <c r="R26" s="6">
        <f t="shared" si="7"/>
        <v>1864.9</v>
      </c>
      <c r="S26" s="58">
        <v>230000</v>
      </c>
      <c r="T26" s="59">
        <v>14000</v>
      </c>
      <c r="U26" s="67">
        <v>80.8</v>
      </c>
      <c r="V26" s="14">
        <v>474</v>
      </c>
      <c r="W26" s="14">
        <v>0</v>
      </c>
      <c r="X26" s="14">
        <v>43</v>
      </c>
      <c r="Y26" s="68">
        <v>221</v>
      </c>
      <c r="Z26" s="76">
        <v>322.5</v>
      </c>
      <c r="AA26" s="15">
        <v>35.1</v>
      </c>
      <c r="AB26" s="77">
        <v>15.6</v>
      </c>
      <c r="AC26" s="85">
        <v>52.5</v>
      </c>
      <c r="AD26" s="16">
        <v>68.3</v>
      </c>
      <c r="AE26" s="16">
        <v>215</v>
      </c>
      <c r="AF26" s="16">
        <v>0</v>
      </c>
      <c r="AG26" s="86">
        <v>133</v>
      </c>
      <c r="AH26" s="93">
        <v>60.9</v>
      </c>
      <c r="AI26" s="94">
        <v>64.2</v>
      </c>
      <c r="AJ26" s="102">
        <v>46.2</v>
      </c>
      <c r="AK26" s="17">
        <v>0.2</v>
      </c>
      <c r="AL26" s="103">
        <v>32.6</v>
      </c>
    </row>
    <row r="27" spans="1:38">
      <c r="A27" s="11">
        <v>1984</v>
      </c>
      <c r="B27" s="32">
        <v>501.4</v>
      </c>
      <c r="C27" s="25">
        <v>143</v>
      </c>
      <c r="D27" s="25">
        <v>1963</v>
      </c>
      <c r="E27" s="25">
        <v>0</v>
      </c>
      <c r="F27" s="25">
        <v>281.89999999999998</v>
      </c>
      <c r="G27" s="25">
        <v>2.1</v>
      </c>
      <c r="H27" s="25">
        <v>0</v>
      </c>
      <c r="I27" s="25">
        <v>2</v>
      </c>
      <c r="J27" s="38">
        <v>42.8</v>
      </c>
      <c r="K27" s="107">
        <f t="shared" si="6"/>
        <v>2936.2000000000003</v>
      </c>
      <c r="L27" s="48">
        <f t="shared" si="8"/>
        <v>581.80000000000007</v>
      </c>
      <c r="M27" s="13">
        <f t="shared" si="9"/>
        <v>668.39999999999986</v>
      </c>
      <c r="N27" s="13">
        <f t="shared" si="10"/>
        <v>0</v>
      </c>
      <c r="O27" s="13">
        <f t="shared" si="11"/>
        <v>281.89999999999998</v>
      </c>
      <c r="P27" s="13">
        <f t="shared" si="12"/>
        <v>0</v>
      </c>
      <c r="Q27" s="49">
        <f t="shared" si="13"/>
        <v>455.40000000000003</v>
      </c>
      <c r="R27" s="6">
        <f t="shared" si="7"/>
        <v>1987.5</v>
      </c>
      <c r="S27" s="58">
        <v>230000</v>
      </c>
      <c r="T27" s="59">
        <v>14000</v>
      </c>
      <c r="U27" s="67">
        <v>88.6</v>
      </c>
      <c r="V27" s="14">
        <v>465.2</v>
      </c>
      <c r="W27" s="14">
        <v>0</v>
      </c>
      <c r="X27" s="14">
        <v>60</v>
      </c>
      <c r="Y27" s="68">
        <v>245.3</v>
      </c>
      <c r="Z27" s="76">
        <v>347.5</v>
      </c>
      <c r="AA27" s="15">
        <v>32.1</v>
      </c>
      <c r="AB27" s="77">
        <v>16.5</v>
      </c>
      <c r="AC27" s="85">
        <v>57.1</v>
      </c>
      <c r="AD27" s="16">
        <v>89.5</v>
      </c>
      <c r="AE27" s="16">
        <v>221.9</v>
      </c>
      <c r="AF27" s="16">
        <v>0</v>
      </c>
      <c r="AG27" s="86">
        <v>143</v>
      </c>
      <c r="AH27" s="93">
        <v>56.1</v>
      </c>
      <c r="AI27" s="94">
        <v>81.3</v>
      </c>
      <c r="AJ27" s="102">
        <v>50.6</v>
      </c>
      <c r="AK27" s="17">
        <v>0.3</v>
      </c>
      <c r="AL27" s="103">
        <v>32.5</v>
      </c>
    </row>
    <row r="28" spans="1:38">
      <c r="A28" s="11">
        <v>1985</v>
      </c>
      <c r="B28" s="32">
        <v>472.2</v>
      </c>
      <c r="C28" s="25">
        <v>153.5</v>
      </c>
      <c r="D28" s="25">
        <v>1997.6</v>
      </c>
      <c r="E28" s="25">
        <v>0</v>
      </c>
      <c r="F28" s="25">
        <v>278</v>
      </c>
      <c r="G28" s="25">
        <v>2.1</v>
      </c>
      <c r="H28" s="25">
        <v>0</v>
      </c>
      <c r="I28" s="25">
        <v>2.2000000000000002</v>
      </c>
      <c r="J28" s="38">
        <v>58</v>
      </c>
      <c r="K28" s="107">
        <f t="shared" si="6"/>
        <v>2963.6</v>
      </c>
      <c r="L28" s="48">
        <f t="shared" si="8"/>
        <v>569.20000000000005</v>
      </c>
      <c r="M28" s="13">
        <f t="shared" si="9"/>
        <v>680.80000000000007</v>
      </c>
      <c r="N28" s="13">
        <f t="shared" si="10"/>
        <v>0</v>
      </c>
      <c r="O28" s="13">
        <f t="shared" si="11"/>
        <v>278</v>
      </c>
      <c r="P28" s="13">
        <f t="shared" si="12"/>
        <v>0</v>
      </c>
      <c r="Q28" s="49">
        <f t="shared" si="13"/>
        <v>476.9</v>
      </c>
      <c r="R28" s="6">
        <f t="shared" si="7"/>
        <v>2004.9</v>
      </c>
      <c r="S28" s="58">
        <v>230000</v>
      </c>
      <c r="T28" s="59">
        <v>14000</v>
      </c>
      <c r="U28" s="67">
        <v>87.6</v>
      </c>
      <c r="V28" s="14">
        <v>485.9</v>
      </c>
      <c r="W28" s="14">
        <v>0</v>
      </c>
      <c r="X28" s="14">
        <v>48</v>
      </c>
      <c r="Y28" s="68">
        <v>256.89999999999998</v>
      </c>
      <c r="Z28" s="76">
        <v>336.6</v>
      </c>
      <c r="AA28" s="15">
        <v>26.7</v>
      </c>
      <c r="AB28" s="77">
        <v>16.5</v>
      </c>
      <c r="AC28" s="85">
        <v>56.2</v>
      </c>
      <c r="AD28" s="16">
        <v>90.1</v>
      </c>
      <c r="AE28" s="16">
        <v>230</v>
      </c>
      <c r="AF28" s="16">
        <v>0</v>
      </c>
      <c r="AG28" s="86">
        <v>150</v>
      </c>
      <c r="AH28" s="93">
        <v>57.8</v>
      </c>
      <c r="AI28" s="94">
        <v>77.7</v>
      </c>
      <c r="AJ28" s="102">
        <v>53.5</v>
      </c>
      <c r="AK28" s="17">
        <v>0.4</v>
      </c>
      <c r="AL28" s="103">
        <v>31</v>
      </c>
    </row>
    <row r="29" spans="1:38">
      <c r="A29" s="11">
        <v>1986</v>
      </c>
      <c r="B29" s="32">
        <v>450.8</v>
      </c>
      <c r="C29" s="25">
        <v>162.19999999999999</v>
      </c>
      <c r="D29" s="25">
        <v>1969.9</v>
      </c>
      <c r="E29" s="25">
        <v>0</v>
      </c>
      <c r="F29" s="25">
        <v>284</v>
      </c>
      <c r="G29" s="25">
        <v>1</v>
      </c>
      <c r="H29" s="25">
        <v>0</v>
      </c>
      <c r="I29" s="25">
        <v>5.8</v>
      </c>
      <c r="J29" s="38">
        <v>96</v>
      </c>
      <c r="K29" s="107">
        <f t="shared" si="6"/>
        <v>2969.7000000000003</v>
      </c>
      <c r="L29" s="48">
        <f t="shared" si="8"/>
        <v>555.29999999999995</v>
      </c>
      <c r="M29" s="13">
        <f t="shared" si="9"/>
        <v>653.29999999999995</v>
      </c>
      <c r="N29" s="13">
        <f t="shared" si="10"/>
        <v>0</v>
      </c>
      <c r="O29" s="13">
        <f t="shared" si="11"/>
        <v>284</v>
      </c>
      <c r="P29" s="13">
        <f t="shared" si="12"/>
        <v>0</v>
      </c>
      <c r="Q29" s="49">
        <f t="shared" si="13"/>
        <v>500.9</v>
      </c>
      <c r="R29" s="6">
        <f t="shared" si="7"/>
        <v>1993.5</v>
      </c>
      <c r="S29" s="58">
        <v>230000</v>
      </c>
      <c r="T29" s="59">
        <v>14000</v>
      </c>
      <c r="U29" s="67">
        <v>82.1</v>
      </c>
      <c r="V29" s="14">
        <v>475.5</v>
      </c>
      <c r="W29" s="14">
        <v>0</v>
      </c>
      <c r="X29" s="14">
        <v>49</v>
      </c>
      <c r="Y29" s="68">
        <v>267.2</v>
      </c>
      <c r="Z29" s="76">
        <v>334.8</v>
      </c>
      <c r="AA29" s="15">
        <v>24.5</v>
      </c>
      <c r="AB29" s="77">
        <v>16.2</v>
      </c>
      <c r="AC29" s="85">
        <v>55.6</v>
      </c>
      <c r="AD29" s="16">
        <v>71.400000000000006</v>
      </c>
      <c r="AE29" s="16">
        <v>235</v>
      </c>
      <c r="AF29" s="16">
        <v>0</v>
      </c>
      <c r="AG29" s="86">
        <v>162.30000000000001</v>
      </c>
      <c r="AH29" s="93">
        <v>51.8</v>
      </c>
      <c r="AI29" s="94">
        <v>81.599999999999994</v>
      </c>
      <c r="AJ29" s="102">
        <v>55.2</v>
      </c>
      <c r="AK29" s="17">
        <v>0.3</v>
      </c>
      <c r="AL29" s="103">
        <v>31</v>
      </c>
    </row>
    <row r="30" spans="1:38">
      <c r="A30" s="11">
        <v>1987</v>
      </c>
      <c r="B30" s="32">
        <v>476.8</v>
      </c>
      <c r="C30" s="25">
        <v>164.2</v>
      </c>
      <c r="D30" s="25">
        <v>2107.1</v>
      </c>
      <c r="E30" s="25">
        <v>0</v>
      </c>
      <c r="F30" s="25">
        <v>297</v>
      </c>
      <c r="G30" s="25">
        <v>0.9</v>
      </c>
      <c r="H30" s="25">
        <v>0</v>
      </c>
      <c r="I30" s="25">
        <v>5.8</v>
      </c>
      <c r="J30" s="38">
        <v>67.3</v>
      </c>
      <c r="K30" s="107">
        <f t="shared" si="6"/>
        <v>3119.1000000000004</v>
      </c>
      <c r="L30" s="48">
        <f t="shared" si="8"/>
        <v>583.29999999999995</v>
      </c>
      <c r="M30" s="13">
        <f t="shared" si="9"/>
        <v>663.3</v>
      </c>
      <c r="N30" s="13">
        <f t="shared" si="10"/>
        <v>0</v>
      </c>
      <c r="O30" s="13">
        <f t="shared" si="11"/>
        <v>297</v>
      </c>
      <c r="P30" s="13">
        <f t="shared" si="12"/>
        <v>0</v>
      </c>
      <c r="Q30" s="49">
        <f t="shared" si="13"/>
        <v>509.20000000000005</v>
      </c>
      <c r="R30" s="6">
        <f t="shared" si="7"/>
        <v>2052.8000000000002</v>
      </c>
      <c r="S30" s="58">
        <v>230000</v>
      </c>
      <c r="T30" s="59">
        <v>14000</v>
      </c>
      <c r="U30" s="67">
        <v>81.900000000000006</v>
      </c>
      <c r="V30" s="14">
        <v>492</v>
      </c>
      <c r="W30" s="14">
        <v>0</v>
      </c>
      <c r="X30" s="14">
        <v>52</v>
      </c>
      <c r="Y30" s="68">
        <v>275.5</v>
      </c>
      <c r="Z30" s="76">
        <v>360.5</v>
      </c>
      <c r="AA30" s="15">
        <v>20.5</v>
      </c>
      <c r="AB30" s="77">
        <v>14.6</v>
      </c>
      <c r="AC30" s="85">
        <v>59.4</v>
      </c>
      <c r="AD30" s="16">
        <v>72.2</v>
      </c>
      <c r="AE30" s="16">
        <v>245</v>
      </c>
      <c r="AF30" s="16">
        <v>0</v>
      </c>
      <c r="AG30" s="86">
        <v>168</v>
      </c>
      <c r="AH30" s="93">
        <v>50.5</v>
      </c>
      <c r="AI30" s="94">
        <v>78.3</v>
      </c>
      <c r="AJ30" s="102">
        <v>51.1</v>
      </c>
      <c r="AK30" s="17">
        <v>0.3</v>
      </c>
      <c r="AL30" s="103">
        <v>31</v>
      </c>
    </row>
    <row r="31" spans="1:38">
      <c r="A31" s="11">
        <v>1988</v>
      </c>
      <c r="B31" s="32">
        <v>526.6</v>
      </c>
      <c r="C31" s="25">
        <v>168.9</v>
      </c>
      <c r="D31" s="25">
        <v>2079.8000000000002</v>
      </c>
      <c r="E31" s="25">
        <v>0</v>
      </c>
      <c r="F31" s="25">
        <v>306</v>
      </c>
      <c r="G31" s="25">
        <v>1.3</v>
      </c>
      <c r="H31" s="25">
        <v>0</v>
      </c>
      <c r="I31" s="25">
        <v>11.4</v>
      </c>
      <c r="J31" s="38">
        <v>114.5</v>
      </c>
      <c r="K31" s="107">
        <f t="shared" si="6"/>
        <v>3208.5000000000005</v>
      </c>
      <c r="L31" s="48">
        <f t="shared" si="8"/>
        <v>628.30000000000007</v>
      </c>
      <c r="M31" s="13">
        <f t="shared" si="9"/>
        <v>692.69999999999982</v>
      </c>
      <c r="N31" s="13">
        <f t="shared" si="10"/>
        <v>0</v>
      </c>
      <c r="O31" s="13">
        <f t="shared" si="11"/>
        <v>306</v>
      </c>
      <c r="P31" s="13">
        <f t="shared" si="12"/>
        <v>0</v>
      </c>
      <c r="Q31" s="49">
        <f t="shared" si="13"/>
        <v>532.6</v>
      </c>
      <c r="R31" s="6">
        <f t="shared" si="7"/>
        <v>2159.6</v>
      </c>
      <c r="S31" s="58">
        <v>230000</v>
      </c>
      <c r="T31" s="59">
        <v>14000</v>
      </c>
      <c r="U31" s="67">
        <v>83</v>
      </c>
      <c r="V31" s="14">
        <v>509.9</v>
      </c>
      <c r="W31" s="14">
        <v>0</v>
      </c>
      <c r="X31" s="14">
        <v>56</v>
      </c>
      <c r="Y31" s="68">
        <v>286.2</v>
      </c>
      <c r="Z31" s="76">
        <v>389.2</v>
      </c>
      <c r="AA31" s="15">
        <v>11.8</v>
      </c>
      <c r="AB31" s="77">
        <v>14.8</v>
      </c>
      <c r="AC31" s="85">
        <v>64.3</v>
      </c>
      <c r="AD31" s="16">
        <v>79.400000000000006</v>
      </c>
      <c r="AE31" s="16">
        <v>250</v>
      </c>
      <c r="AF31" s="16">
        <v>0</v>
      </c>
      <c r="AG31" s="86">
        <v>179.2</v>
      </c>
      <c r="AH31" s="93">
        <v>61.6</v>
      </c>
      <c r="AI31" s="94">
        <v>91.3</v>
      </c>
      <c r="AJ31" s="102">
        <v>52.4</v>
      </c>
      <c r="AK31" s="17">
        <v>0.3</v>
      </c>
      <c r="AL31" s="103">
        <v>30.2</v>
      </c>
    </row>
    <row r="32" spans="1:38">
      <c r="A32" s="11">
        <v>1989</v>
      </c>
      <c r="B32" s="32">
        <v>523.20000000000005</v>
      </c>
      <c r="C32" s="25">
        <v>182.5</v>
      </c>
      <c r="D32" s="25">
        <v>2148.8000000000002</v>
      </c>
      <c r="E32" s="25">
        <v>0</v>
      </c>
      <c r="F32" s="25">
        <v>316</v>
      </c>
      <c r="G32" s="25">
        <v>1</v>
      </c>
      <c r="H32" s="25">
        <v>0</v>
      </c>
      <c r="I32" s="25">
        <v>9.9</v>
      </c>
      <c r="J32" s="38">
        <v>121.1</v>
      </c>
      <c r="K32" s="107">
        <f t="shared" si="6"/>
        <v>3302.5</v>
      </c>
      <c r="L32" s="48">
        <f t="shared" si="8"/>
        <v>643.6</v>
      </c>
      <c r="M32" s="13">
        <f t="shared" si="9"/>
        <v>700.5</v>
      </c>
      <c r="N32" s="13">
        <f t="shared" si="10"/>
        <v>0</v>
      </c>
      <c r="O32" s="13">
        <f t="shared" si="11"/>
        <v>316</v>
      </c>
      <c r="P32" s="13">
        <f t="shared" si="12"/>
        <v>0</v>
      </c>
      <c r="Q32" s="49">
        <f t="shared" si="13"/>
        <v>548.79999999999995</v>
      </c>
      <c r="R32" s="6">
        <f t="shared" si="7"/>
        <v>2208.8999999999996</v>
      </c>
      <c r="S32" s="58">
        <v>230000</v>
      </c>
      <c r="T32" s="59">
        <v>14000</v>
      </c>
      <c r="U32" s="67">
        <v>83.4</v>
      </c>
      <c r="V32" s="14">
        <v>477.6</v>
      </c>
      <c r="W32" s="14">
        <v>0</v>
      </c>
      <c r="X32" s="14">
        <v>57</v>
      </c>
      <c r="Y32" s="68">
        <v>292.89999999999998</v>
      </c>
      <c r="Z32" s="76">
        <v>402.7</v>
      </c>
      <c r="AA32" s="15">
        <v>4.5</v>
      </c>
      <c r="AB32" s="77">
        <v>15.2</v>
      </c>
      <c r="AC32" s="85">
        <v>66.3</v>
      </c>
      <c r="AD32" s="16">
        <v>92.6</v>
      </c>
      <c r="AE32" s="16">
        <v>259</v>
      </c>
      <c r="AF32" s="16">
        <v>0</v>
      </c>
      <c r="AG32" s="86">
        <v>187.8</v>
      </c>
      <c r="AH32" s="93">
        <v>61</v>
      </c>
      <c r="AI32" s="94">
        <v>125.4</v>
      </c>
      <c r="AJ32" s="102">
        <v>52.9</v>
      </c>
      <c r="AK32" s="17">
        <v>0.4</v>
      </c>
      <c r="AL32" s="103">
        <v>30.2</v>
      </c>
    </row>
    <row r="33" spans="1:38">
      <c r="A33" s="11">
        <v>1990</v>
      </c>
      <c r="B33" s="32">
        <v>562.79999999999995</v>
      </c>
      <c r="C33" s="25">
        <v>197.2</v>
      </c>
      <c r="D33" s="25">
        <v>2201.4</v>
      </c>
      <c r="E33" s="25">
        <v>63</v>
      </c>
      <c r="F33" s="25">
        <v>323</v>
      </c>
      <c r="G33" s="25">
        <v>1</v>
      </c>
      <c r="H33" s="25">
        <v>0</v>
      </c>
      <c r="I33" s="25">
        <v>3.6</v>
      </c>
      <c r="J33" s="38">
        <v>92.2</v>
      </c>
      <c r="K33" s="107">
        <f t="shared" si="6"/>
        <v>3444.2</v>
      </c>
      <c r="L33" s="48">
        <f t="shared" si="8"/>
        <v>661.40000000000009</v>
      </c>
      <c r="M33" s="13">
        <f t="shared" si="9"/>
        <v>684.9</v>
      </c>
      <c r="N33" s="13">
        <f t="shared" si="10"/>
        <v>0</v>
      </c>
      <c r="O33" s="13">
        <f t="shared" si="11"/>
        <v>323</v>
      </c>
      <c r="P33" s="13">
        <f t="shared" si="12"/>
        <v>0</v>
      </c>
      <c r="Q33" s="49">
        <f t="shared" si="13"/>
        <v>555.1</v>
      </c>
      <c r="R33" s="6">
        <f t="shared" si="7"/>
        <v>2224.4</v>
      </c>
      <c r="S33" s="58">
        <v>230000</v>
      </c>
      <c r="T33" s="59">
        <v>14000</v>
      </c>
      <c r="U33" s="67">
        <v>90.8</v>
      </c>
      <c r="V33" s="14">
        <v>463.9</v>
      </c>
      <c r="W33" s="14">
        <v>0</v>
      </c>
      <c r="X33" s="14">
        <v>58</v>
      </c>
      <c r="Y33" s="68">
        <v>296.5</v>
      </c>
      <c r="Z33" s="76">
        <v>414.9</v>
      </c>
      <c r="AA33" s="15">
        <v>2</v>
      </c>
      <c r="AB33" s="77">
        <v>14.3</v>
      </c>
      <c r="AC33" s="85">
        <v>65.400000000000006</v>
      </c>
      <c r="AD33" s="16">
        <v>102</v>
      </c>
      <c r="AE33" s="16">
        <v>265</v>
      </c>
      <c r="AF33" s="16">
        <v>0</v>
      </c>
      <c r="AG33" s="86">
        <v>187.9</v>
      </c>
      <c r="AH33" s="93">
        <v>60.1</v>
      </c>
      <c r="AI33" s="94">
        <v>116.6</v>
      </c>
      <c r="AJ33" s="102">
        <v>56.4</v>
      </c>
      <c r="AK33" s="17">
        <v>0.4</v>
      </c>
      <c r="AL33" s="103">
        <v>30.2</v>
      </c>
    </row>
    <row r="34" spans="1:38">
      <c r="A34" s="11">
        <v>1991</v>
      </c>
      <c r="B34" s="32">
        <v>569</v>
      </c>
      <c r="C34" s="25">
        <v>197.2</v>
      </c>
      <c r="D34" s="25">
        <v>2162.6</v>
      </c>
      <c r="E34" s="25">
        <v>63.9</v>
      </c>
      <c r="F34" s="25">
        <v>329</v>
      </c>
      <c r="G34" s="25">
        <v>0.9</v>
      </c>
      <c r="H34" s="25">
        <v>0</v>
      </c>
      <c r="I34" s="25">
        <v>7.1</v>
      </c>
      <c r="J34" s="38">
        <v>99.8</v>
      </c>
      <c r="K34" s="107">
        <f t="shared" si="6"/>
        <v>3429.5000000000005</v>
      </c>
      <c r="L34" s="48">
        <f t="shared" si="8"/>
        <v>660.10000000000014</v>
      </c>
      <c r="M34" s="13">
        <f t="shared" si="9"/>
        <v>651</v>
      </c>
      <c r="N34" s="13">
        <f t="shared" si="10"/>
        <v>0</v>
      </c>
      <c r="O34" s="13">
        <f t="shared" si="11"/>
        <v>329</v>
      </c>
      <c r="P34" s="13">
        <f t="shared" si="12"/>
        <v>0</v>
      </c>
      <c r="Q34" s="49">
        <f t="shared" si="13"/>
        <v>554.20000000000005</v>
      </c>
      <c r="R34" s="6">
        <f t="shared" si="7"/>
        <v>2194.3000000000002</v>
      </c>
      <c r="S34" s="58">
        <v>230000</v>
      </c>
      <c r="T34" s="59">
        <v>14000</v>
      </c>
      <c r="U34" s="67">
        <v>88.8</v>
      </c>
      <c r="V34" s="14">
        <v>411.2</v>
      </c>
      <c r="W34" s="14">
        <v>0</v>
      </c>
      <c r="X34" s="14">
        <v>59</v>
      </c>
      <c r="Y34" s="68">
        <v>296.8</v>
      </c>
      <c r="Z34" s="76">
        <v>417.1</v>
      </c>
      <c r="AA34" s="15">
        <v>1</v>
      </c>
      <c r="AB34" s="77">
        <v>13.3</v>
      </c>
      <c r="AC34" s="85">
        <v>66.5</v>
      </c>
      <c r="AD34" s="16">
        <v>107.5</v>
      </c>
      <c r="AE34" s="16">
        <v>270</v>
      </c>
      <c r="AF34" s="16">
        <v>0</v>
      </c>
      <c r="AG34" s="86">
        <v>186.1</v>
      </c>
      <c r="AH34" s="93">
        <v>57.5</v>
      </c>
      <c r="AI34" s="94">
        <v>130.9</v>
      </c>
      <c r="AJ34" s="102">
        <v>58</v>
      </c>
      <c r="AK34" s="17">
        <v>0.4</v>
      </c>
      <c r="AL34" s="103">
        <v>30.2</v>
      </c>
    </row>
    <row r="35" spans="1:38">
      <c r="A35" s="11">
        <v>1992</v>
      </c>
      <c r="B35" s="32">
        <v>528.5</v>
      </c>
      <c r="C35" s="25">
        <v>244.8</v>
      </c>
      <c r="D35" s="25">
        <v>2127.6</v>
      </c>
      <c r="E35" s="25">
        <v>64.3</v>
      </c>
      <c r="F35" s="25">
        <v>333.9</v>
      </c>
      <c r="G35" s="25">
        <v>1.2</v>
      </c>
      <c r="H35" s="25">
        <v>0</v>
      </c>
      <c r="I35" s="25">
        <v>2.7</v>
      </c>
      <c r="J35" s="38">
        <v>101.3</v>
      </c>
      <c r="K35" s="107">
        <f t="shared" si="6"/>
        <v>3404.2999999999997</v>
      </c>
      <c r="L35" s="48">
        <f t="shared" si="8"/>
        <v>651.20000000000005</v>
      </c>
      <c r="M35" s="13">
        <f t="shared" si="9"/>
        <v>591.70000000000005</v>
      </c>
      <c r="N35" s="13">
        <f t="shared" si="10"/>
        <v>0</v>
      </c>
      <c r="O35" s="13">
        <f t="shared" si="11"/>
        <v>333.9</v>
      </c>
      <c r="P35" s="13">
        <f t="shared" si="12"/>
        <v>0</v>
      </c>
      <c r="Q35" s="49">
        <f t="shared" si="13"/>
        <v>551.79999999999995</v>
      </c>
      <c r="R35" s="6">
        <f t="shared" si="7"/>
        <v>2128.6000000000004</v>
      </c>
      <c r="S35" s="58">
        <v>230000</v>
      </c>
      <c r="T35" s="59">
        <v>14000</v>
      </c>
      <c r="U35" s="67">
        <v>75.099999999999994</v>
      </c>
      <c r="V35" s="14">
        <v>366.7</v>
      </c>
      <c r="W35" s="14">
        <v>0</v>
      </c>
      <c r="X35" s="14">
        <v>61</v>
      </c>
      <c r="Y35" s="68">
        <v>262.10000000000002</v>
      </c>
      <c r="Z35" s="76">
        <v>424.5</v>
      </c>
      <c r="AA35" s="15">
        <v>0.5</v>
      </c>
      <c r="AB35" s="77">
        <v>16.7</v>
      </c>
      <c r="AC35" s="85">
        <v>61.3</v>
      </c>
      <c r="AD35" s="16">
        <v>109.8</v>
      </c>
      <c r="AE35" s="16">
        <v>272.89999999999998</v>
      </c>
      <c r="AF35" s="16">
        <v>0</v>
      </c>
      <c r="AG35" s="86">
        <v>179</v>
      </c>
      <c r="AH35" s="93">
        <v>60.1</v>
      </c>
      <c r="AI35" s="94">
        <v>114.2</v>
      </c>
      <c r="AJ35" s="102">
        <v>94</v>
      </c>
      <c r="AK35" s="17">
        <v>0.5</v>
      </c>
      <c r="AL35" s="103">
        <v>30.2</v>
      </c>
    </row>
    <row r="36" spans="1:38">
      <c r="A36" s="11">
        <v>1993</v>
      </c>
      <c r="B36" s="32">
        <v>603.6</v>
      </c>
      <c r="C36" s="25">
        <v>272.3</v>
      </c>
      <c r="D36" s="25">
        <v>2239.6</v>
      </c>
      <c r="E36" s="25">
        <v>71.8</v>
      </c>
      <c r="F36" s="25">
        <v>340</v>
      </c>
      <c r="G36" s="25">
        <v>0.4</v>
      </c>
      <c r="H36" s="25">
        <v>0</v>
      </c>
      <c r="I36" s="25">
        <v>0.5</v>
      </c>
      <c r="J36" s="38">
        <v>79.2</v>
      </c>
      <c r="K36" s="107">
        <f t="shared" si="6"/>
        <v>3607.4</v>
      </c>
      <c r="L36" s="48">
        <f t="shared" si="8"/>
        <v>623.60000000000014</v>
      </c>
      <c r="M36" s="13">
        <f t="shared" si="9"/>
        <v>594.20000000000005</v>
      </c>
      <c r="N36" s="13">
        <f t="shared" si="10"/>
        <v>0</v>
      </c>
      <c r="O36" s="13">
        <f t="shared" si="11"/>
        <v>340</v>
      </c>
      <c r="P36" s="13">
        <f t="shared" si="12"/>
        <v>0</v>
      </c>
      <c r="Q36" s="49">
        <f t="shared" si="13"/>
        <v>569.4</v>
      </c>
      <c r="R36" s="6">
        <f t="shared" si="7"/>
        <v>2127.2000000000003</v>
      </c>
      <c r="S36" s="58">
        <v>235000</v>
      </c>
      <c r="T36" s="59">
        <v>14000</v>
      </c>
      <c r="U36" s="67">
        <v>54.8</v>
      </c>
      <c r="V36" s="14">
        <v>308.7</v>
      </c>
      <c r="W36" s="14">
        <v>0</v>
      </c>
      <c r="X36" s="14">
        <v>62</v>
      </c>
      <c r="Y36" s="68">
        <v>272.60000000000002</v>
      </c>
      <c r="Z36" s="76">
        <v>424.6</v>
      </c>
      <c r="AA36" s="15">
        <v>2.5</v>
      </c>
      <c r="AB36" s="77">
        <v>14.5</v>
      </c>
      <c r="AC36" s="85">
        <v>85.5</v>
      </c>
      <c r="AD36" s="16">
        <v>143.4</v>
      </c>
      <c r="AE36" s="16">
        <v>278</v>
      </c>
      <c r="AF36" s="16">
        <v>0</v>
      </c>
      <c r="AG36" s="86">
        <v>184.7</v>
      </c>
      <c r="AH36" s="93">
        <v>26.5</v>
      </c>
      <c r="AI36" s="94">
        <v>139.4</v>
      </c>
      <c r="AJ36" s="102">
        <v>97.6</v>
      </c>
      <c r="AK36" s="17">
        <v>0.2</v>
      </c>
      <c r="AL36" s="103">
        <v>32.200000000000003</v>
      </c>
    </row>
    <row r="37" spans="1:38">
      <c r="A37" s="11">
        <v>1994</v>
      </c>
      <c r="B37" s="32">
        <f>614.4+20.1</f>
        <v>634.5</v>
      </c>
      <c r="C37" s="25">
        <v>271.10000000000002</v>
      </c>
      <c r="D37" s="25">
        <v>2283.6</v>
      </c>
      <c r="E37" s="25">
        <v>71.8</v>
      </c>
      <c r="F37" s="25">
        <v>347</v>
      </c>
      <c r="G37" s="25">
        <v>0.2</v>
      </c>
      <c r="H37" s="25">
        <v>0</v>
      </c>
      <c r="I37" s="25">
        <v>3.9</v>
      </c>
      <c r="J37" s="38">
        <v>105.8</v>
      </c>
      <c r="K37" s="107">
        <f t="shared" si="6"/>
        <v>3717.9</v>
      </c>
      <c r="L37" s="48">
        <f t="shared" si="8"/>
        <v>649.20000000000005</v>
      </c>
      <c r="M37" s="13">
        <f t="shared" si="9"/>
        <v>600.70000000000005</v>
      </c>
      <c r="N37" s="13">
        <f t="shared" si="10"/>
        <v>0</v>
      </c>
      <c r="O37" s="13">
        <f t="shared" si="11"/>
        <v>347</v>
      </c>
      <c r="P37" s="13">
        <f t="shared" si="12"/>
        <v>0</v>
      </c>
      <c r="Q37" s="49">
        <f t="shared" si="13"/>
        <v>588.79999999999995</v>
      </c>
      <c r="R37" s="6">
        <f t="shared" si="7"/>
        <v>2185.6999999999998</v>
      </c>
      <c r="S37" s="58">
        <v>240000</v>
      </c>
      <c r="T37" s="59">
        <v>14000</v>
      </c>
      <c r="U37" s="67">
        <v>57.4</v>
      </c>
      <c r="V37" s="14">
        <v>323.2</v>
      </c>
      <c r="W37" s="14">
        <v>0</v>
      </c>
      <c r="X37" s="14">
        <v>63</v>
      </c>
      <c r="Y37" s="68">
        <v>272.5</v>
      </c>
      <c r="Z37" s="76">
        <v>442.1</v>
      </c>
      <c r="AA37" s="15">
        <v>1.1000000000000001</v>
      </c>
      <c r="AB37" s="77">
        <v>15.8</v>
      </c>
      <c r="AC37" s="85">
        <v>86.8</v>
      </c>
      <c r="AD37" s="16">
        <v>135.9</v>
      </c>
      <c r="AE37" s="16">
        <v>284</v>
      </c>
      <c r="AF37" s="16">
        <v>0</v>
      </c>
      <c r="AG37" s="86">
        <v>203</v>
      </c>
      <c r="AH37" s="93">
        <v>28.7</v>
      </c>
      <c r="AI37" s="94">
        <v>140.5</v>
      </c>
      <c r="AJ37" s="102">
        <v>97.5</v>
      </c>
      <c r="AK37" s="17">
        <v>0</v>
      </c>
      <c r="AL37" s="103">
        <v>34.200000000000003</v>
      </c>
    </row>
    <row r="38" spans="1:38">
      <c r="A38" s="11">
        <v>1995</v>
      </c>
      <c r="B38" s="32">
        <v>702.9</v>
      </c>
      <c r="C38" s="25">
        <v>288.89999999999998</v>
      </c>
      <c r="D38" s="25">
        <v>2421.3000000000002</v>
      </c>
      <c r="E38" s="25">
        <v>71.8</v>
      </c>
      <c r="F38" s="25">
        <v>354</v>
      </c>
      <c r="G38" s="25">
        <v>0.5</v>
      </c>
      <c r="H38" s="25">
        <v>0</v>
      </c>
      <c r="I38" s="25">
        <v>1.9</v>
      </c>
      <c r="J38" s="38">
        <v>123.3</v>
      </c>
      <c r="K38" s="107">
        <f t="shared" si="6"/>
        <v>3964.6000000000008</v>
      </c>
      <c r="L38" s="48">
        <f t="shared" si="8"/>
        <v>710.2</v>
      </c>
      <c r="M38" s="13">
        <f t="shared" si="9"/>
        <v>657.8</v>
      </c>
      <c r="N38" s="13">
        <f t="shared" si="10"/>
        <v>0</v>
      </c>
      <c r="O38" s="13">
        <f t="shared" si="11"/>
        <v>354</v>
      </c>
      <c r="P38" s="13">
        <f t="shared" si="12"/>
        <v>0</v>
      </c>
      <c r="Q38" s="49">
        <f t="shared" si="13"/>
        <v>615.59999999999991</v>
      </c>
      <c r="R38" s="6">
        <f t="shared" si="7"/>
        <v>2337.6</v>
      </c>
      <c r="S38" s="58">
        <v>245000</v>
      </c>
      <c r="T38" s="59">
        <v>14000</v>
      </c>
      <c r="U38" s="67">
        <v>51.6</v>
      </c>
      <c r="V38" s="14">
        <v>338.9</v>
      </c>
      <c r="W38" s="14">
        <v>0</v>
      </c>
      <c r="X38" s="14">
        <v>64</v>
      </c>
      <c r="Y38" s="68">
        <v>290.39999999999998</v>
      </c>
      <c r="Z38" s="76">
        <v>496.5</v>
      </c>
      <c r="AA38" s="15">
        <v>1.5</v>
      </c>
      <c r="AB38" s="77">
        <v>15.4</v>
      </c>
      <c r="AC38" s="85">
        <v>93.2</v>
      </c>
      <c r="AD38" s="16">
        <v>119</v>
      </c>
      <c r="AE38" s="16">
        <v>290</v>
      </c>
      <c r="AF38" s="16">
        <v>0</v>
      </c>
      <c r="AG38" s="86">
        <v>201.7</v>
      </c>
      <c r="AH38" s="93">
        <v>28.6</v>
      </c>
      <c r="AI38" s="94">
        <v>198.4</v>
      </c>
      <c r="AJ38" s="102">
        <v>108.1</v>
      </c>
      <c r="AK38" s="17">
        <v>0</v>
      </c>
      <c r="AL38" s="103">
        <v>40.299999999999997</v>
      </c>
    </row>
    <row r="39" spans="1:38">
      <c r="A39" s="11">
        <v>1996</v>
      </c>
      <c r="B39" s="32">
        <v>703.6</v>
      </c>
      <c r="C39" s="25">
        <v>293.8</v>
      </c>
      <c r="D39" s="25">
        <v>2536.8000000000002</v>
      </c>
      <c r="E39" s="25">
        <v>64.599999999999994</v>
      </c>
      <c r="F39" s="25">
        <f>318.3+41.7</f>
        <v>360</v>
      </c>
      <c r="G39" s="25">
        <v>56.2</v>
      </c>
      <c r="H39" s="25">
        <v>0</v>
      </c>
      <c r="I39" s="25">
        <v>4.7</v>
      </c>
      <c r="J39" s="38">
        <v>128.5</v>
      </c>
      <c r="K39" s="107">
        <f t="shared" si="6"/>
        <v>4148.2</v>
      </c>
      <c r="L39" s="48">
        <f t="shared" si="8"/>
        <v>711.5</v>
      </c>
      <c r="M39" s="13">
        <f t="shared" si="9"/>
        <v>684.7</v>
      </c>
      <c r="N39" s="13">
        <f t="shared" si="10"/>
        <v>0</v>
      </c>
      <c r="O39" s="13">
        <f t="shared" si="11"/>
        <v>359.09999999999997</v>
      </c>
      <c r="P39" s="13">
        <f t="shared" si="12"/>
        <v>0</v>
      </c>
      <c r="Q39" s="49">
        <f t="shared" si="13"/>
        <v>707.69999999999993</v>
      </c>
      <c r="R39" s="6">
        <f t="shared" si="7"/>
        <v>2463</v>
      </c>
      <c r="S39" s="58">
        <v>250000</v>
      </c>
      <c r="T39" s="59">
        <v>14000</v>
      </c>
      <c r="U39" s="67">
        <v>64.2</v>
      </c>
      <c r="V39" s="14">
        <v>376</v>
      </c>
      <c r="W39" s="14">
        <v>0</v>
      </c>
      <c r="X39" s="14">
        <v>64.2</v>
      </c>
      <c r="Y39" s="68">
        <v>323.7</v>
      </c>
      <c r="Z39" s="76">
        <v>484.8</v>
      </c>
      <c r="AA39" s="15">
        <v>0.6</v>
      </c>
      <c r="AB39" s="77">
        <v>15.3</v>
      </c>
      <c r="AC39" s="85">
        <v>94.8</v>
      </c>
      <c r="AD39" s="16">
        <v>102.3</v>
      </c>
      <c r="AE39" s="16">
        <v>294.89999999999998</v>
      </c>
      <c r="AF39" s="16">
        <v>0</v>
      </c>
      <c r="AG39" s="86">
        <v>262.3</v>
      </c>
      <c r="AH39" s="93">
        <v>29.2</v>
      </c>
      <c r="AI39" s="94">
        <v>205.8</v>
      </c>
      <c r="AJ39" s="102">
        <v>106.4</v>
      </c>
      <c r="AK39" s="17">
        <v>0</v>
      </c>
      <c r="AL39" s="103">
        <v>38.5</v>
      </c>
    </row>
    <row r="40" spans="1:38">
      <c r="A40" s="11">
        <v>1997</v>
      </c>
      <c r="B40" s="32">
        <v>925.6</v>
      </c>
      <c r="C40" s="25">
        <v>293.8</v>
      </c>
      <c r="D40" s="25">
        <v>2671.6</v>
      </c>
      <c r="E40" s="25">
        <v>57.7</v>
      </c>
      <c r="F40" s="25">
        <f>42.4+323.3</f>
        <v>365.7</v>
      </c>
      <c r="G40" s="25">
        <v>58.5</v>
      </c>
      <c r="H40" s="25">
        <v>0</v>
      </c>
      <c r="I40" s="25">
        <v>7.5</v>
      </c>
      <c r="J40" s="38">
        <v>138</v>
      </c>
      <c r="K40" s="107">
        <f t="shared" si="6"/>
        <v>4518.3999999999996</v>
      </c>
      <c r="L40" s="48">
        <f t="shared" si="8"/>
        <v>735</v>
      </c>
      <c r="M40" s="13">
        <f t="shared" si="9"/>
        <v>723.2</v>
      </c>
      <c r="N40" s="13">
        <f t="shared" si="10"/>
        <v>0</v>
      </c>
      <c r="O40" s="13">
        <f t="shared" si="11"/>
        <v>363.6</v>
      </c>
      <c r="P40" s="13">
        <f t="shared" si="12"/>
        <v>0</v>
      </c>
      <c r="Q40" s="49">
        <f t="shared" si="13"/>
        <v>736.4</v>
      </c>
      <c r="R40" s="6">
        <f t="shared" si="7"/>
        <v>2558.2000000000003</v>
      </c>
      <c r="S40" s="58">
        <v>255000</v>
      </c>
      <c r="T40" s="59">
        <v>14000</v>
      </c>
      <c r="U40" s="67">
        <v>65.099999999999994</v>
      </c>
      <c r="V40" s="14">
        <v>412.4</v>
      </c>
      <c r="W40" s="14">
        <v>0</v>
      </c>
      <c r="X40" s="14">
        <v>64</v>
      </c>
      <c r="Y40" s="68">
        <v>329.3</v>
      </c>
      <c r="Z40" s="76">
        <v>498.2</v>
      </c>
      <c r="AA40" s="15">
        <v>0.1</v>
      </c>
      <c r="AB40" s="77">
        <v>16.399999999999999</v>
      </c>
      <c r="AC40" s="85">
        <v>90.1</v>
      </c>
      <c r="AD40" s="16">
        <v>105.1</v>
      </c>
      <c r="AE40" s="16">
        <v>299.60000000000002</v>
      </c>
      <c r="AF40" s="16">
        <v>0</v>
      </c>
      <c r="AG40" s="86">
        <v>284.8</v>
      </c>
      <c r="AH40" s="93">
        <v>29.1</v>
      </c>
      <c r="AI40" s="94">
        <v>205.6</v>
      </c>
      <c r="AJ40" s="102">
        <v>105.9</v>
      </c>
      <c r="AK40" s="17">
        <v>0</v>
      </c>
      <c r="AL40" s="103">
        <v>52.5</v>
      </c>
    </row>
    <row r="41" spans="1:38">
      <c r="A41" s="11">
        <v>1998</v>
      </c>
      <c r="B41" s="32">
        <v>728.1</v>
      </c>
      <c r="C41" s="25">
        <v>279.10000000000002</v>
      </c>
      <c r="D41" s="25">
        <v>2757.5</v>
      </c>
      <c r="E41" s="25">
        <v>48.6</v>
      </c>
      <c r="F41" s="25">
        <f>329.2+43.1</f>
        <v>372.3</v>
      </c>
      <c r="G41" s="25">
        <v>56.5</v>
      </c>
      <c r="H41" s="25">
        <v>0</v>
      </c>
      <c r="I41" s="25">
        <v>5.7</v>
      </c>
      <c r="J41" s="38">
        <v>148.4</v>
      </c>
      <c r="K41" s="107">
        <f t="shared" si="6"/>
        <v>4396.1999999999989</v>
      </c>
      <c r="L41" s="48">
        <f t="shared" si="8"/>
        <v>726.1</v>
      </c>
      <c r="M41" s="13">
        <f t="shared" si="9"/>
        <v>727.10000000000014</v>
      </c>
      <c r="N41" s="13">
        <f t="shared" si="10"/>
        <v>0</v>
      </c>
      <c r="O41" s="13">
        <f t="shared" si="11"/>
        <v>369</v>
      </c>
      <c r="P41" s="13">
        <f t="shared" si="12"/>
        <v>0</v>
      </c>
      <c r="Q41" s="49">
        <f t="shared" si="13"/>
        <v>715.80000000000007</v>
      </c>
      <c r="R41" s="6">
        <f t="shared" si="7"/>
        <v>2538.0000000000005</v>
      </c>
      <c r="S41" s="58">
        <v>260000</v>
      </c>
      <c r="T41" s="59">
        <v>14000</v>
      </c>
      <c r="U41" s="67">
        <v>67.8</v>
      </c>
      <c r="V41" s="14">
        <v>440.8</v>
      </c>
      <c r="W41" s="14">
        <v>0</v>
      </c>
      <c r="X41" s="14">
        <v>64</v>
      </c>
      <c r="Y41" s="68">
        <v>366.8</v>
      </c>
      <c r="Z41" s="76">
        <v>508</v>
      </c>
      <c r="AA41" s="15">
        <v>0.6</v>
      </c>
      <c r="AB41" s="77">
        <v>16.600000000000001</v>
      </c>
      <c r="AC41" s="85">
        <v>85.2</v>
      </c>
      <c r="AD41" s="16">
        <v>81.5</v>
      </c>
      <c r="AE41" s="16">
        <v>305</v>
      </c>
      <c r="AF41" s="16">
        <v>0</v>
      </c>
      <c r="AG41" s="86">
        <v>228.2</v>
      </c>
      <c r="AH41" s="93">
        <v>24.9</v>
      </c>
      <c r="AI41" s="94">
        <v>204</v>
      </c>
      <c r="AJ41" s="102">
        <v>104.2</v>
      </c>
      <c r="AK41" s="17">
        <v>0.2</v>
      </c>
      <c r="AL41" s="103">
        <v>40.200000000000003</v>
      </c>
    </row>
    <row r="42" spans="1:38">
      <c r="A42" s="11">
        <v>1999</v>
      </c>
      <c r="B42" s="32">
        <v>803.9</v>
      </c>
      <c r="C42" s="25">
        <v>294.89999999999998</v>
      </c>
      <c r="D42" s="25">
        <v>2581.8000000000002</v>
      </c>
      <c r="E42" s="25">
        <v>63.5</v>
      </c>
      <c r="F42" s="25">
        <f>337.2+44.2</f>
        <v>381.4</v>
      </c>
      <c r="G42" s="25">
        <v>55.1</v>
      </c>
      <c r="H42" s="25">
        <v>0</v>
      </c>
      <c r="I42" s="25">
        <v>2.6</v>
      </c>
      <c r="J42" s="38">
        <v>140.1</v>
      </c>
      <c r="K42" s="107">
        <f t="shared" si="6"/>
        <v>4323.3000000000011</v>
      </c>
      <c r="L42" s="48">
        <f t="shared" si="8"/>
        <v>726.40000000000009</v>
      </c>
      <c r="M42" s="13">
        <f t="shared" si="9"/>
        <v>658.30000000000007</v>
      </c>
      <c r="N42" s="13">
        <f t="shared" si="10"/>
        <v>0</v>
      </c>
      <c r="O42" s="13">
        <f t="shared" si="11"/>
        <v>378.6</v>
      </c>
      <c r="P42" s="13">
        <f t="shared" si="12"/>
        <v>0</v>
      </c>
      <c r="Q42" s="49">
        <f t="shared" si="13"/>
        <v>704.4</v>
      </c>
      <c r="R42" s="6">
        <f t="shared" si="7"/>
        <v>2467.7000000000003</v>
      </c>
      <c r="S42" s="58">
        <v>258000</v>
      </c>
      <c r="T42" s="59">
        <v>14000</v>
      </c>
      <c r="U42" s="67">
        <v>61.7</v>
      </c>
      <c r="V42" s="14">
        <v>380</v>
      </c>
      <c r="W42" s="14">
        <v>0</v>
      </c>
      <c r="X42" s="14">
        <v>66.099999999999994</v>
      </c>
      <c r="Y42" s="68">
        <v>358.9</v>
      </c>
      <c r="Z42" s="76">
        <v>512.70000000000005</v>
      </c>
      <c r="AA42" s="15">
        <v>0</v>
      </c>
      <c r="AB42" s="77">
        <v>15.8</v>
      </c>
      <c r="AC42" s="85">
        <v>85.9</v>
      </c>
      <c r="AD42" s="16">
        <v>66.7</v>
      </c>
      <c r="AE42" s="16">
        <v>312.5</v>
      </c>
      <c r="AF42" s="16">
        <v>0</v>
      </c>
      <c r="AG42" s="86">
        <v>226.3</v>
      </c>
      <c r="AH42" s="93">
        <v>23.6</v>
      </c>
      <c r="AI42" s="94">
        <v>211.5</v>
      </c>
      <c r="AJ42" s="102">
        <v>103.4</v>
      </c>
      <c r="AK42" s="17">
        <v>0.1</v>
      </c>
      <c r="AL42" s="103">
        <v>42.5</v>
      </c>
    </row>
    <row r="43" spans="1:38">
      <c r="A43" s="11">
        <v>2000</v>
      </c>
      <c r="B43" s="32">
        <v>776.2</v>
      </c>
      <c r="C43" s="25">
        <v>322.2</v>
      </c>
      <c r="D43" s="25">
        <v>2668.8</v>
      </c>
      <c r="E43" s="25">
        <v>58.5</v>
      </c>
      <c r="F43" s="25">
        <f>45.3+345.7</f>
        <v>391</v>
      </c>
      <c r="G43" s="25">
        <v>56.6</v>
      </c>
      <c r="H43" s="25">
        <v>0</v>
      </c>
      <c r="I43" s="25">
        <v>4</v>
      </c>
      <c r="J43" s="38">
        <v>142</v>
      </c>
      <c r="K43" s="107">
        <f t="shared" si="6"/>
        <v>4419.3000000000011</v>
      </c>
      <c r="L43" s="48">
        <f t="shared" si="8"/>
        <v>716.5</v>
      </c>
      <c r="M43" s="13">
        <f t="shared" si="9"/>
        <v>666.8</v>
      </c>
      <c r="N43" s="13">
        <f t="shared" si="10"/>
        <v>0</v>
      </c>
      <c r="O43" s="13">
        <f t="shared" si="11"/>
        <v>386.6</v>
      </c>
      <c r="P43" s="13">
        <f t="shared" si="12"/>
        <v>0</v>
      </c>
      <c r="Q43" s="49">
        <f t="shared" si="13"/>
        <v>731.4</v>
      </c>
      <c r="R43" s="6">
        <f t="shared" si="7"/>
        <v>2501.3000000000002</v>
      </c>
      <c r="S43" s="58">
        <v>270000</v>
      </c>
      <c r="T43" s="59">
        <v>14000</v>
      </c>
      <c r="U43" s="67">
        <v>62.7</v>
      </c>
      <c r="V43" s="14">
        <v>379.7</v>
      </c>
      <c r="W43" s="14">
        <v>0</v>
      </c>
      <c r="X43" s="14">
        <v>66.3</v>
      </c>
      <c r="Y43" s="68">
        <v>349.1</v>
      </c>
      <c r="Z43" s="76">
        <v>508.3</v>
      </c>
      <c r="AA43" s="15">
        <v>0</v>
      </c>
      <c r="AB43" s="77">
        <v>19.399999999999999</v>
      </c>
      <c r="AC43" s="85">
        <v>75.900000000000006</v>
      </c>
      <c r="AD43" s="16">
        <v>65.8</v>
      </c>
      <c r="AE43" s="16">
        <v>320.3</v>
      </c>
      <c r="AF43" s="16">
        <v>0</v>
      </c>
      <c r="AG43" s="86">
        <v>258.60000000000002</v>
      </c>
      <c r="AH43" s="93">
        <v>25.5</v>
      </c>
      <c r="AI43" s="94">
        <v>221.3</v>
      </c>
      <c r="AJ43" s="102">
        <v>104.3</v>
      </c>
      <c r="AK43" s="17">
        <v>0</v>
      </c>
      <c r="AL43" s="103">
        <v>44.1</v>
      </c>
    </row>
    <row r="44" spans="1:38">
      <c r="A44" s="11">
        <v>2001</v>
      </c>
      <c r="B44" s="32">
        <v>986.4</v>
      </c>
      <c r="C44" s="25">
        <v>187</v>
      </c>
      <c r="D44" s="25">
        <v>2500.3000000000002</v>
      </c>
      <c r="E44" s="25">
        <v>76</v>
      </c>
      <c r="F44" s="25">
        <f>46.2+352.8</f>
        <v>399</v>
      </c>
      <c r="G44" s="25">
        <v>33.1</v>
      </c>
      <c r="H44" s="25">
        <v>0.5</v>
      </c>
      <c r="I44" s="25">
        <v>7.1</v>
      </c>
      <c r="J44" s="38">
        <v>117</v>
      </c>
      <c r="K44" s="107">
        <f t="shared" si="6"/>
        <v>4306.4000000000015</v>
      </c>
      <c r="L44" s="48">
        <f t="shared" si="8"/>
        <v>737.4</v>
      </c>
      <c r="M44" s="13">
        <f t="shared" si="9"/>
        <v>639</v>
      </c>
      <c r="N44" s="13">
        <f t="shared" si="10"/>
        <v>0</v>
      </c>
      <c r="O44" s="13">
        <f t="shared" si="11"/>
        <v>394.59999999999997</v>
      </c>
      <c r="P44" s="13">
        <f t="shared" si="12"/>
        <v>0.5</v>
      </c>
      <c r="Q44" s="49">
        <f t="shared" si="13"/>
        <v>698.99999999999989</v>
      </c>
      <c r="R44" s="6">
        <f t="shared" si="7"/>
        <v>2470.5</v>
      </c>
      <c r="S44" s="58">
        <v>270000</v>
      </c>
      <c r="T44" s="59">
        <v>14000</v>
      </c>
      <c r="U44" s="67">
        <v>32.200000000000003</v>
      </c>
      <c r="V44" s="14">
        <v>341.6</v>
      </c>
      <c r="W44" s="14">
        <v>0</v>
      </c>
      <c r="X44" s="14">
        <v>67.7</v>
      </c>
      <c r="Y44" s="68">
        <v>373.9</v>
      </c>
      <c r="Z44" s="76">
        <v>513.79999999999995</v>
      </c>
      <c r="AA44" s="15">
        <v>0</v>
      </c>
      <c r="AB44" s="77">
        <v>19.899999999999999</v>
      </c>
      <c r="AC44" s="85">
        <v>107.8</v>
      </c>
      <c r="AD44" s="16">
        <v>103.9</v>
      </c>
      <c r="AE44" s="16">
        <v>326.89999999999998</v>
      </c>
      <c r="AF44" s="16">
        <v>0.5</v>
      </c>
      <c r="AG44" s="86">
        <v>207.8</v>
      </c>
      <c r="AH44" s="93">
        <v>29.6</v>
      </c>
      <c r="AI44" s="94">
        <v>193.5</v>
      </c>
      <c r="AJ44" s="102">
        <v>97.4</v>
      </c>
      <c r="AK44" s="17">
        <v>0</v>
      </c>
      <c r="AL44" s="103">
        <v>54</v>
      </c>
    </row>
    <row r="45" spans="1:38">
      <c r="A45" s="11">
        <v>2002</v>
      </c>
      <c r="B45" s="32">
        <v>1081</v>
      </c>
      <c r="C45" s="25">
        <v>190.7</v>
      </c>
      <c r="D45" s="25">
        <v>2606</v>
      </c>
      <c r="E45" s="25">
        <v>75.400000000000006</v>
      </c>
      <c r="F45" s="25">
        <f>46.8+357.7</f>
        <v>404.5</v>
      </c>
      <c r="G45" s="25">
        <v>34.200000000000003</v>
      </c>
      <c r="H45" s="25">
        <v>0.8</v>
      </c>
      <c r="I45" s="25">
        <v>8.6</v>
      </c>
      <c r="J45" s="38">
        <v>130.80000000000001</v>
      </c>
      <c r="K45" s="107">
        <f t="shared" si="6"/>
        <v>4532.0000000000009</v>
      </c>
      <c r="L45" s="48">
        <f t="shared" si="8"/>
        <v>756.3</v>
      </c>
      <c r="M45" s="13">
        <f t="shared" si="9"/>
        <v>699.5</v>
      </c>
      <c r="N45" s="13">
        <f t="shared" si="10"/>
        <v>0</v>
      </c>
      <c r="O45" s="13">
        <f t="shared" si="11"/>
        <v>400.79999999999995</v>
      </c>
      <c r="P45" s="13">
        <f t="shared" si="12"/>
        <v>0.6</v>
      </c>
      <c r="Q45" s="49">
        <f t="shared" si="13"/>
        <v>745.30000000000007</v>
      </c>
      <c r="R45" s="6">
        <f t="shared" si="7"/>
        <v>2602.5</v>
      </c>
      <c r="S45" s="58">
        <v>270000</v>
      </c>
      <c r="T45" s="59">
        <v>14000</v>
      </c>
      <c r="U45" s="67">
        <v>33.299999999999997</v>
      </c>
      <c r="V45" s="14">
        <v>376.3</v>
      </c>
      <c r="W45" s="14">
        <v>0</v>
      </c>
      <c r="X45" s="14">
        <v>69.400000000000006</v>
      </c>
      <c r="Y45" s="68">
        <v>407</v>
      </c>
      <c r="Z45" s="76">
        <v>525.6</v>
      </c>
      <c r="AA45" s="15">
        <v>0</v>
      </c>
      <c r="AB45" s="77">
        <v>22.3</v>
      </c>
      <c r="AC45" s="85">
        <v>106</v>
      </c>
      <c r="AD45" s="16">
        <v>136.69999999999999</v>
      </c>
      <c r="AE45" s="16">
        <v>331.4</v>
      </c>
      <c r="AF45" s="16">
        <v>0.6</v>
      </c>
      <c r="AG45" s="86">
        <v>215.9</v>
      </c>
      <c r="AH45" s="93">
        <v>31.9</v>
      </c>
      <c r="AI45" s="94">
        <v>186.5</v>
      </c>
      <c r="AJ45" s="102">
        <v>100.1</v>
      </c>
      <c r="AK45" s="17">
        <v>0</v>
      </c>
      <c r="AL45" s="103">
        <v>59.5</v>
      </c>
    </row>
    <row r="46" spans="1:38">
      <c r="A46" s="11">
        <v>2003</v>
      </c>
      <c r="B46" s="32">
        <v>969.5</v>
      </c>
      <c r="C46" s="25">
        <v>177</v>
      </c>
      <c r="D46" s="25">
        <v>2864.3</v>
      </c>
      <c r="E46" s="25">
        <v>45.2</v>
      </c>
      <c r="F46" s="25">
        <f>47.5+362.2</f>
        <v>409.7</v>
      </c>
      <c r="G46" s="25">
        <v>29.5</v>
      </c>
      <c r="H46" s="25">
        <v>0.8</v>
      </c>
      <c r="I46" s="25">
        <v>2.5</v>
      </c>
      <c r="J46" s="38">
        <v>138.19999999999999</v>
      </c>
      <c r="K46" s="107">
        <f t="shared" si="6"/>
        <v>4636.7</v>
      </c>
      <c r="L46" s="48">
        <f t="shared" si="8"/>
        <v>798</v>
      </c>
      <c r="M46" s="13">
        <f t="shared" si="9"/>
        <v>746.4</v>
      </c>
      <c r="N46" s="13">
        <f t="shared" si="10"/>
        <v>0</v>
      </c>
      <c r="O46" s="13">
        <f t="shared" si="11"/>
        <v>406</v>
      </c>
      <c r="P46" s="13">
        <f t="shared" si="12"/>
        <v>0.6</v>
      </c>
      <c r="Q46" s="49">
        <f t="shared" si="13"/>
        <v>756.19999999999993</v>
      </c>
      <c r="R46" s="6">
        <f t="shared" si="7"/>
        <v>2707.2</v>
      </c>
      <c r="S46" s="58">
        <v>270000</v>
      </c>
      <c r="T46" s="59">
        <v>14000</v>
      </c>
      <c r="U46" s="67">
        <v>36.200000000000003</v>
      </c>
      <c r="V46" s="14">
        <v>401.9</v>
      </c>
      <c r="W46" s="14">
        <v>0</v>
      </c>
      <c r="X46" s="14">
        <v>70.3</v>
      </c>
      <c r="Y46" s="68">
        <v>384.2</v>
      </c>
      <c r="Z46" s="76">
        <v>548.29999999999995</v>
      </c>
      <c r="AA46" s="15">
        <v>0</v>
      </c>
      <c r="AB46" s="77">
        <v>19.7</v>
      </c>
      <c r="AC46" s="85">
        <v>111.3</v>
      </c>
      <c r="AD46" s="16">
        <v>158</v>
      </c>
      <c r="AE46" s="16">
        <v>335.7</v>
      </c>
      <c r="AF46" s="16">
        <v>0.6</v>
      </c>
      <c r="AG46" s="86">
        <v>265</v>
      </c>
      <c r="AH46" s="93">
        <v>50.1</v>
      </c>
      <c r="AI46" s="94">
        <v>186.5</v>
      </c>
      <c r="AJ46" s="102">
        <v>87.3</v>
      </c>
      <c r="AK46" s="17">
        <v>0</v>
      </c>
      <c r="AL46" s="103">
        <v>52.1</v>
      </c>
    </row>
    <row r="47" spans="1:38">
      <c r="A47" s="11">
        <v>2004</v>
      </c>
      <c r="B47" s="32">
        <v>928</v>
      </c>
      <c r="C47" s="25">
        <v>188.1</v>
      </c>
      <c r="D47" s="25">
        <v>3009</v>
      </c>
      <c r="E47" s="25">
        <v>116.4</v>
      </c>
      <c r="F47" s="25">
        <f>48+366.7</f>
        <v>414.7</v>
      </c>
      <c r="G47" s="25">
        <v>35.4</v>
      </c>
      <c r="H47" s="25">
        <v>0.9</v>
      </c>
      <c r="I47" s="25">
        <v>3.4</v>
      </c>
      <c r="J47" s="38">
        <v>145.80000000000001</v>
      </c>
      <c r="K47" s="107">
        <f t="shared" si="6"/>
        <v>4841.6999999999989</v>
      </c>
      <c r="L47" s="48">
        <f t="shared" si="8"/>
        <v>837.7</v>
      </c>
      <c r="M47" s="13">
        <f t="shared" si="9"/>
        <v>745</v>
      </c>
      <c r="N47" s="13">
        <f t="shared" si="10"/>
        <v>0</v>
      </c>
      <c r="O47" s="13">
        <f t="shared" si="11"/>
        <v>410.9</v>
      </c>
      <c r="P47" s="13">
        <f t="shared" si="12"/>
        <v>0.7</v>
      </c>
      <c r="Q47" s="49">
        <f t="shared" si="13"/>
        <v>768.4</v>
      </c>
      <c r="R47" s="6">
        <f t="shared" si="7"/>
        <v>2762.7</v>
      </c>
      <c r="S47" s="58">
        <v>270000</v>
      </c>
      <c r="T47" s="59">
        <v>14000</v>
      </c>
      <c r="U47" s="67">
        <v>35.700000000000003</v>
      </c>
      <c r="V47" s="14">
        <v>413.9</v>
      </c>
      <c r="W47" s="14">
        <v>0</v>
      </c>
      <c r="X47" s="14">
        <v>71.2</v>
      </c>
      <c r="Y47" s="68">
        <v>406.4</v>
      </c>
      <c r="Z47" s="76">
        <v>589.4</v>
      </c>
      <c r="AA47" s="15">
        <v>0</v>
      </c>
      <c r="AB47" s="77">
        <v>22.4</v>
      </c>
      <c r="AC47" s="85">
        <v>112.3</v>
      </c>
      <c r="AD47" s="16">
        <v>182.3</v>
      </c>
      <c r="AE47" s="16">
        <v>339.7</v>
      </c>
      <c r="AF47" s="16">
        <v>0.7</v>
      </c>
      <c r="AG47" s="86">
        <v>249.1</v>
      </c>
      <c r="AH47" s="93">
        <v>50.6</v>
      </c>
      <c r="AI47" s="94">
        <v>148.80000000000001</v>
      </c>
      <c r="AJ47" s="102">
        <v>90.5</v>
      </c>
      <c r="AK47" s="17">
        <v>0</v>
      </c>
      <c r="AL47" s="103">
        <v>49.7</v>
      </c>
    </row>
    <row r="48" spans="1:38">
      <c r="A48" s="11">
        <v>2005</v>
      </c>
      <c r="B48" s="32">
        <v>1126.5</v>
      </c>
      <c r="C48" s="25">
        <v>147.30000000000001</v>
      </c>
      <c r="D48" s="25">
        <v>2923.4</v>
      </c>
      <c r="E48" s="25">
        <v>115.5</v>
      </c>
      <c r="F48" s="25">
        <f>48.6+370.8</f>
        <v>419.40000000000003</v>
      </c>
      <c r="G48" s="25">
        <v>39.9</v>
      </c>
      <c r="H48" s="25">
        <v>0.9</v>
      </c>
      <c r="I48" s="25">
        <v>4.8</v>
      </c>
      <c r="J48" s="38">
        <v>123.2</v>
      </c>
      <c r="K48" s="107">
        <f t="shared" si="6"/>
        <v>4900.8999999999987</v>
      </c>
      <c r="L48" s="48">
        <f t="shared" si="8"/>
        <v>884.3</v>
      </c>
      <c r="M48" s="13">
        <f t="shared" si="9"/>
        <v>700.4</v>
      </c>
      <c r="N48" s="13">
        <f t="shared" si="10"/>
        <v>0</v>
      </c>
      <c r="O48" s="13">
        <f t="shared" si="11"/>
        <v>415.6</v>
      </c>
      <c r="P48" s="13">
        <f t="shared" si="12"/>
        <v>0.7</v>
      </c>
      <c r="Q48" s="49">
        <f t="shared" si="13"/>
        <v>789.2</v>
      </c>
      <c r="R48" s="6">
        <f t="shared" si="7"/>
        <v>2790.2</v>
      </c>
      <c r="S48" s="58">
        <v>270000</v>
      </c>
      <c r="T48" s="59">
        <v>14000</v>
      </c>
      <c r="U48" s="67">
        <v>36.799999999999997</v>
      </c>
      <c r="V48" s="14">
        <v>442</v>
      </c>
      <c r="W48" s="14">
        <v>0</v>
      </c>
      <c r="X48" s="14">
        <v>72</v>
      </c>
      <c r="Y48" s="68">
        <v>396.2</v>
      </c>
      <c r="Z48" s="76">
        <v>606.20000000000005</v>
      </c>
      <c r="AA48" s="15">
        <v>0</v>
      </c>
      <c r="AB48" s="77">
        <v>19.600000000000001</v>
      </c>
      <c r="AC48" s="85">
        <v>105.4</v>
      </c>
      <c r="AD48" s="16">
        <v>199.1</v>
      </c>
      <c r="AE48" s="16">
        <v>343.6</v>
      </c>
      <c r="AF48" s="16">
        <v>0.7</v>
      </c>
      <c r="AG48" s="86">
        <v>279.89999999999998</v>
      </c>
      <c r="AH48" s="93">
        <v>75.3</v>
      </c>
      <c r="AI48" s="94">
        <v>59.3</v>
      </c>
      <c r="AJ48" s="102">
        <v>93.5</v>
      </c>
      <c r="AK48" s="17">
        <v>0</v>
      </c>
      <c r="AL48" s="103">
        <v>60.6</v>
      </c>
    </row>
    <row r="49" spans="1:38">
      <c r="A49" s="11">
        <v>2006</v>
      </c>
      <c r="B49" s="32">
        <v>903.1</v>
      </c>
      <c r="C49" s="25">
        <v>187.4</v>
      </c>
      <c r="D49" s="25">
        <v>2938</v>
      </c>
      <c r="E49" s="25">
        <f>65.1+47</f>
        <v>112.1</v>
      </c>
      <c r="F49" s="25">
        <f>49.1+375</f>
        <v>424.1</v>
      </c>
      <c r="G49" s="25">
        <v>38.299999999999997</v>
      </c>
      <c r="H49" s="25">
        <v>0.9</v>
      </c>
      <c r="I49" s="25">
        <v>10.4</v>
      </c>
      <c r="J49" s="38">
        <v>109.4</v>
      </c>
      <c r="K49" s="107">
        <f t="shared" si="6"/>
        <v>4723.7</v>
      </c>
      <c r="L49" s="48">
        <f t="shared" si="8"/>
        <v>858.8</v>
      </c>
      <c r="M49" s="13">
        <f t="shared" si="9"/>
        <v>688.09999999999991</v>
      </c>
      <c r="N49" s="13">
        <f t="shared" si="10"/>
        <v>0</v>
      </c>
      <c r="O49" s="13">
        <f t="shared" si="11"/>
        <v>420.2</v>
      </c>
      <c r="P49" s="13">
        <f t="shared" si="12"/>
        <v>0.7</v>
      </c>
      <c r="Q49" s="49">
        <f t="shared" si="13"/>
        <v>813.9</v>
      </c>
      <c r="R49" s="6">
        <f t="shared" si="7"/>
        <v>2781.7</v>
      </c>
      <c r="S49" s="58">
        <v>280000</v>
      </c>
      <c r="T49" s="59">
        <v>14050</v>
      </c>
      <c r="U49" s="67">
        <v>35.6</v>
      </c>
      <c r="V49" s="14">
        <v>411.3</v>
      </c>
      <c r="W49" s="14">
        <v>0</v>
      </c>
      <c r="X49" s="14">
        <v>72.8</v>
      </c>
      <c r="Y49" s="68">
        <v>408.8</v>
      </c>
      <c r="Z49" s="76">
        <v>623.4</v>
      </c>
      <c r="AA49" s="15">
        <v>0</v>
      </c>
      <c r="AB49" s="77">
        <v>12.2</v>
      </c>
      <c r="AC49" s="85">
        <v>101.6</v>
      </c>
      <c r="AD49" s="16">
        <v>226</v>
      </c>
      <c r="AE49" s="16">
        <v>347.4</v>
      </c>
      <c r="AF49" s="16">
        <v>0.7</v>
      </c>
      <c r="AG49" s="86">
        <v>296.5</v>
      </c>
      <c r="AH49" s="93">
        <v>54.4</v>
      </c>
      <c r="AI49" s="94">
        <v>50.8</v>
      </c>
      <c r="AJ49" s="102">
        <v>96.4</v>
      </c>
      <c r="AK49" s="17">
        <v>0</v>
      </c>
      <c r="AL49" s="103">
        <v>43.8</v>
      </c>
    </row>
    <row r="50" spans="1:38">
      <c r="A50" s="11">
        <v>2007</v>
      </c>
      <c r="B50" s="32">
        <v>1064.0999999999999</v>
      </c>
      <c r="C50" s="25">
        <v>179.3</v>
      </c>
      <c r="D50" s="25">
        <v>3084.4</v>
      </c>
      <c r="E50" s="25">
        <v>160.1</v>
      </c>
      <c r="F50" s="25">
        <f>49.6+379.1</f>
        <v>428.70000000000005</v>
      </c>
      <c r="G50" s="25">
        <v>40.9</v>
      </c>
      <c r="H50" s="25">
        <v>1</v>
      </c>
      <c r="I50" s="25">
        <v>3.1</v>
      </c>
      <c r="J50" s="38">
        <v>123.5</v>
      </c>
      <c r="K50" s="107">
        <f t="shared" si="6"/>
        <v>5085.1000000000004</v>
      </c>
      <c r="L50" s="48">
        <f t="shared" si="8"/>
        <v>1006.0000000000001</v>
      </c>
      <c r="M50" s="13">
        <f t="shared" si="9"/>
        <v>769.5</v>
      </c>
      <c r="N50" s="13">
        <f t="shared" si="10"/>
        <v>0</v>
      </c>
      <c r="O50" s="13">
        <f t="shared" si="11"/>
        <v>424.79999999999995</v>
      </c>
      <c r="P50" s="13">
        <f t="shared" si="12"/>
        <v>0.8</v>
      </c>
      <c r="Q50" s="49">
        <f t="shared" si="13"/>
        <v>847.39999999999986</v>
      </c>
      <c r="R50" s="6">
        <f t="shared" si="7"/>
        <v>3048.5</v>
      </c>
      <c r="S50" s="58">
        <v>290000</v>
      </c>
      <c r="T50" s="59">
        <v>14100</v>
      </c>
      <c r="U50" s="67">
        <v>37.5</v>
      </c>
      <c r="V50" s="14">
        <v>420.6</v>
      </c>
      <c r="W50" s="14">
        <v>0</v>
      </c>
      <c r="X50" s="14">
        <v>73.599999999999994</v>
      </c>
      <c r="Y50" s="68">
        <v>424.7</v>
      </c>
      <c r="Z50" s="76">
        <v>681.2</v>
      </c>
      <c r="AA50" s="15">
        <v>0</v>
      </c>
      <c r="AB50" s="77">
        <v>23.9</v>
      </c>
      <c r="AC50" s="85">
        <v>103</v>
      </c>
      <c r="AD50" s="16">
        <v>297.10000000000002</v>
      </c>
      <c r="AE50" s="16">
        <v>351.2</v>
      </c>
      <c r="AF50" s="16">
        <v>0.8</v>
      </c>
      <c r="AG50" s="86">
        <v>303.5</v>
      </c>
      <c r="AH50" s="93">
        <v>138.1</v>
      </c>
      <c r="AI50" s="94">
        <v>51.8</v>
      </c>
      <c r="AJ50" s="102">
        <v>95.3</v>
      </c>
      <c r="AK50" s="17">
        <v>0</v>
      </c>
      <c r="AL50" s="103">
        <v>46.2</v>
      </c>
    </row>
    <row r="51" spans="1:38">
      <c r="A51" s="11">
        <v>2008</v>
      </c>
      <c r="B51" s="32">
        <v>1106.2</v>
      </c>
      <c r="C51" s="25">
        <v>161.9</v>
      </c>
      <c r="D51" s="25">
        <v>3381.4</v>
      </c>
      <c r="E51" s="25">
        <v>163.6</v>
      </c>
      <c r="F51" s="25">
        <f>50.2+383.2</f>
        <v>433.4</v>
      </c>
      <c r="G51" s="25">
        <v>38.1</v>
      </c>
      <c r="H51" s="25">
        <v>2.5</v>
      </c>
      <c r="I51" s="25">
        <v>4.3</v>
      </c>
      <c r="J51" s="38">
        <v>141.9</v>
      </c>
      <c r="K51" s="107">
        <f t="shared" si="6"/>
        <v>5433.3</v>
      </c>
      <c r="L51" s="48">
        <f t="shared" si="8"/>
        <v>1021.7</v>
      </c>
      <c r="M51" s="13">
        <f t="shared" si="9"/>
        <v>680.5</v>
      </c>
      <c r="N51" s="13">
        <f t="shared" si="10"/>
        <v>0</v>
      </c>
      <c r="O51" s="13">
        <f t="shared" si="11"/>
        <v>429.5</v>
      </c>
      <c r="P51" s="13">
        <f t="shared" si="12"/>
        <v>2.1</v>
      </c>
      <c r="Q51" s="49">
        <f t="shared" si="13"/>
        <v>826.3</v>
      </c>
      <c r="R51" s="6">
        <f t="shared" si="7"/>
        <v>2960.0999999999995</v>
      </c>
      <c r="S51" s="58">
        <v>298000</v>
      </c>
      <c r="T51" s="59">
        <v>14200</v>
      </c>
      <c r="U51" s="67">
        <v>38.700000000000003</v>
      </c>
      <c r="V51" s="14">
        <v>393</v>
      </c>
      <c r="W51" s="14">
        <v>0</v>
      </c>
      <c r="X51" s="14">
        <v>74.400000000000006</v>
      </c>
      <c r="Y51" s="68">
        <v>422.7</v>
      </c>
      <c r="Z51" s="76">
        <v>672.1</v>
      </c>
      <c r="AA51" s="15">
        <v>0</v>
      </c>
      <c r="AB51" s="77">
        <v>12.9</v>
      </c>
      <c r="AC51" s="85">
        <v>103.9</v>
      </c>
      <c r="AD51" s="16">
        <v>237.7</v>
      </c>
      <c r="AE51" s="16">
        <v>355.1</v>
      </c>
      <c r="AF51" s="16">
        <v>2.1</v>
      </c>
      <c r="AG51" s="86">
        <v>291.8</v>
      </c>
      <c r="AH51" s="93">
        <v>157.69999999999999</v>
      </c>
      <c r="AI51" s="94">
        <v>49.8</v>
      </c>
      <c r="AJ51" s="102">
        <v>98.9</v>
      </c>
      <c r="AK51" s="17">
        <v>0</v>
      </c>
      <c r="AL51" s="103">
        <v>49.3</v>
      </c>
    </row>
    <row r="52" spans="1:38">
      <c r="A52" s="11">
        <v>2009</v>
      </c>
      <c r="B52" s="32">
        <v>1006</v>
      </c>
      <c r="C52" s="25">
        <v>161.9</v>
      </c>
      <c r="D52" s="25">
        <v>3206.9</v>
      </c>
      <c r="E52" s="25">
        <v>128.69999999999999</v>
      </c>
      <c r="F52" s="25">
        <f>50.8+387.4</f>
        <v>438.2</v>
      </c>
      <c r="G52" s="25">
        <v>44.3</v>
      </c>
      <c r="H52" s="25">
        <v>2.9</v>
      </c>
      <c r="I52" s="25">
        <v>5</v>
      </c>
      <c r="J52" s="38">
        <v>139.69999999999999</v>
      </c>
      <c r="K52" s="107">
        <f t="shared" si="6"/>
        <v>5133.5999999999995</v>
      </c>
      <c r="L52" s="48">
        <f t="shared" si="8"/>
        <v>986.99999999999989</v>
      </c>
      <c r="M52" s="13">
        <f t="shared" si="9"/>
        <v>796.19999999999993</v>
      </c>
      <c r="N52" s="13">
        <f t="shared" si="10"/>
        <v>0</v>
      </c>
      <c r="O52" s="13">
        <f t="shared" si="11"/>
        <v>434.2</v>
      </c>
      <c r="P52" s="13">
        <f t="shared" si="12"/>
        <v>2.5</v>
      </c>
      <c r="Q52" s="49">
        <f t="shared" si="13"/>
        <v>795</v>
      </c>
      <c r="R52" s="6">
        <f t="shared" si="7"/>
        <v>3014.8999999999996</v>
      </c>
      <c r="S52" s="58">
        <v>300000</v>
      </c>
      <c r="T52" s="59">
        <v>14300</v>
      </c>
      <c r="U52" s="67">
        <v>34.9</v>
      </c>
      <c r="V52" s="14">
        <v>430.7</v>
      </c>
      <c r="W52" s="14">
        <v>0</v>
      </c>
      <c r="X52" s="14">
        <v>75.2</v>
      </c>
      <c r="Y52" s="68">
        <v>411.7</v>
      </c>
      <c r="Z52" s="76">
        <v>653.29999999999995</v>
      </c>
      <c r="AA52" s="15">
        <v>0</v>
      </c>
      <c r="AB52" s="77">
        <v>12.7</v>
      </c>
      <c r="AC52" s="85">
        <v>104.8</v>
      </c>
      <c r="AD52" s="16">
        <v>313.60000000000002</v>
      </c>
      <c r="AE52" s="16">
        <v>359</v>
      </c>
      <c r="AF52" s="16">
        <v>2.5</v>
      </c>
      <c r="AG52" s="86">
        <v>276.60000000000002</v>
      </c>
      <c r="AH52" s="93">
        <v>150.4</v>
      </c>
      <c r="AI52" s="94">
        <v>51.9</v>
      </c>
      <c r="AJ52" s="102">
        <v>94</v>
      </c>
      <c r="AK52" s="17">
        <v>0</v>
      </c>
      <c r="AL52" s="103">
        <v>43.6</v>
      </c>
    </row>
    <row r="53" spans="1:38">
      <c r="A53" s="11">
        <v>2010</v>
      </c>
      <c r="B53" s="32">
        <v>1106.5999999999999</v>
      </c>
      <c r="C53" s="25">
        <v>161.9</v>
      </c>
      <c r="D53" s="25">
        <v>3204.4</v>
      </c>
      <c r="E53" s="25">
        <v>159.6</v>
      </c>
      <c r="F53" s="25">
        <f>51.4+392.8</f>
        <v>444.2</v>
      </c>
      <c r="G53" s="25">
        <v>43.9</v>
      </c>
      <c r="H53" s="25">
        <v>3.2</v>
      </c>
      <c r="I53" s="25">
        <v>7.6</v>
      </c>
      <c r="J53" s="38">
        <v>132</v>
      </c>
      <c r="K53" s="107">
        <f t="shared" si="6"/>
        <v>5263.4</v>
      </c>
      <c r="L53" s="48">
        <f t="shared" si="8"/>
        <v>1019.6</v>
      </c>
      <c r="M53" s="13">
        <f t="shared" si="9"/>
        <v>641</v>
      </c>
      <c r="N53" s="13">
        <f t="shared" si="10"/>
        <v>69.400000000000006</v>
      </c>
      <c r="O53" s="13">
        <f t="shared" si="11"/>
        <v>440.2</v>
      </c>
      <c r="P53" s="13">
        <f t="shared" si="12"/>
        <v>2.8</v>
      </c>
      <c r="Q53" s="49">
        <f t="shared" si="13"/>
        <v>827.2</v>
      </c>
      <c r="R53" s="6">
        <f t="shared" si="7"/>
        <v>3000.2</v>
      </c>
      <c r="S53" s="58">
        <v>300000</v>
      </c>
      <c r="T53" s="59">
        <v>14300</v>
      </c>
      <c r="U53" s="67">
        <v>37.5</v>
      </c>
      <c r="V53" s="14">
        <v>444.9</v>
      </c>
      <c r="W53" s="14">
        <v>69.400000000000006</v>
      </c>
      <c r="X53" s="14">
        <v>76.3</v>
      </c>
      <c r="Y53" s="68">
        <v>417.7</v>
      </c>
      <c r="Z53" s="76">
        <v>676.6</v>
      </c>
      <c r="AA53" s="15">
        <v>0</v>
      </c>
      <c r="AB53" s="77">
        <v>13</v>
      </c>
      <c r="AC53" s="85">
        <v>95.3</v>
      </c>
      <c r="AD53" s="16">
        <v>140.6</v>
      </c>
      <c r="AE53" s="16">
        <v>363.9</v>
      </c>
      <c r="AF53" s="16">
        <v>2.8</v>
      </c>
      <c r="AG53" s="86">
        <v>298.3</v>
      </c>
      <c r="AH53" s="93">
        <v>154.30000000000001</v>
      </c>
      <c r="AI53" s="94">
        <v>55.5</v>
      </c>
      <c r="AJ53" s="102">
        <v>98.2</v>
      </c>
      <c r="AK53" s="17">
        <v>0</v>
      </c>
      <c r="AL53" s="103">
        <v>55.9</v>
      </c>
    </row>
    <row r="54" spans="1:38">
      <c r="A54" s="109">
        <v>2011</v>
      </c>
      <c r="B54" s="132">
        <v>1146.7</v>
      </c>
      <c r="C54" s="133">
        <v>157.69999999999999</v>
      </c>
      <c r="D54" s="133">
        <v>3131</v>
      </c>
      <c r="E54" s="133">
        <v>158.9</v>
      </c>
      <c r="F54" s="133">
        <f>52.1+397.4</f>
        <v>449.5</v>
      </c>
      <c r="G54" s="133">
        <v>42.8</v>
      </c>
      <c r="H54" s="133">
        <v>3.5</v>
      </c>
      <c r="I54" s="133">
        <v>7.4</v>
      </c>
      <c r="J54" s="134">
        <v>147.30000000000001</v>
      </c>
      <c r="K54" s="132">
        <f t="shared" si="6"/>
        <v>5244.7999999999993</v>
      </c>
      <c r="L54" s="113">
        <f t="shared" si="8"/>
        <v>1069.0999999999999</v>
      </c>
      <c r="M54" s="114">
        <f t="shared" si="9"/>
        <v>698.19999999999993</v>
      </c>
      <c r="N54" s="114">
        <f t="shared" si="10"/>
        <v>68.3</v>
      </c>
      <c r="O54" s="114">
        <f t="shared" si="11"/>
        <v>445.4</v>
      </c>
      <c r="P54" s="114">
        <f t="shared" si="12"/>
        <v>3</v>
      </c>
      <c r="Q54" s="115">
        <f t="shared" si="13"/>
        <v>844.40000000000009</v>
      </c>
      <c r="R54" s="115">
        <f t="shared" si="7"/>
        <v>3128.3999999999996</v>
      </c>
      <c r="S54" s="116">
        <v>305000</v>
      </c>
      <c r="T54" s="117">
        <v>14500</v>
      </c>
      <c r="U54" s="118">
        <v>41.3</v>
      </c>
      <c r="V54" s="119">
        <v>465</v>
      </c>
      <c r="W54" s="119">
        <v>68.3</v>
      </c>
      <c r="X54" s="119">
        <v>77.2</v>
      </c>
      <c r="Y54" s="120">
        <v>418.7</v>
      </c>
      <c r="Z54" s="121">
        <v>723.4</v>
      </c>
      <c r="AA54" s="122">
        <v>0</v>
      </c>
      <c r="AB54" s="123">
        <v>13.1</v>
      </c>
      <c r="AC54" s="124">
        <v>103.3</v>
      </c>
      <c r="AD54" s="125">
        <v>175.9</v>
      </c>
      <c r="AE54" s="125">
        <v>368.2</v>
      </c>
      <c r="AF54" s="125">
        <v>3</v>
      </c>
      <c r="AG54" s="126">
        <v>313.10000000000002</v>
      </c>
      <c r="AH54" s="127">
        <v>150.19999999999999</v>
      </c>
      <c r="AI54" s="128">
        <v>57.3</v>
      </c>
      <c r="AJ54" s="129">
        <v>99.5</v>
      </c>
      <c r="AK54" s="130">
        <v>0</v>
      </c>
      <c r="AL54" s="131">
        <v>50.9</v>
      </c>
    </row>
    <row r="55" spans="1:38">
      <c r="A55" s="4">
        <v>2012</v>
      </c>
      <c r="B55" s="30"/>
      <c r="C55" s="5"/>
      <c r="D55" s="5"/>
      <c r="E55" s="5"/>
      <c r="F55" s="5"/>
      <c r="G55" s="5"/>
      <c r="H55" s="5"/>
      <c r="I55" s="5"/>
      <c r="J55" s="36"/>
      <c r="K55" s="5"/>
      <c r="L55" s="46"/>
      <c r="M55" s="6"/>
      <c r="N55" s="6"/>
      <c r="O55" s="6"/>
      <c r="P55" s="6"/>
      <c r="Q55" s="47"/>
      <c r="R55" s="6"/>
      <c r="S55" s="56">
        <v>308000</v>
      </c>
      <c r="T55" s="57">
        <v>14500</v>
      </c>
      <c r="U55" s="65"/>
      <c r="V55" s="7"/>
      <c r="W55" s="7"/>
      <c r="X55" s="7"/>
      <c r="Y55" s="66"/>
      <c r="Z55" s="74"/>
      <c r="AA55" s="8"/>
      <c r="AB55" s="75"/>
      <c r="AC55" s="83"/>
      <c r="AD55" s="9"/>
      <c r="AE55" s="9"/>
      <c r="AF55" s="9"/>
      <c r="AG55" s="84"/>
      <c r="AH55" s="91"/>
      <c r="AI55" s="92"/>
      <c r="AJ55" s="100"/>
      <c r="AK55" s="10"/>
      <c r="AL55" s="101"/>
    </row>
    <row r="56" spans="1:38">
      <c r="A56" s="18">
        <v>2013</v>
      </c>
      <c r="B56" s="33"/>
      <c r="C56" s="19"/>
      <c r="D56" s="19"/>
      <c r="E56" s="19"/>
      <c r="F56" s="19"/>
      <c r="G56" s="19"/>
      <c r="H56" s="19"/>
      <c r="I56" s="19"/>
      <c r="J56" s="39"/>
      <c r="K56" s="19"/>
      <c r="L56" s="50"/>
      <c r="M56" s="20"/>
      <c r="N56" s="20"/>
      <c r="O56" s="20"/>
      <c r="P56" s="20"/>
      <c r="Q56" s="51"/>
      <c r="R56" s="20"/>
      <c r="S56" s="60">
        <v>310000</v>
      </c>
      <c r="T56" s="61">
        <v>15000</v>
      </c>
      <c r="U56" s="69"/>
      <c r="V56" s="21"/>
      <c r="W56" s="21"/>
      <c r="X56" s="21"/>
      <c r="Y56" s="70"/>
      <c r="Z56" s="78"/>
      <c r="AA56" s="22"/>
      <c r="AB56" s="79"/>
      <c r="AC56" s="87"/>
      <c r="AD56" s="23"/>
      <c r="AE56" s="23"/>
      <c r="AF56" s="23"/>
      <c r="AG56" s="88"/>
      <c r="AH56" s="95"/>
      <c r="AI56" s="96"/>
      <c r="AJ56" s="104"/>
      <c r="AK56" s="24"/>
      <c r="AL56" s="105"/>
    </row>
  </sheetData>
  <mergeCells count="5">
    <mergeCell ref="U2:Y2"/>
    <mergeCell ref="Z2:AB2"/>
    <mergeCell ref="AC2:AG2"/>
    <mergeCell ref="AH2:AI2"/>
    <mergeCell ref="AJ2:AL2"/>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readme</vt:lpstr>
      <vt:lpstr>Energy data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dc:creator>
  <cp:lastModifiedBy>Matt</cp:lastModifiedBy>
  <cp:lastPrinted>2014-09-05T07:49:41Z</cp:lastPrinted>
  <dcterms:created xsi:type="dcterms:W3CDTF">2014-08-15T13:34:03Z</dcterms:created>
  <dcterms:modified xsi:type="dcterms:W3CDTF">2014-09-23T00:22:03Z</dcterms:modified>
</cp:coreProperties>
</file>