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240" yWindow="280" windowWidth="23020" windowHeight="17280" activeTab="1"/>
  </bookViews>
  <sheets>
    <sheet name="Iran Workbook" sheetId="1" r:id="rId1"/>
    <sheet name="IRData" sheetId="9" r:id="rId2"/>
    <sheet name="Iran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9" l="1"/>
  <c r="A3" i="9"/>
  <c r="A4" i="9"/>
  <c r="A5" i="9"/>
  <c r="A6" i="9"/>
  <c r="A7" i="9"/>
  <c r="A8" i="9"/>
  <c r="A9" i="9"/>
  <c r="A10" i="9"/>
  <c r="A11" i="9"/>
  <c r="A12" i="9"/>
  <c r="A13" i="9"/>
  <c r="A14" i="9"/>
  <c r="A15" i="9"/>
  <c r="A16" i="9"/>
  <c r="A17" i="9"/>
  <c r="A18" i="9"/>
  <c r="A19" i="9"/>
  <c r="A20" i="9"/>
  <c r="A21" i="9"/>
  <c r="A22" i="9"/>
  <c r="A1" i="9"/>
  <c r="G13" i="1"/>
  <c r="B3" i="9"/>
  <c r="H13" i="1"/>
  <c r="C3" i="9"/>
  <c r="I13" i="1"/>
  <c r="D3" i="9"/>
  <c r="J13" i="1"/>
  <c r="E3" i="9"/>
  <c r="K13" i="1"/>
  <c r="F3" i="9"/>
  <c r="L13" i="1"/>
  <c r="G3" i="9"/>
  <c r="G14" i="1"/>
  <c r="B4" i="9"/>
  <c r="H14" i="1"/>
  <c r="C4" i="9"/>
  <c r="I14" i="1"/>
  <c r="D4" i="9"/>
  <c r="J14" i="1"/>
  <c r="E4" i="9"/>
  <c r="K14" i="1"/>
  <c r="F4" i="9"/>
  <c r="L14" i="1"/>
  <c r="G4" i="9"/>
  <c r="G15" i="1"/>
  <c r="B5" i="9"/>
  <c r="H15" i="1"/>
  <c r="C5" i="9"/>
  <c r="I15" i="1"/>
  <c r="D5" i="9"/>
  <c r="J15" i="1"/>
  <c r="E5" i="9"/>
  <c r="K15" i="1"/>
  <c r="F5" i="9"/>
  <c r="L15" i="1"/>
  <c r="G5" i="9"/>
  <c r="G16" i="1"/>
  <c r="B6" i="9"/>
  <c r="H16" i="1"/>
  <c r="C6" i="9"/>
  <c r="I16" i="1"/>
  <c r="D6" i="9"/>
  <c r="J16" i="1"/>
  <c r="E6" i="9"/>
  <c r="K16" i="1"/>
  <c r="F6" i="9"/>
  <c r="L16" i="1"/>
  <c r="G6" i="9"/>
  <c r="G17" i="1"/>
  <c r="B7" i="9"/>
  <c r="H17" i="1"/>
  <c r="C7" i="9"/>
  <c r="I17" i="1"/>
  <c r="D7" i="9"/>
  <c r="J17" i="1"/>
  <c r="E7" i="9"/>
  <c r="K17" i="1"/>
  <c r="F7" i="9"/>
  <c r="L17" i="1"/>
  <c r="G7" i="9"/>
  <c r="G18" i="1"/>
  <c r="B8" i="9"/>
  <c r="H18" i="1"/>
  <c r="C8" i="9"/>
  <c r="I18" i="1"/>
  <c r="D8" i="9"/>
  <c r="J18" i="1"/>
  <c r="E8" i="9"/>
  <c r="K18" i="1"/>
  <c r="F8" i="9"/>
  <c r="L18" i="1"/>
  <c r="G8" i="9"/>
  <c r="G19" i="1"/>
  <c r="B9" i="9"/>
  <c r="H19" i="1"/>
  <c r="C9" i="9"/>
  <c r="I19" i="1"/>
  <c r="D9" i="9"/>
  <c r="J19" i="1"/>
  <c r="E9" i="9"/>
  <c r="K19" i="1"/>
  <c r="F9" i="9"/>
  <c r="L19" i="1"/>
  <c r="G9" i="9"/>
  <c r="G20" i="1"/>
  <c r="B10" i="9"/>
  <c r="H20" i="1"/>
  <c r="C10" i="9"/>
  <c r="I20" i="1"/>
  <c r="D10" i="9"/>
  <c r="J20" i="1"/>
  <c r="E10" i="9"/>
  <c r="K20" i="1"/>
  <c r="F10" i="9"/>
  <c r="L20" i="1"/>
  <c r="G10" i="9"/>
  <c r="G21" i="1"/>
  <c r="B11" i="9"/>
  <c r="H21" i="1"/>
  <c r="C11" i="9"/>
  <c r="I21" i="1"/>
  <c r="D11" i="9"/>
  <c r="J21" i="1"/>
  <c r="E11" i="9"/>
  <c r="K21" i="1"/>
  <c r="F11" i="9"/>
  <c r="L21" i="1"/>
  <c r="G11" i="9"/>
  <c r="G22" i="1"/>
  <c r="B12" i="9"/>
  <c r="H22" i="1"/>
  <c r="C12" i="9"/>
  <c r="I22" i="1"/>
  <c r="D12" i="9"/>
  <c r="J22" i="1"/>
  <c r="E12" i="9"/>
  <c r="K22" i="1"/>
  <c r="F12" i="9"/>
  <c r="L22" i="1"/>
  <c r="G12" i="9"/>
  <c r="G23" i="1"/>
  <c r="B13" i="9"/>
  <c r="H23" i="1"/>
  <c r="C13" i="9"/>
  <c r="I23" i="1"/>
  <c r="D13" i="9"/>
  <c r="J23" i="1"/>
  <c r="E13" i="9"/>
  <c r="K23" i="1"/>
  <c r="F13" i="9"/>
  <c r="L23" i="1"/>
  <c r="G13" i="9"/>
  <c r="G24" i="1"/>
  <c r="B14" i="9"/>
  <c r="H24" i="1"/>
  <c r="C14" i="9"/>
  <c r="I24" i="1"/>
  <c r="D14" i="9"/>
  <c r="J24" i="1"/>
  <c r="E14" i="9"/>
  <c r="K24" i="1"/>
  <c r="F14" i="9"/>
  <c r="L24" i="1"/>
  <c r="G14" i="9"/>
  <c r="G25" i="1"/>
  <c r="B15" i="9"/>
  <c r="H25" i="1"/>
  <c r="C15" i="9"/>
  <c r="I25" i="1"/>
  <c r="D15" i="9"/>
  <c r="J25" i="1"/>
  <c r="E15" i="9"/>
  <c r="K25" i="1"/>
  <c r="F15" i="9"/>
  <c r="L25" i="1"/>
  <c r="G15" i="9"/>
  <c r="G26" i="1"/>
  <c r="B16" i="9"/>
  <c r="H26" i="1"/>
  <c r="C16" i="9"/>
  <c r="I26" i="1"/>
  <c r="D16" i="9"/>
  <c r="J26" i="1"/>
  <c r="E16" i="9"/>
  <c r="K26" i="1"/>
  <c r="F16" i="9"/>
  <c r="L26" i="1"/>
  <c r="G16" i="9"/>
  <c r="G27" i="1"/>
  <c r="B17" i="9"/>
  <c r="H27" i="1"/>
  <c r="C17" i="9"/>
  <c r="I27" i="1"/>
  <c r="D17" i="9"/>
  <c r="J27" i="1"/>
  <c r="E17" i="9"/>
  <c r="K27" i="1"/>
  <c r="F17" i="9"/>
  <c r="L27" i="1"/>
  <c r="G17" i="9"/>
  <c r="G28" i="1"/>
  <c r="B18" i="9"/>
  <c r="H28" i="1"/>
  <c r="C18" i="9"/>
  <c r="I28" i="1"/>
  <c r="D18" i="9"/>
  <c r="J28" i="1"/>
  <c r="E18" i="9"/>
  <c r="K28" i="1"/>
  <c r="F18" i="9"/>
  <c r="L28" i="1"/>
  <c r="G18" i="9"/>
  <c r="G29" i="1"/>
  <c r="B19" i="9"/>
  <c r="H29" i="1"/>
  <c r="C19" i="9"/>
  <c r="I29" i="1"/>
  <c r="D19" i="9"/>
  <c r="J29" i="1"/>
  <c r="E19" i="9"/>
  <c r="K29" i="1"/>
  <c r="F19" i="9"/>
  <c r="L29" i="1"/>
  <c r="G19" i="9"/>
  <c r="G30" i="1"/>
  <c r="B20" i="9"/>
  <c r="H30" i="1"/>
  <c r="C20" i="9"/>
  <c r="I30" i="1"/>
  <c r="D20" i="9"/>
  <c r="J30" i="1"/>
  <c r="E20" i="9"/>
  <c r="K30" i="1"/>
  <c r="F20" i="9"/>
  <c r="L30" i="1"/>
  <c r="G20" i="9"/>
  <c r="G31" i="1"/>
  <c r="B21" i="9"/>
  <c r="H31" i="1"/>
  <c r="C21" i="9"/>
  <c r="I31" i="1"/>
  <c r="D21" i="9"/>
  <c r="J31" i="1"/>
  <c r="E21" i="9"/>
  <c r="K31" i="1"/>
  <c r="F21" i="9"/>
  <c r="L31" i="1"/>
  <c r="G21" i="9"/>
  <c r="G32" i="1"/>
  <c r="B22" i="9"/>
  <c r="H32" i="1"/>
  <c r="C22" i="9"/>
  <c r="I32" i="1"/>
  <c r="D22" i="9"/>
  <c r="J32" i="1"/>
  <c r="E22" i="9"/>
  <c r="K32" i="1"/>
  <c r="F22" i="9"/>
  <c r="L32" i="1"/>
  <c r="G22" i="9"/>
  <c r="H12" i="1"/>
  <c r="C2" i="9"/>
  <c r="I12" i="1"/>
  <c r="D2" i="9"/>
  <c r="J12" i="1"/>
  <c r="E2" i="9"/>
  <c r="K12" i="1"/>
  <c r="F2" i="9"/>
  <c r="L12" i="1"/>
  <c r="G2" i="9"/>
  <c r="G12" i="1"/>
  <c r="B2" i="9"/>
  <c r="C1" i="9"/>
  <c r="D1" i="9"/>
  <c r="E1" i="9"/>
  <c r="F1" i="9"/>
  <c r="G1" i="9"/>
  <c r="B1" i="9"/>
  <c r="C22" i="8"/>
  <c r="P31" i="8"/>
  <c r="Q31" i="8"/>
  <c r="R31" i="8"/>
  <c r="S31" i="8"/>
  <c r="T31" i="8"/>
  <c r="C24" i="8"/>
  <c r="U31" i="8"/>
  <c r="F18" i="8"/>
  <c r="V31" i="8"/>
  <c r="F23" i="8"/>
  <c r="W31" i="8"/>
  <c r="X31" i="8"/>
  <c r="P32" i="8"/>
  <c r="Q32" i="8"/>
  <c r="R32" i="8"/>
  <c r="S32" i="8"/>
  <c r="T32" i="8"/>
  <c r="U32" i="8"/>
  <c r="V32" i="8"/>
  <c r="W32" i="8"/>
  <c r="X32" i="8"/>
  <c r="P33" i="8"/>
  <c r="Q33" i="8"/>
  <c r="R33" i="8"/>
  <c r="S33" i="8"/>
  <c r="T33" i="8"/>
  <c r="U33" i="8"/>
  <c r="V33" i="8"/>
  <c r="W33" i="8"/>
  <c r="X33" i="8"/>
  <c r="P34" i="8"/>
  <c r="Q34" i="8"/>
  <c r="R34" i="8"/>
  <c r="S34" i="8"/>
  <c r="T34" i="8"/>
  <c r="U34" i="8"/>
  <c r="V34" i="8"/>
  <c r="W34" i="8"/>
  <c r="X34" i="8"/>
  <c r="P35" i="8"/>
  <c r="Q35" i="8"/>
  <c r="R35" i="8"/>
  <c r="S35" i="8"/>
  <c r="T35" i="8"/>
  <c r="U35" i="8"/>
  <c r="V35" i="8"/>
  <c r="W35" i="8"/>
  <c r="X35" i="8"/>
  <c r="P36" i="8"/>
  <c r="Q36" i="8"/>
  <c r="R36" i="8"/>
  <c r="S36" i="8"/>
  <c r="T36" i="8"/>
  <c r="U36" i="8"/>
  <c r="V36" i="8"/>
  <c r="W36" i="8"/>
  <c r="X36" i="8"/>
  <c r="P37" i="8"/>
  <c r="Q37" i="8"/>
  <c r="R37" i="8"/>
  <c r="S37" i="8"/>
  <c r="T37" i="8"/>
  <c r="U37" i="8"/>
  <c r="V37" i="8"/>
  <c r="W37" i="8"/>
  <c r="X37" i="8"/>
  <c r="P38" i="8"/>
  <c r="Q38" i="8"/>
  <c r="R38" i="8"/>
  <c r="S38" i="8"/>
  <c r="T38" i="8"/>
  <c r="U38" i="8"/>
  <c r="V38" i="8"/>
  <c r="W38" i="8"/>
  <c r="X38" i="8"/>
  <c r="P39" i="8"/>
  <c r="Q39" i="8"/>
  <c r="R39" i="8"/>
  <c r="S39" i="8"/>
  <c r="T39" i="8"/>
  <c r="U39" i="8"/>
  <c r="V39" i="8"/>
  <c r="W39" i="8"/>
  <c r="X39" i="8"/>
  <c r="P40" i="8"/>
  <c r="Q40" i="8"/>
  <c r="R40" i="8"/>
  <c r="S40" i="8"/>
  <c r="T40" i="8"/>
  <c r="U40" i="8"/>
  <c r="V40" i="8"/>
  <c r="W40" i="8"/>
  <c r="X40" i="8"/>
  <c r="P41" i="8"/>
  <c r="Q41" i="8"/>
  <c r="R41" i="8"/>
  <c r="S41" i="8"/>
  <c r="T41" i="8"/>
  <c r="U41" i="8"/>
  <c r="V41" i="8"/>
  <c r="W41" i="8"/>
  <c r="X41" i="8"/>
  <c r="P42" i="8"/>
  <c r="Q42" i="8"/>
  <c r="R42" i="8"/>
  <c r="S42" i="8"/>
  <c r="T42" i="8"/>
  <c r="U42" i="8"/>
  <c r="V42" i="8"/>
  <c r="W42" i="8"/>
  <c r="X42" i="8"/>
  <c r="P43" i="8"/>
  <c r="Q43" i="8"/>
  <c r="R43" i="8"/>
  <c r="S43" i="8"/>
  <c r="T43" i="8"/>
  <c r="U43" i="8"/>
  <c r="V43" i="8"/>
  <c r="W43" i="8"/>
  <c r="X43" i="8"/>
  <c r="P44" i="8"/>
  <c r="Q44" i="8"/>
  <c r="R44" i="8"/>
  <c r="S44" i="8"/>
  <c r="T44" i="8"/>
  <c r="U44" i="8"/>
  <c r="V44" i="8"/>
  <c r="W44" i="8"/>
  <c r="X44" i="8"/>
  <c r="P45" i="8"/>
  <c r="Q45" i="8"/>
  <c r="R45" i="8"/>
  <c r="S45" i="8"/>
  <c r="T45" i="8"/>
  <c r="U45" i="8"/>
  <c r="V45" i="8"/>
  <c r="W45" i="8"/>
  <c r="X45" i="8"/>
  <c r="P46" i="8"/>
  <c r="Q46" i="8"/>
  <c r="R46" i="8"/>
  <c r="S46" i="8"/>
  <c r="T46" i="8"/>
  <c r="U46" i="8"/>
  <c r="V46" i="8"/>
  <c r="W46" i="8"/>
  <c r="X46" i="8"/>
  <c r="P47" i="8"/>
  <c r="Q47" i="8"/>
  <c r="R47" i="8"/>
  <c r="S47" i="8"/>
  <c r="T47" i="8"/>
  <c r="U47" i="8"/>
  <c r="V47" i="8"/>
  <c r="W47" i="8"/>
  <c r="X47" i="8"/>
  <c r="P48" i="8"/>
  <c r="Q48" i="8"/>
  <c r="R48" i="8"/>
  <c r="S48" i="8"/>
  <c r="T48" i="8"/>
  <c r="U48" i="8"/>
  <c r="V48" i="8"/>
  <c r="W48" i="8"/>
  <c r="X48" i="8"/>
  <c r="P49" i="8"/>
  <c r="Q49" i="8"/>
  <c r="R49" i="8"/>
  <c r="S49" i="8"/>
  <c r="T49" i="8"/>
  <c r="U49" i="8"/>
  <c r="V49" i="8"/>
  <c r="W49" i="8"/>
  <c r="X49" i="8"/>
  <c r="P50" i="8"/>
  <c r="Q50" i="8"/>
  <c r="R50" i="8"/>
  <c r="S50" i="8"/>
  <c r="T50" i="8"/>
  <c r="U50" i="8"/>
  <c r="V50" i="8"/>
  <c r="W50" i="8"/>
  <c r="X50" i="8"/>
  <c r="P30" i="8"/>
  <c r="Q30" i="8"/>
  <c r="R30" i="8"/>
  <c r="S30" i="8"/>
  <c r="T30" i="8"/>
  <c r="U30" i="8"/>
  <c r="V30" i="8"/>
  <c r="W30" i="8"/>
  <c r="X30" i="8"/>
  <c r="Y50" i="8"/>
  <c r="Z50" i="8"/>
  <c r="AA50" i="8"/>
  <c r="AB50" i="8"/>
  <c r="AC50" i="8"/>
  <c r="AD50"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C23" i="8"/>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7" i="2"/>
  <c r="F7" i="2"/>
</calcChain>
</file>

<file path=xl/sharedStrings.xml><?xml version="1.0" encoding="utf-8"?>
<sst xmlns="http://schemas.openxmlformats.org/spreadsheetml/2006/main" count="156" uniqueCount="111">
  <si>
    <t>Notes</t>
  </si>
  <si>
    <t>Employment, 15+</t>
  </si>
  <si>
    <t>Exergy [TJ]</t>
  </si>
  <si>
    <t>Year</t>
  </si>
  <si>
    <t>Employment to Population Ratio, 15+, total (%)</t>
  </si>
  <si>
    <t>Population ages 0-14 (% total)</t>
  </si>
  <si>
    <t>Population, Total</t>
  </si>
  <si>
    <t>Population, 15+</t>
  </si>
  <si>
    <t>Data for Iran</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</si>
  <si>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</si>
  <si>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</si>
  <si>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</si>
  <si>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</si>
  <si>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</si>
  <si>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</si>
  <si>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</si>
  <si>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</si>
  <si>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</si>
  <si>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</si>
  <si>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</si>
  <si>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</si>
  <si>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</si>
  <si>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</si>
  <si>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</si>
  <si>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</si>
  <si>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</si>
  <si>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</si>
  <si>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</si>
  <si>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</si>
  <si>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</si>
  <si>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</si>
  <si>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Labour [Indexed to 1991]</t>
  </si>
  <si>
    <t>Indexed Capital Stock [Indexed to 1991]</t>
  </si>
  <si>
    <t>Indexed Exergy [Indexed to 1991]</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</si>
  <si>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</si>
  <si>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</si>
  <si>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</si>
  <si>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</si>
  <si>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</si>
  <si>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</si>
  <si>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</si>
  <si>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</si>
  <si>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</si>
  <si>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</si>
  <si>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</si>
  <si>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</si>
  <si>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</si>
  <si>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</si>
  <si>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</si>
  <si>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</si>
  <si>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</si>
  <si>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</si>
  <si>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</si>
  <si>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</si>
  <si>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</si>
  <si>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</si>
  <si>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</si>
  <si>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</si>
  <si>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</si>
  <si>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</si>
  <si>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</si>
  <si>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</si>
  <si>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</si>
  <si>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</si>
  <si>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</si>
  <si>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</si>
  <si>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</si>
  <si>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</si>
  <si>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</si>
  <si>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</si>
  <si>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</si>
  <si>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</si>
  <si>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</si>
  <si>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</si>
  <si>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</si>
  <si>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</si>
  <si>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</si>
  <si>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</si>
  <si>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</si>
  <si>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</si>
  <si>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</si>
  <si>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</si>
  <si>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</si>
  <si>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</si>
  <si>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</si>
  <si>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</si>
  <si>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</si>
  <si>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</si>
  <si>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</si>
  <si>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</si>
  <si>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</si>
  <si>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</si>
  <si>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Indexed Thermal Energy [Indexed to 1991]</t>
  </si>
  <si>
    <t>Thermal Energy [TJ]</t>
  </si>
  <si>
    <t>GDP [millions of real 2005 US dollars]</t>
  </si>
  <si>
    <t>Capital Stock [millions of real 2005 US dollars]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</si>
  <si>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 (World Development Indicators).</t>
    </r>
  </si>
  <si>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</si>
  <si>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</si>
  <si>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</si>
  <si>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'IRData' tab has the indexed data from this page formatted for direct exporting into R (a statistical analysis program).</t>
  </si>
  <si>
    <t>iYear</t>
  </si>
  <si>
    <t>iGDP</t>
  </si>
  <si>
    <t>iLabor</t>
  </si>
  <si>
    <t>iCapStk</t>
  </si>
  <si>
    <t>iQ</t>
  </si>
  <si>
    <t>iX</t>
  </si>
  <si>
    <t>iU</t>
  </si>
  <si>
    <t>NA</t>
  </si>
  <si>
    <t>Country</t>
  </si>
  <si>
    <t>IR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</si>
</sst>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s>
  <cellStyleXfs count="48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96">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43" fontId="0" fillId="0" borderId="0" xfId="1" applyNumberFormat="1" applyFont="1"/>
    <xf numFmtId="0" fontId="0" fillId="0" borderId="0" xfId="0"/>
    <xf numFmtId="2" fontId="0" fillId="0" borderId="0" xfId="0" applyNumberFormat="1"/>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0" fontId="0" fillId="0" borderId="0" xfId="0"/>
    <xf numFmtId="0" fontId="23" fillId="0" borderId="17" xfId="0" applyFont="1" applyBorder="1" applyAlignment="1">
      <alignment horizontal="right"/>
    </xf>
    <xf numFmtId="0" fontId="0" fillId="0" borderId="18" xfId="0" applyBorder="1" applyAlignment="1">
      <alignment horizontal="center"/>
    </xf>
    <xf numFmtId="0" fontId="0" fillId="0" borderId="0" xfId="0"/>
    <xf numFmtId="0" fontId="0" fillId="0" borderId="0"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applyFont="1" applyBorder="1" applyAlignment="1">
      <alignment horizontal="center"/>
    </xf>
    <xf numFmtId="2" fontId="32" fillId="0" borderId="0" xfId="0" applyNumberFormat="1"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43" fontId="32" fillId="0" borderId="25" xfId="1" applyFont="1" applyBorder="1" applyAlignment="1">
      <alignment horizontal="center"/>
    </xf>
    <xf numFmtId="0" fontId="0" fillId="0" borderId="25" xfId="0" applyBorder="1"/>
    <xf numFmtId="166" fontId="0" fillId="0" borderId="25" xfId="1" applyNumberFormat="1" applyFont="1"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3" fontId="0" fillId="0" borderId="0" xfId="0" applyNumberFormat="1"/>
    <xf numFmtId="0" fontId="0" fillId="0" borderId="0" xfId="0"/>
    <xf numFmtId="3" fontId="0" fillId="0" borderId="0" xfId="0" applyNumberFormat="1"/>
    <xf numFmtId="0" fontId="16" fillId="0" borderId="0" xfId="0" applyFont="1" applyAlignment="1">
      <alignment horizontal="center" wrapText="1"/>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16" fillId="0" borderId="0" xfId="0" applyFont="1" applyAlignment="1">
      <alignment horizontal="center" vertical="center" wrapText="1"/>
    </xf>
    <xf numFmtId="0" fontId="0" fillId="0" borderId="0" xfId="0"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cellXfs>
  <cellStyles count="48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2"/>
    <cellStyle name="Heading 3 10 3" xfId="465"/>
    <cellStyle name="Heading 3 11" xfId="362"/>
    <cellStyle name="Heading 3 2" xfId="363"/>
    <cellStyle name="Heading 3 2 2" xfId="473"/>
    <cellStyle name="Heading 3 2 3" xfId="466"/>
    <cellStyle name="Heading 3 3" xfId="364"/>
    <cellStyle name="Heading 3 3 2" xfId="474"/>
    <cellStyle name="Heading 3 3 3" xfId="467"/>
    <cellStyle name="Heading 3 4" xfId="365"/>
    <cellStyle name="Heading 3 4 2" xfId="475"/>
    <cellStyle name="Heading 3 4 3" xfId="464"/>
    <cellStyle name="Heading 3 5" xfId="366"/>
    <cellStyle name="Heading 3 5 2" xfId="476"/>
    <cellStyle name="Heading 3 5 3" xfId="463"/>
    <cellStyle name="Heading 3 6" xfId="367"/>
    <cellStyle name="Heading 3 6 2" xfId="477"/>
    <cellStyle name="Heading 3 6 3" xfId="468"/>
    <cellStyle name="Heading 3 7" xfId="368"/>
    <cellStyle name="Heading 3 7 2" xfId="478"/>
    <cellStyle name="Heading 3 7 3" xfId="469"/>
    <cellStyle name="Heading 3 8" xfId="369"/>
    <cellStyle name="Heading 3 8 2" xfId="479"/>
    <cellStyle name="Heading 3 8 3" xfId="470"/>
    <cellStyle name="Heading 3 9" xfId="370"/>
    <cellStyle name="Heading 3 9 2" xfId="480"/>
    <cellStyle name="Heading 3 9 3" xfId="471"/>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Iran</a:t>
            </a:r>
          </a:p>
        </c:rich>
      </c:tx>
      <c:layout>
        <c:manualLayout>
          <c:xMode val="edge"/>
          <c:yMode val="edge"/>
          <c:x val="0.340387330856199"/>
          <c:y val="0.01480716056309"/>
        </c:manualLayout>
      </c:layout>
      <c:overlay val="0"/>
    </c:title>
    <c:autoTitleDeleted val="0"/>
    <c:plotArea>
      <c:layout>
        <c:manualLayout>
          <c:layoutTarget val="inner"/>
          <c:xMode val="edge"/>
          <c:yMode val="edge"/>
          <c:x val="0.0713626109525896"/>
          <c:y val="0.0849423002939927"/>
          <c:w val="0.900659008264882"/>
          <c:h val="0.831689685052295"/>
        </c:manualLayout>
      </c:layout>
      <c:scatterChart>
        <c:scatterStyle val="lineMarker"/>
        <c:varyColors val="0"/>
        <c:ser>
          <c:idx val="0"/>
          <c:order val="0"/>
          <c:tx>
            <c:v>y</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Workbook'!$H$12:$H$32</c:f>
              <c:numCache>
                <c:formatCode>0.00</c:formatCode>
                <c:ptCount val="21"/>
                <c:pt idx="0">
                  <c:v>1.0</c:v>
                </c:pt>
                <c:pt idx="1">
                  <c:v>1.042507589078725</c:v>
                </c:pt>
                <c:pt idx="2">
                  <c:v>1.02607843651856</c:v>
                </c:pt>
                <c:pt idx="3">
                  <c:v>1.022482919105232</c:v>
                </c:pt>
                <c:pt idx="4">
                  <c:v>1.049602393512322</c:v>
                </c:pt>
                <c:pt idx="5">
                  <c:v>1.124137207044065</c:v>
                </c:pt>
                <c:pt idx="6">
                  <c:v>1.162183205171946</c:v>
                </c:pt>
                <c:pt idx="7">
                  <c:v>1.19403546527395</c:v>
                </c:pt>
                <c:pt idx="8">
                  <c:v>1.21713075960773</c:v>
                </c:pt>
                <c:pt idx="9">
                  <c:v>1.279724256182803</c:v>
                </c:pt>
                <c:pt idx="10">
                  <c:v>1.326684687994821</c:v>
                </c:pt>
                <c:pt idx="11">
                  <c:v>1.426396871637404</c:v>
                </c:pt>
                <c:pt idx="12">
                  <c:v>1.527876195225223</c:v>
                </c:pt>
                <c:pt idx="13">
                  <c:v>1.605560367075208</c:v>
                </c:pt>
                <c:pt idx="14">
                  <c:v>1.679788992992678</c:v>
                </c:pt>
                <c:pt idx="15">
                  <c:v>1.778792571013656</c:v>
                </c:pt>
                <c:pt idx="16">
                  <c:v>1.91797671224488</c:v>
                </c:pt>
                <c:pt idx="17">
                  <c:v>1.962093973352929</c:v>
                </c:pt>
                <c:pt idx="18">
                  <c:v>1.997410527605</c:v>
                </c:pt>
                <c:pt idx="19">
                  <c:v>2.055533685011679</c:v>
                </c:pt>
                <c:pt idx="20">
                  <c:v>2.097105214812482</c:v>
                </c:pt>
              </c:numCache>
            </c:numRef>
          </c:yVal>
          <c:smooth val="0"/>
        </c:ser>
        <c:ser>
          <c:idx val="1"/>
          <c:order val="1"/>
          <c:tx>
            <c:v>k</c:v>
          </c:tx>
          <c:spPr>
            <a:ln w="28575">
              <a:noFill/>
            </a:ln>
          </c:spPr>
          <c:marker>
            <c:symbol val="squar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Workbook'!$J$12:$J$32</c:f>
              <c:numCache>
                <c:formatCode>0.00</c:formatCode>
                <c:ptCount val="21"/>
                <c:pt idx="0">
                  <c:v>1.0</c:v>
                </c:pt>
                <c:pt idx="1">
                  <c:v>1.028681734094748</c:v>
                </c:pt>
                <c:pt idx="2">
                  <c:v>1.045180835947344</c:v>
                </c:pt>
                <c:pt idx="3">
                  <c:v>1.047944985120244</c:v>
                </c:pt>
                <c:pt idx="4">
                  <c:v>1.04706828601303</c:v>
                </c:pt>
                <c:pt idx="5">
                  <c:v>1.064393147269364</c:v>
                </c:pt>
                <c:pt idx="6">
                  <c:v>1.09182283707338</c:v>
                </c:pt>
                <c:pt idx="7">
                  <c:v>1.120641304056409</c:v>
                </c:pt>
                <c:pt idx="8">
                  <c:v>1.153553714576798</c:v>
                </c:pt>
                <c:pt idx="9">
                  <c:v>1.18873964449449</c:v>
                </c:pt>
                <c:pt idx="10">
                  <c:v>1.237885734201989</c:v>
                </c:pt>
                <c:pt idx="11">
                  <c:v>1.299487921928202</c:v>
                </c:pt>
                <c:pt idx="12">
                  <c:v>1.372771387972868</c:v>
                </c:pt>
                <c:pt idx="13">
                  <c:v>1.45235529102657</c:v>
                </c:pt>
                <c:pt idx="14">
                  <c:v>1.535279766213571</c:v>
                </c:pt>
                <c:pt idx="15">
                  <c:v>1.618542052065739</c:v>
                </c:pt>
                <c:pt idx="16">
                  <c:v>1.70741306737446</c:v>
                </c:pt>
                <c:pt idx="17">
                  <c:v>1.800171586369608</c:v>
                </c:pt>
                <c:pt idx="18">
                  <c:v>1.893865787286522</c:v>
                </c:pt>
                <c:pt idx="19">
                  <c:v>1.987592160647738</c:v>
                </c:pt>
                <c:pt idx="20">
                  <c:v>2.08607469369152</c:v>
                </c:pt>
              </c:numCache>
            </c:numRef>
          </c:yVal>
          <c:smooth val="0"/>
        </c:ser>
        <c:ser>
          <c:idx val="2"/>
          <c:order val="2"/>
          <c:tx>
            <c:v>l</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Workbook'!$I$12:$I$32</c:f>
              <c:numCache>
                <c:formatCode>0.00</c:formatCode>
                <c:ptCount val="21"/>
                <c:pt idx="0">
                  <c:v>1.0</c:v>
                </c:pt>
                <c:pt idx="1">
                  <c:v>0.992320683779981</c:v>
                </c:pt>
                <c:pt idx="2">
                  <c:v>1.025815481858531</c:v>
                </c:pt>
                <c:pt idx="3">
                  <c:v>1.032605646378779</c:v>
                </c:pt>
                <c:pt idx="4">
                  <c:v>1.06766744697657</c:v>
                </c:pt>
                <c:pt idx="5">
                  <c:v>1.076227641099988</c:v>
                </c:pt>
                <c:pt idx="6">
                  <c:v>1.145120321481486</c:v>
                </c:pt>
                <c:pt idx="7">
                  <c:v>1.205776261479054</c:v>
                </c:pt>
                <c:pt idx="8">
                  <c:v>1.247450645080479</c:v>
                </c:pt>
                <c:pt idx="9">
                  <c:v>1.342787542602126</c:v>
                </c:pt>
                <c:pt idx="10">
                  <c:v>1.404677104038161</c:v>
                </c:pt>
                <c:pt idx="11">
                  <c:v>1.466225624212456</c:v>
                </c:pt>
                <c:pt idx="12">
                  <c:v>1.566952735441511</c:v>
                </c:pt>
                <c:pt idx="13">
                  <c:v>1.712316650888529</c:v>
                </c:pt>
                <c:pt idx="14">
                  <c:v>1.756903756993125</c:v>
                </c:pt>
                <c:pt idx="15">
                  <c:v>1.759439775882434</c:v>
                </c:pt>
                <c:pt idx="16">
                  <c:v>1.804456105369083</c:v>
                </c:pt>
                <c:pt idx="17">
                  <c:v>1.736948575934225</c:v>
                </c:pt>
                <c:pt idx="18">
                  <c:v>1.78044330720689</c:v>
                </c:pt>
                <c:pt idx="19">
                  <c:v>1.846981066778167</c:v>
                </c:pt>
                <c:pt idx="20">
                  <c:v>1.867578976109897</c:v>
                </c:pt>
              </c:numCache>
            </c:numRef>
          </c:yVal>
          <c:smooth val="0"/>
        </c:ser>
        <c:ser>
          <c:idx val="3"/>
          <c:order val="3"/>
          <c:tx>
            <c:v>x</c:v>
          </c:tx>
          <c:spPr>
            <a:ln w="28575">
              <a:noFill/>
            </a:ln>
          </c:spPr>
          <c:marker>
            <c:symbol val="circl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Workbook'!$L$12:$L$32</c:f>
              <c:numCache>
                <c:formatCode>0.00</c:formatCode>
                <c:ptCount val="21"/>
                <c:pt idx="0">
                  <c:v>1.0</c:v>
                </c:pt>
                <c:pt idx="1">
                  <c:v>1.035768808752172</c:v>
                </c:pt>
                <c:pt idx="2">
                  <c:v>1.068918092746921</c:v>
                </c:pt>
                <c:pt idx="3">
                  <c:v>1.137685657800456</c:v>
                </c:pt>
                <c:pt idx="4">
                  <c:v>1.179719586662463</c:v>
                </c:pt>
                <c:pt idx="5">
                  <c:v>1.221361444970074</c:v>
                </c:pt>
                <c:pt idx="6">
                  <c:v>1.365063328560124</c:v>
                </c:pt>
                <c:pt idx="7">
                  <c:v>1.414434225070648</c:v>
                </c:pt>
                <c:pt idx="8">
                  <c:v>1.49088577235634</c:v>
                </c:pt>
                <c:pt idx="9">
                  <c:v>1.551081734115514</c:v>
                </c:pt>
                <c:pt idx="10">
                  <c:v>1.658302329708586</c:v>
                </c:pt>
                <c:pt idx="11">
                  <c:v>1.8108274724326</c:v>
                </c:pt>
                <c:pt idx="12">
                  <c:v>1.905392659176851</c:v>
                </c:pt>
                <c:pt idx="13">
                  <c:v>1.978986980947947</c:v>
                </c:pt>
                <c:pt idx="14">
                  <c:v>2.258024209511075</c:v>
                </c:pt>
                <c:pt idx="15">
                  <c:v>2.36112293366314</c:v>
                </c:pt>
                <c:pt idx="16">
                  <c:v>2.418926212800396</c:v>
                </c:pt>
                <c:pt idx="17">
                  <c:v>2.496018191491089</c:v>
                </c:pt>
                <c:pt idx="18">
                  <c:v>2.776288893925252</c:v>
                </c:pt>
                <c:pt idx="19">
                  <c:v>2.62378467062047</c:v>
                </c:pt>
                <c:pt idx="20">
                  <c:v>3.044836080007213</c:v>
                </c:pt>
              </c:numCache>
            </c:numRef>
          </c:yVal>
          <c:smooth val="0"/>
        </c:ser>
        <c:ser>
          <c:idx val="4"/>
          <c:order val="4"/>
          <c:tx>
            <c:v>q</c:v>
          </c:tx>
          <c:spPr>
            <a:ln w="28575">
              <a:noFill/>
            </a:ln>
          </c:spPr>
          <c:marker>
            <c:spPr>
              <a:ln>
                <a:solidFill>
                  <a:schemeClr val="accent6"/>
                </a:solidFill>
              </a:ln>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Workbook'!$K$12:$K$32</c:f>
              <c:numCache>
                <c:formatCode>0.00</c:formatCode>
                <c:ptCount val="21"/>
                <c:pt idx="0">
                  <c:v>1.0</c:v>
                </c:pt>
                <c:pt idx="1">
                  <c:v>1.035475170442425</c:v>
                </c:pt>
                <c:pt idx="2">
                  <c:v>1.068578554291075</c:v>
                </c:pt>
                <c:pt idx="3">
                  <c:v>1.136787641567052</c:v>
                </c:pt>
                <c:pt idx="4">
                  <c:v>1.179432338210456</c:v>
                </c:pt>
                <c:pt idx="5">
                  <c:v>1.221720728745138</c:v>
                </c:pt>
                <c:pt idx="6">
                  <c:v>1.364784497396482</c:v>
                </c:pt>
                <c:pt idx="7">
                  <c:v>1.415378044791352</c:v>
                </c:pt>
                <c:pt idx="8">
                  <c:v>1.492719765678094</c:v>
                </c:pt>
                <c:pt idx="9">
                  <c:v>1.553958895547665</c:v>
                </c:pt>
                <c:pt idx="10">
                  <c:v>1.662044544099424</c:v>
                </c:pt>
                <c:pt idx="11">
                  <c:v>1.814924573949997</c:v>
                </c:pt>
                <c:pt idx="12">
                  <c:v>1.910387820496803</c:v>
                </c:pt>
                <c:pt idx="13">
                  <c:v>1.985584071541384</c:v>
                </c:pt>
                <c:pt idx="14">
                  <c:v>2.264872229313418</c:v>
                </c:pt>
                <c:pt idx="15">
                  <c:v>2.366702701563359</c:v>
                </c:pt>
                <c:pt idx="16">
                  <c:v>2.42511195449213</c:v>
                </c:pt>
                <c:pt idx="17">
                  <c:v>2.498205764678846</c:v>
                </c:pt>
                <c:pt idx="18">
                  <c:v>2.779034583270917</c:v>
                </c:pt>
                <c:pt idx="19">
                  <c:v>2.63402418583942</c:v>
                </c:pt>
                <c:pt idx="20">
                  <c:v>3.044852905791028</c:v>
                </c:pt>
              </c:numCache>
            </c:numRef>
          </c:yVal>
          <c:smooth val="0"/>
        </c:ser>
        <c:dLbls>
          <c:showLegendKey val="0"/>
          <c:showVal val="0"/>
          <c:showCatName val="0"/>
          <c:showSerName val="0"/>
          <c:showPercent val="0"/>
          <c:showBubbleSize val="0"/>
        </c:dLbls>
        <c:axId val="2142622648"/>
        <c:axId val="2142630744"/>
      </c:scatterChart>
      <c:valAx>
        <c:axId val="2142622648"/>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42630744"/>
        <c:crosses val="autoZero"/>
        <c:crossBetween val="midCat"/>
      </c:valAx>
      <c:valAx>
        <c:axId val="2142630744"/>
        <c:scaling>
          <c:orientation val="minMax"/>
          <c:max val="3.0"/>
        </c:scaling>
        <c:delete val="0"/>
        <c:axPos val="l"/>
        <c:title>
          <c:tx>
            <c:rich>
              <a:bodyPr/>
              <a:lstStyle/>
              <a:p>
                <a:pPr>
                  <a:defRPr/>
                </a:pPr>
                <a:r>
                  <a:rPr lang="en-US"/>
                  <a:t>Indexed</a:t>
                </a:r>
                <a:r>
                  <a:rPr lang="en-US" baseline="0"/>
                  <a:t> Value [1991=1]</a:t>
                </a:r>
                <a:endParaRPr lang="en-US"/>
              </a:p>
            </c:rich>
          </c:tx>
          <c:overlay val="0"/>
        </c:title>
        <c:numFmt formatCode="0" sourceLinked="0"/>
        <c:majorTickMark val="in"/>
        <c:minorTickMark val="none"/>
        <c:tickLblPos val="nextTo"/>
        <c:crossAx val="2142622648"/>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0.83115</cdr:x>
      <cdr:y>0.40131</cdr:y>
    </cdr:from>
    <cdr:to>
      <cdr:x>0.8698</cdr:x>
      <cdr:y>0.46882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199465" y="2525432"/>
          <a:ext cx="334788" cy="424842"/>
        </a:xfrm>
        <a:prstGeom xmlns:a="http://schemas.openxmlformats.org/drawingml/2006/main" prst="rect">
          <a:avLst/>
        </a:prstGeom>
      </cdr:spPr>
    </cdr:pic>
  </cdr:relSizeAnchor>
  <cdr:relSizeAnchor xmlns:cdr="http://schemas.openxmlformats.org/drawingml/2006/chartDrawing">
    <cdr:from>
      <cdr:x>0.83394</cdr:x>
      <cdr:y>0.4512</cdr:y>
    </cdr:from>
    <cdr:to>
      <cdr:x>0.86766</cdr:x>
      <cdr:y>0.51871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23635" y="2839382"/>
          <a:ext cx="292084" cy="424842"/>
        </a:xfrm>
        <a:prstGeom xmlns:a="http://schemas.openxmlformats.org/drawingml/2006/main" prst="rect">
          <a:avLst/>
        </a:prstGeom>
      </cdr:spPr>
    </cdr:pic>
  </cdr:relSizeAnchor>
  <cdr:relSizeAnchor xmlns:cdr="http://schemas.openxmlformats.org/drawingml/2006/chartDrawing">
    <cdr:from>
      <cdr:x>0.83209</cdr:x>
      <cdr:y>0.36708</cdr:y>
    </cdr:from>
    <cdr:to>
      <cdr:x>0.87073</cdr:x>
      <cdr:y>0.43457</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07606" y="2310058"/>
          <a:ext cx="334702" cy="424715"/>
        </a:xfrm>
        <a:prstGeom xmlns:a="http://schemas.openxmlformats.org/drawingml/2006/main" prst="rect">
          <a:avLst/>
        </a:prstGeom>
      </cdr:spPr>
    </cdr:pic>
  </cdr:relSizeAnchor>
  <cdr:relSizeAnchor xmlns:cdr="http://schemas.openxmlformats.org/drawingml/2006/chartDrawing">
    <cdr:from>
      <cdr:x>0.09193</cdr:x>
      <cdr:y>0.08941</cdr:y>
    </cdr:from>
    <cdr:to>
      <cdr:x>0.24154</cdr:x>
      <cdr:y>0.29567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6303" y="562678"/>
          <a:ext cx="1295942" cy="1298007"/>
        </a:xfrm>
        <a:prstGeom xmlns:a="http://schemas.openxmlformats.org/drawingml/2006/main" prst="rect">
          <a:avLst/>
        </a:prstGeom>
      </cdr:spPr>
    </cdr:pic>
  </cdr:relSizeAnchor>
  <cdr:relSizeAnchor xmlns:cdr="http://schemas.openxmlformats.org/drawingml/2006/chartDrawing">
    <cdr:from>
      <cdr:x>0.83387</cdr:x>
      <cdr:y>0.18272</cdr:y>
    </cdr:from>
    <cdr:to>
      <cdr:x>0.86414</cdr:x>
      <cdr:y>0.23836</cdr:y>
    </cdr:to>
    <cdr:sp macro="" textlink="">
      <cdr:nvSpPr>
        <cdr:cNvPr id="8" name="TextBox 1"/>
        <cdr:cNvSpPr txBox="1"/>
      </cdr:nvSpPr>
      <cdr:spPr>
        <a:xfrm xmlns:a="http://schemas.openxmlformats.org/drawingml/2006/main">
          <a:off x="7223043" y="114983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0.83199</cdr:x>
      <cdr:y>0.14649</cdr:y>
    </cdr:from>
    <cdr:to>
      <cdr:x>0.86226</cdr:x>
      <cdr:y>0.20213</cdr:y>
    </cdr:to>
    <cdr:sp macro="" textlink="">
      <cdr:nvSpPr>
        <cdr:cNvPr id="9" name="TextBox 1"/>
        <cdr:cNvSpPr txBox="1"/>
      </cdr:nvSpPr>
      <cdr:spPr>
        <a:xfrm xmlns:a="http://schemas.openxmlformats.org/drawingml/2006/main">
          <a:off x="7206761" y="92189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5"/>
  <sheetViews>
    <sheetView workbookViewId="0">
      <selection activeCell="K22" sqref="K22"/>
    </sheetView>
  </sheetViews>
  <sheetFormatPr baseColWidth="10" defaultColWidth="8.83203125" defaultRowHeight="14" x14ac:dyDescent="0"/>
  <cols>
    <col min="2" max="2" width="23.33203125" customWidth="1"/>
    <col min="3" max="3" width="18.5" customWidth="1"/>
    <col min="4" max="4" width="32.6640625" customWidth="1"/>
    <col min="5" max="5" width="21.5" style="75" customWidth="1"/>
    <col min="6" max="6" width="17.5" customWidth="1"/>
    <col min="7" max="7" width="17.5" style="79" customWidth="1"/>
    <col min="8" max="8" width="17.6640625" customWidth="1"/>
    <col min="9" max="9" width="18.33203125" customWidth="1"/>
    <col min="10" max="10" width="22.5" customWidth="1"/>
    <col min="11" max="11" width="22.5" style="79" customWidth="1"/>
    <col min="12" max="12" width="16.5" customWidth="1"/>
    <col min="13" max="13" width="23" customWidth="1"/>
  </cols>
  <sheetData>
    <row r="1" spans="1:56" s="12" customFormat="1">
      <c r="A1" s="86" t="s">
        <v>8</v>
      </c>
      <c r="B1" s="86"/>
      <c r="C1" s="86"/>
      <c r="D1" s="86"/>
      <c r="E1" s="77"/>
      <c r="G1" s="79"/>
      <c r="K1" s="79"/>
    </row>
    <row r="2" spans="1:56">
      <c r="A2" s="4" t="s">
        <v>0</v>
      </c>
      <c r="B2" s="2" t="s">
        <v>35</v>
      </c>
      <c r="C2" s="1"/>
      <c r="D2" s="1"/>
      <c r="F2" s="1"/>
      <c r="H2" s="1"/>
      <c r="I2" s="1"/>
      <c r="J2" s="1"/>
      <c r="L2" s="1"/>
    </row>
    <row r="3" spans="1:56">
      <c r="A3" s="1"/>
      <c r="B3" s="2" t="s">
        <v>36</v>
      </c>
      <c r="C3" s="1"/>
      <c r="D3" s="1"/>
      <c r="F3" s="1"/>
      <c r="H3" s="1"/>
      <c r="I3" s="1"/>
      <c r="J3" s="1"/>
      <c r="L3" s="1"/>
    </row>
    <row r="4" spans="1:56">
      <c r="A4" s="1"/>
      <c r="B4" s="2" t="s">
        <v>96</v>
      </c>
      <c r="C4" s="1"/>
      <c r="D4" s="1"/>
      <c r="F4" s="1"/>
      <c r="H4" s="1"/>
      <c r="I4" s="1"/>
      <c r="J4" s="1"/>
      <c r="L4" s="1"/>
    </row>
    <row r="5" spans="1:56">
      <c r="A5" s="1"/>
      <c r="B5" s="2" t="s">
        <v>37</v>
      </c>
      <c r="C5" s="1"/>
      <c r="D5" s="1"/>
      <c r="F5" s="1"/>
      <c r="H5" s="1"/>
      <c r="I5" s="1"/>
      <c r="J5" s="1"/>
      <c r="L5" s="1"/>
    </row>
    <row r="6" spans="1:56">
      <c r="A6" s="6"/>
      <c r="B6" s="74" t="s">
        <v>91</v>
      </c>
      <c r="C6" s="8"/>
      <c r="D6" s="9"/>
      <c r="E6" s="76"/>
      <c r="F6" s="9"/>
      <c r="G6" s="76"/>
      <c r="H6" s="9"/>
      <c r="I6" s="9"/>
      <c r="J6" s="9"/>
      <c r="K6" s="76"/>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6"/>
      <c r="BD6" s="6"/>
    </row>
    <row r="7" spans="1:56" s="79" customFormat="1">
      <c r="B7" s="2" t="s">
        <v>100</v>
      </c>
      <c r="C7" s="8"/>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row>
    <row r="8" spans="1:56" s="79" customFormat="1">
      <c r="B8" s="76"/>
      <c r="C8" s="8"/>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row>
    <row r="9" spans="1:56">
      <c r="G9" s="79" t="s">
        <v>101</v>
      </c>
      <c r="H9" s="2" t="s">
        <v>102</v>
      </c>
      <c r="I9" s="2" t="s">
        <v>103</v>
      </c>
      <c r="J9" s="2" t="s">
        <v>104</v>
      </c>
      <c r="K9" s="2" t="s">
        <v>105</v>
      </c>
      <c r="L9" s="2" t="s">
        <v>106</v>
      </c>
    </row>
    <row r="10" spans="1:56" ht="15" customHeight="1">
      <c r="A10" s="2"/>
      <c r="B10" s="84" t="s">
        <v>94</v>
      </c>
      <c r="C10" s="84" t="s">
        <v>99</v>
      </c>
      <c r="D10" s="84" t="s">
        <v>95</v>
      </c>
      <c r="E10" s="84" t="s">
        <v>93</v>
      </c>
      <c r="F10" s="84" t="s">
        <v>2</v>
      </c>
      <c r="G10" s="80"/>
      <c r="H10" s="84" t="s">
        <v>34</v>
      </c>
      <c r="I10" s="84" t="s">
        <v>31</v>
      </c>
      <c r="J10" s="84" t="s">
        <v>32</v>
      </c>
      <c r="K10" s="84" t="s">
        <v>92</v>
      </c>
      <c r="L10" s="84" t="s">
        <v>33</v>
      </c>
      <c r="N10" s="15"/>
      <c r="O10" s="15"/>
      <c r="P10" s="15"/>
      <c r="Q10" s="15"/>
      <c r="R10" s="15"/>
      <c r="S10" s="15"/>
      <c r="T10" s="15"/>
      <c r="U10" s="15"/>
      <c r="V10" s="15"/>
      <c r="W10" s="15"/>
      <c r="X10" s="15"/>
      <c r="Y10" s="15"/>
      <c r="Z10" s="15"/>
      <c r="AA10" s="15"/>
    </row>
    <row r="11" spans="1:56" ht="15" customHeight="1">
      <c r="A11" s="3" t="s">
        <v>3</v>
      </c>
      <c r="B11" s="85"/>
      <c r="C11" s="84"/>
      <c r="D11" s="84"/>
      <c r="E11" s="84"/>
      <c r="F11" s="84"/>
      <c r="G11" s="80"/>
      <c r="H11" s="84"/>
      <c r="I11" s="84"/>
      <c r="J11" s="84"/>
      <c r="K11" s="84"/>
      <c r="L11" s="84"/>
      <c r="N11" s="15"/>
      <c r="O11" s="15"/>
      <c r="P11" s="15"/>
      <c r="Q11" s="15"/>
      <c r="R11" s="15"/>
      <c r="S11" s="15"/>
      <c r="T11" s="15"/>
      <c r="U11" s="15"/>
      <c r="V11" s="15"/>
      <c r="W11" s="15"/>
      <c r="X11" s="15"/>
      <c r="Y11" s="15"/>
      <c r="Z11" s="15"/>
      <c r="AA11" s="15"/>
    </row>
    <row r="12" spans="1:56" ht="15" customHeight="1">
      <c r="A12" s="1">
        <v>1991</v>
      </c>
      <c r="B12" s="81">
        <v>114309</v>
      </c>
      <c r="C12" s="81">
        <v>12335739.900000002</v>
      </c>
      <c r="D12" s="81">
        <v>372990</v>
      </c>
      <c r="E12" s="81">
        <v>3551065.3197163711</v>
      </c>
      <c r="F12" s="81">
        <v>3696236.0420941683</v>
      </c>
      <c r="G12" s="81">
        <f>A12-$A$12</f>
        <v>0</v>
      </c>
      <c r="H12" s="7">
        <f>B12/$B$12</f>
        <v>1</v>
      </c>
      <c r="I12" s="7">
        <f>C12/$C$12</f>
        <v>1</v>
      </c>
      <c r="J12" s="7">
        <f>D12/$D$12</f>
        <v>1</v>
      </c>
      <c r="K12" s="78">
        <f t="shared" ref="K12:K32" si="0">E12/$E$12</f>
        <v>1</v>
      </c>
      <c r="L12" s="18">
        <f>F12/$F$12</f>
        <v>1</v>
      </c>
      <c r="N12" s="15"/>
      <c r="O12" s="15"/>
      <c r="P12" s="15"/>
      <c r="Q12" s="15"/>
      <c r="R12" s="15"/>
      <c r="S12" s="15"/>
      <c r="T12" s="15"/>
      <c r="U12" s="15"/>
      <c r="V12" s="15"/>
      <c r="W12" s="15"/>
      <c r="X12" s="15"/>
      <c r="Y12" s="15"/>
      <c r="Z12" s="15"/>
      <c r="AA12" s="15"/>
    </row>
    <row r="13" spans="1:56" ht="15" customHeight="1">
      <c r="A13" s="1">
        <v>1992</v>
      </c>
      <c r="B13" s="81">
        <v>119168</v>
      </c>
      <c r="C13" s="81">
        <v>12241009.852500003</v>
      </c>
      <c r="D13" s="81">
        <v>383688</v>
      </c>
      <c r="E13" s="81">
        <v>3677039.9671854931</v>
      </c>
      <c r="F13" s="81">
        <v>3828446.0021867193</v>
      </c>
      <c r="G13" s="81">
        <f t="shared" ref="G13:G32" si="1">A13-$A$12</f>
        <v>1</v>
      </c>
      <c r="H13" s="7">
        <f t="shared" ref="H13:H32" si="2">B13/$B$12</f>
        <v>1.0425075890787252</v>
      </c>
      <c r="I13" s="7">
        <f t="shared" ref="I13:I32" si="3">C13/$C$12</f>
        <v>0.9923206837799815</v>
      </c>
      <c r="J13" s="7">
        <f t="shared" ref="J13:J32" si="4">D13/$D$12</f>
        <v>1.0286817340947478</v>
      </c>
      <c r="K13" s="78">
        <f t="shared" si="0"/>
        <v>1.0354751704424248</v>
      </c>
      <c r="L13" s="18">
        <f t="shared" ref="L13:L32" si="5">F13/$F$12</f>
        <v>1.0357688087521719</v>
      </c>
      <c r="N13" s="15"/>
      <c r="O13" s="15"/>
      <c r="P13" s="15"/>
      <c r="Q13" s="15"/>
      <c r="R13" s="15"/>
      <c r="S13" s="15"/>
      <c r="T13" s="15"/>
      <c r="U13" s="15"/>
      <c r="V13" s="15"/>
      <c r="W13" s="15"/>
      <c r="X13" s="15"/>
      <c r="Y13" s="15"/>
      <c r="Z13" s="15"/>
      <c r="AA13" s="15"/>
    </row>
    <row r="14" spans="1:56" ht="15" customHeight="1">
      <c r="A14" s="1">
        <v>1993</v>
      </c>
      <c r="B14" s="81">
        <v>117290</v>
      </c>
      <c r="C14" s="81">
        <v>12654192.969600003</v>
      </c>
      <c r="D14" s="81">
        <v>389842</v>
      </c>
      <c r="E14" s="81">
        <v>3794592.2455356945</v>
      </c>
      <c r="F14" s="81">
        <v>3950973.580457726</v>
      </c>
      <c r="G14" s="81">
        <f t="shared" si="1"/>
        <v>2</v>
      </c>
      <c r="H14" s="7">
        <f t="shared" si="2"/>
        <v>1.0260784365185593</v>
      </c>
      <c r="I14" s="7">
        <f t="shared" si="3"/>
        <v>1.0258154818585306</v>
      </c>
      <c r="J14" s="7">
        <f t="shared" si="4"/>
        <v>1.0451808359473445</v>
      </c>
      <c r="K14" s="78">
        <f t="shared" si="0"/>
        <v>1.0685785542910753</v>
      </c>
      <c r="L14" s="18">
        <f t="shared" si="5"/>
        <v>1.0689180927469208</v>
      </c>
      <c r="N14" s="15"/>
      <c r="O14" s="15"/>
      <c r="P14" s="15"/>
      <c r="Q14" s="15"/>
      <c r="R14" s="15"/>
      <c r="S14" s="15"/>
      <c r="T14" s="15"/>
      <c r="U14" s="15"/>
      <c r="V14" s="15"/>
      <c r="W14" s="15"/>
      <c r="X14" s="15"/>
      <c r="Y14" s="15"/>
      <c r="Z14" s="15"/>
      <c r="AA14" s="15"/>
    </row>
    <row r="15" spans="1:56" ht="15" customHeight="1">
      <c r="A15" s="1">
        <v>1994</v>
      </c>
      <c r="B15" s="81">
        <v>116879</v>
      </c>
      <c r="C15" s="81">
        <v>12737954.673000002</v>
      </c>
      <c r="D15" s="81">
        <v>390873</v>
      </c>
      <c r="E15" s="81">
        <v>4036807.1698509222</v>
      </c>
      <c r="F15" s="81">
        <v>4205154.7329356577</v>
      </c>
      <c r="G15" s="81">
        <f t="shared" si="1"/>
        <v>3</v>
      </c>
      <c r="H15" s="7">
        <f t="shared" si="2"/>
        <v>1.0224829191052323</v>
      </c>
      <c r="I15" s="7">
        <f t="shared" si="3"/>
        <v>1.0326056463787794</v>
      </c>
      <c r="J15" s="7">
        <f t="shared" si="4"/>
        <v>1.0479449851202445</v>
      </c>
      <c r="K15" s="78">
        <f t="shared" si="0"/>
        <v>1.1367876415670517</v>
      </c>
      <c r="L15" s="18">
        <f t="shared" si="5"/>
        <v>1.1376856578004559</v>
      </c>
      <c r="N15" s="15"/>
      <c r="O15" s="15"/>
      <c r="P15" s="15"/>
      <c r="Q15" s="15"/>
      <c r="R15" s="15"/>
      <c r="S15" s="15"/>
      <c r="T15" s="15"/>
      <c r="U15" s="15"/>
      <c r="V15" s="15"/>
      <c r="W15" s="15"/>
      <c r="X15" s="15"/>
      <c r="Y15" s="15"/>
      <c r="Z15" s="15"/>
      <c r="AA15" s="15"/>
    </row>
    <row r="16" spans="1:56" ht="15" customHeight="1">
      <c r="A16" s="1">
        <v>1995</v>
      </c>
      <c r="B16" s="81">
        <v>119979</v>
      </c>
      <c r="C16" s="81">
        <v>13170467.925600002</v>
      </c>
      <c r="D16" s="81">
        <v>390546</v>
      </c>
      <c r="E16" s="81">
        <v>4188241.2731711413</v>
      </c>
      <c r="F16" s="81">
        <v>4360522.0557862297</v>
      </c>
      <c r="G16" s="81">
        <f t="shared" si="1"/>
        <v>4</v>
      </c>
      <c r="H16" s="7">
        <f t="shared" si="2"/>
        <v>1.0496023935123218</v>
      </c>
      <c r="I16" s="7">
        <f t="shared" si="3"/>
        <v>1.0676674469765692</v>
      </c>
      <c r="J16" s="7">
        <f t="shared" si="4"/>
        <v>1.0470682860130298</v>
      </c>
      <c r="K16" s="78">
        <f t="shared" si="0"/>
        <v>1.1794323382104563</v>
      </c>
      <c r="L16" s="18">
        <f t="shared" si="5"/>
        <v>1.1797195866624628</v>
      </c>
      <c r="N16" s="15"/>
      <c r="O16" s="15"/>
      <c r="P16" s="15"/>
      <c r="Q16" s="15"/>
      <c r="R16" s="15"/>
      <c r="S16" s="15"/>
      <c r="T16" s="15"/>
      <c r="U16" s="15"/>
      <c r="V16" s="15"/>
      <c r="W16" s="15"/>
      <c r="X16" s="15"/>
      <c r="Y16" s="15"/>
      <c r="Z16" s="15"/>
      <c r="AA16" s="15"/>
    </row>
    <row r="17" spans="1:27" ht="15" customHeight="1">
      <c r="A17" s="1">
        <v>1996</v>
      </c>
      <c r="B17" s="81">
        <v>128499</v>
      </c>
      <c r="C17" s="81">
        <v>13276064.253800001</v>
      </c>
      <c r="D17" s="81">
        <v>397008</v>
      </c>
      <c r="E17" s="81">
        <v>4338410.1102254707</v>
      </c>
      <c r="F17" s="81">
        <v>4514440.1933225989</v>
      </c>
      <c r="G17" s="81">
        <f t="shared" si="1"/>
        <v>5</v>
      </c>
      <c r="H17" s="7">
        <f t="shared" si="2"/>
        <v>1.1241372070440647</v>
      </c>
      <c r="I17" s="7">
        <f t="shared" si="3"/>
        <v>1.0762276410999878</v>
      </c>
      <c r="J17" s="7">
        <f t="shared" si="4"/>
        <v>1.0643931472693637</v>
      </c>
      <c r="K17" s="78">
        <f t="shared" si="0"/>
        <v>1.2217207287451377</v>
      </c>
      <c r="L17" s="18">
        <f t="shared" si="5"/>
        <v>1.2213614449700736</v>
      </c>
      <c r="N17" s="15"/>
      <c r="O17" s="15"/>
      <c r="P17" s="15"/>
      <c r="Q17" s="15"/>
      <c r="R17" s="15"/>
      <c r="S17" s="15"/>
      <c r="T17" s="15"/>
      <c r="U17" s="15"/>
      <c r="V17" s="15"/>
      <c r="W17" s="15"/>
      <c r="X17" s="15"/>
      <c r="Y17" s="15"/>
      <c r="Z17" s="15"/>
      <c r="AA17" s="15"/>
    </row>
    <row r="18" spans="1:27" ht="15" customHeight="1">
      <c r="A18" s="1">
        <v>1997</v>
      </c>
      <c r="B18" s="81">
        <v>132848</v>
      </c>
      <c r="C18" s="81">
        <v>14125906.439999999</v>
      </c>
      <c r="D18" s="81">
        <v>407239</v>
      </c>
      <c r="E18" s="81">
        <v>4846438.8975911848</v>
      </c>
      <c r="F18" s="81">
        <v>5045596.2747649644</v>
      </c>
      <c r="G18" s="81">
        <f t="shared" si="1"/>
        <v>6</v>
      </c>
      <c r="H18" s="7">
        <f t="shared" si="2"/>
        <v>1.1621832051719463</v>
      </c>
      <c r="I18" s="7">
        <f t="shared" si="3"/>
        <v>1.1451203214814862</v>
      </c>
      <c r="J18" s="7">
        <f t="shared" si="4"/>
        <v>1.09182283707338</v>
      </c>
      <c r="K18" s="78">
        <f t="shared" si="0"/>
        <v>1.3647844973964818</v>
      </c>
      <c r="L18" s="18">
        <f t="shared" si="5"/>
        <v>1.3650633285601241</v>
      </c>
      <c r="N18" s="15"/>
      <c r="O18" s="15"/>
      <c r="P18" s="15"/>
      <c r="Q18" s="15"/>
      <c r="R18" s="15"/>
      <c r="S18" s="15"/>
      <c r="T18" s="15"/>
      <c r="U18" s="15"/>
      <c r="V18" s="15"/>
      <c r="W18" s="15"/>
      <c r="X18" s="15"/>
      <c r="Y18" s="15"/>
      <c r="Z18" s="15"/>
      <c r="AA18" s="15"/>
    </row>
    <row r="19" spans="1:27" ht="15" customHeight="1">
      <c r="A19" s="1">
        <v>1998</v>
      </c>
      <c r="B19" s="81">
        <v>136489</v>
      </c>
      <c r="C19" s="81">
        <v>14874142.339199997</v>
      </c>
      <c r="D19" s="81">
        <v>417988</v>
      </c>
      <c r="E19" s="81">
        <v>5026099.8891465338</v>
      </c>
      <c r="F19" s="81">
        <v>5228082.7618776634</v>
      </c>
      <c r="G19" s="81">
        <f t="shared" si="1"/>
        <v>7</v>
      </c>
      <c r="H19" s="7">
        <f t="shared" si="2"/>
        <v>1.1940354652739504</v>
      </c>
      <c r="I19" s="7">
        <f t="shared" si="3"/>
        <v>1.2057762614790537</v>
      </c>
      <c r="J19" s="7">
        <f t="shared" si="4"/>
        <v>1.1206413040564089</v>
      </c>
      <c r="K19" s="78">
        <f t="shared" si="0"/>
        <v>1.4153780447913518</v>
      </c>
      <c r="L19" s="18">
        <f t="shared" si="5"/>
        <v>1.4144342250706479</v>
      </c>
      <c r="N19" s="15"/>
    </row>
    <row r="20" spans="1:27" ht="15" customHeight="1">
      <c r="A20" s="1">
        <v>1999</v>
      </c>
      <c r="B20" s="81">
        <v>139129</v>
      </c>
      <c r="C20" s="81">
        <v>15388226.695800001</v>
      </c>
      <c r="D20" s="81">
        <v>430264</v>
      </c>
      <c r="E20" s="81">
        <v>5300745.3919546278</v>
      </c>
      <c r="F20" s="81">
        <v>5510665.7264289036</v>
      </c>
      <c r="G20" s="81">
        <f t="shared" si="1"/>
        <v>8</v>
      </c>
      <c r="H20" s="7">
        <f t="shared" si="2"/>
        <v>1.2171307596077299</v>
      </c>
      <c r="I20" s="7">
        <f t="shared" si="3"/>
        <v>1.2474506450804785</v>
      </c>
      <c r="J20" s="7">
        <f t="shared" si="4"/>
        <v>1.1535537145767982</v>
      </c>
      <c r="K20" s="78">
        <f t="shared" si="0"/>
        <v>1.4927197656780942</v>
      </c>
      <c r="L20" s="18">
        <f t="shared" si="5"/>
        <v>1.4908857723563396</v>
      </c>
      <c r="N20" s="15"/>
    </row>
    <row r="21" spans="1:27" ht="15" customHeight="1">
      <c r="A21" s="1">
        <v>2000</v>
      </c>
      <c r="B21" s="81">
        <v>146284</v>
      </c>
      <c r="C21" s="81">
        <v>16564277.866500001</v>
      </c>
      <c r="D21" s="81">
        <v>443388</v>
      </c>
      <c r="E21" s="81">
        <v>5518209.5422440665</v>
      </c>
      <c r="F21" s="81">
        <v>5733164.209871687</v>
      </c>
      <c r="G21" s="81">
        <f t="shared" si="1"/>
        <v>9</v>
      </c>
      <c r="H21" s="7">
        <f t="shared" si="2"/>
        <v>1.2797242561828028</v>
      </c>
      <c r="I21" s="7">
        <f t="shared" si="3"/>
        <v>1.3427875426021263</v>
      </c>
      <c r="J21" s="7">
        <f t="shared" si="4"/>
        <v>1.1887396444944904</v>
      </c>
      <c r="K21" s="78">
        <f t="shared" si="0"/>
        <v>1.5539588955476646</v>
      </c>
      <c r="L21" s="18">
        <f t="shared" si="5"/>
        <v>1.5510817341155141</v>
      </c>
      <c r="N21" s="15"/>
    </row>
    <row r="22" spans="1:27" ht="15" customHeight="1">
      <c r="A22" s="1">
        <v>2001</v>
      </c>
      <c r="B22" s="81">
        <v>151652</v>
      </c>
      <c r="C22" s="81">
        <v>17327731.398899999</v>
      </c>
      <c r="D22" s="81">
        <v>461719</v>
      </c>
      <c r="E22" s="81">
        <v>5902028.7403752711</v>
      </c>
      <c r="F22" s="81">
        <v>6129476.8397576045</v>
      </c>
      <c r="G22" s="81">
        <f t="shared" si="1"/>
        <v>10</v>
      </c>
      <c r="H22" s="7">
        <f t="shared" si="2"/>
        <v>1.3266846879948211</v>
      </c>
      <c r="I22" s="7">
        <f t="shared" si="3"/>
        <v>1.4046771040381612</v>
      </c>
      <c r="J22" s="7">
        <f t="shared" si="4"/>
        <v>1.2378857342019893</v>
      </c>
      <c r="K22" s="78">
        <f t="shared" si="0"/>
        <v>1.6620445440994238</v>
      </c>
      <c r="L22" s="18">
        <f t="shared" si="5"/>
        <v>1.6583023297085866</v>
      </c>
      <c r="N22" s="15"/>
    </row>
    <row r="23" spans="1:27" ht="15" customHeight="1">
      <c r="A23" s="1">
        <v>2002</v>
      </c>
      <c r="B23" s="81">
        <v>163050</v>
      </c>
      <c r="C23" s="81">
        <v>18086977.934999999</v>
      </c>
      <c r="D23" s="81">
        <v>484696</v>
      </c>
      <c r="E23" s="81">
        <v>6444915.7124548433</v>
      </c>
      <c r="F23" s="81">
        <v>6693245.7696196595</v>
      </c>
      <c r="G23" s="81">
        <f t="shared" si="1"/>
        <v>11</v>
      </c>
      <c r="H23" s="7">
        <f t="shared" si="2"/>
        <v>1.4263968716374038</v>
      </c>
      <c r="I23" s="7">
        <f t="shared" si="3"/>
        <v>1.4662256242124556</v>
      </c>
      <c r="J23" s="7">
        <f t="shared" si="4"/>
        <v>1.2994879219282018</v>
      </c>
      <c r="K23" s="78">
        <f t="shared" si="0"/>
        <v>1.8149245739499966</v>
      </c>
      <c r="L23" s="18">
        <f t="shared" si="5"/>
        <v>1.8108274724325999</v>
      </c>
      <c r="N23" s="15"/>
    </row>
    <row r="24" spans="1:27" ht="15" customHeight="1">
      <c r="A24" s="1">
        <v>2003</v>
      </c>
      <c r="B24" s="81">
        <v>174650</v>
      </c>
      <c r="C24" s="81">
        <v>19329521.379999999</v>
      </c>
      <c r="D24" s="81">
        <v>512030</v>
      </c>
      <c r="E24" s="81">
        <v>6783911.9365747431</v>
      </c>
      <c r="F24" s="81">
        <v>7042781.0211911267</v>
      </c>
      <c r="G24" s="81">
        <f t="shared" si="1"/>
        <v>12</v>
      </c>
      <c r="H24" s="7">
        <f t="shared" si="2"/>
        <v>1.5278761952252229</v>
      </c>
      <c r="I24" s="7">
        <f t="shared" si="3"/>
        <v>1.5669527354415114</v>
      </c>
      <c r="J24" s="7">
        <f t="shared" si="4"/>
        <v>1.3727713879728678</v>
      </c>
      <c r="K24" s="78">
        <f t="shared" si="0"/>
        <v>1.9103878204968034</v>
      </c>
      <c r="L24" s="18">
        <f t="shared" si="5"/>
        <v>1.9053926591768511</v>
      </c>
      <c r="N24" s="15"/>
    </row>
    <row r="25" spans="1:27" ht="15" customHeight="1">
      <c r="A25" s="1">
        <v>2004</v>
      </c>
      <c r="B25" s="81">
        <v>183530</v>
      </c>
      <c r="C25" s="81">
        <v>21122692.831799999</v>
      </c>
      <c r="D25" s="81">
        <v>541714</v>
      </c>
      <c r="E25" s="81">
        <v>7050938.73583184</v>
      </c>
      <c r="F25" s="81">
        <v>7314803.0058149267</v>
      </c>
      <c r="G25" s="81">
        <f t="shared" si="1"/>
        <v>13</v>
      </c>
      <c r="H25" s="7">
        <f t="shared" si="2"/>
        <v>1.6055603670752083</v>
      </c>
      <c r="I25" s="7">
        <f t="shared" si="3"/>
        <v>1.7123166508885288</v>
      </c>
      <c r="J25" s="7">
        <f t="shared" si="4"/>
        <v>1.4523552910265691</v>
      </c>
      <c r="K25" s="78">
        <f t="shared" si="0"/>
        <v>1.9855840715413844</v>
      </c>
      <c r="L25" s="18">
        <f t="shared" si="5"/>
        <v>1.978986980947947</v>
      </c>
      <c r="N25" s="15"/>
    </row>
    <row r="26" spans="1:27" ht="15" customHeight="1">
      <c r="A26" s="1">
        <v>2005</v>
      </c>
      <c r="B26" s="81">
        <v>192015</v>
      </c>
      <c r="C26" s="81">
        <v>21672707.775600001</v>
      </c>
      <c r="D26" s="81">
        <v>572644</v>
      </c>
      <c r="E26" s="81">
        <v>8042709.2271035835</v>
      </c>
      <c r="F26" s="81">
        <v>8346190.4671160309</v>
      </c>
      <c r="G26" s="81">
        <f t="shared" si="1"/>
        <v>14</v>
      </c>
      <c r="H26" s="7">
        <f t="shared" si="2"/>
        <v>1.6797889929926777</v>
      </c>
      <c r="I26" s="7">
        <f t="shared" si="3"/>
        <v>1.7569037569931252</v>
      </c>
      <c r="J26" s="7">
        <f t="shared" si="4"/>
        <v>1.5352797662135713</v>
      </c>
      <c r="K26" s="78">
        <f t="shared" si="0"/>
        <v>2.264872229313418</v>
      </c>
      <c r="L26" s="18">
        <f t="shared" si="5"/>
        <v>2.2580242095110754</v>
      </c>
      <c r="N26" s="15"/>
    </row>
    <row r="27" spans="1:27" ht="15" customHeight="1">
      <c r="A27" s="1">
        <v>2006</v>
      </c>
      <c r="B27" s="81">
        <v>203332</v>
      </c>
      <c r="C27" s="81">
        <v>21703991.445</v>
      </c>
      <c r="D27" s="81">
        <v>603700</v>
      </c>
      <c r="E27" s="81">
        <v>8404315.8856006898</v>
      </c>
      <c r="F27" s="81">
        <v>8727267.6872208156</v>
      </c>
      <c r="G27" s="81">
        <f t="shared" si="1"/>
        <v>15</v>
      </c>
      <c r="H27" s="7">
        <f t="shared" si="2"/>
        <v>1.7787925710136561</v>
      </c>
      <c r="I27" s="7">
        <f t="shared" si="3"/>
        <v>1.7594397758824338</v>
      </c>
      <c r="J27" s="7">
        <f t="shared" si="4"/>
        <v>1.618542052065739</v>
      </c>
      <c r="K27" s="78">
        <f t="shared" si="0"/>
        <v>2.3667027015633595</v>
      </c>
      <c r="L27" s="18">
        <f t="shared" si="5"/>
        <v>2.3611229336631401</v>
      </c>
      <c r="N27" s="15"/>
    </row>
    <row r="28" spans="1:27" ht="15" customHeight="1">
      <c r="A28" s="1">
        <v>2007</v>
      </c>
      <c r="B28" s="81">
        <v>219242</v>
      </c>
      <c r="C28" s="81">
        <v>22259301.176800001</v>
      </c>
      <c r="D28" s="81">
        <v>636848</v>
      </c>
      <c r="E28" s="81">
        <v>8611730.9580265898</v>
      </c>
      <c r="F28" s="81">
        <v>8940922.2509191744</v>
      </c>
      <c r="G28" s="81">
        <f t="shared" si="1"/>
        <v>16</v>
      </c>
      <c r="H28" s="7">
        <f t="shared" si="2"/>
        <v>1.9179767122448801</v>
      </c>
      <c r="I28" s="7">
        <f t="shared" si="3"/>
        <v>1.8044561053690826</v>
      </c>
      <c r="J28" s="7">
        <f t="shared" si="4"/>
        <v>1.7074130673744605</v>
      </c>
      <c r="K28" s="78">
        <f t="shared" si="0"/>
        <v>2.42511195449213</v>
      </c>
      <c r="L28" s="18">
        <f t="shared" si="5"/>
        <v>2.4189262128003968</v>
      </c>
      <c r="N28" s="15"/>
    </row>
    <row r="29" spans="1:27" ht="15" customHeight="1">
      <c r="A29" s="1">
        <v>2008</v>
      </c>
      <c r="B29" s="81">
        <v>224285</v>
      </c>
      <c r="C29" s="81">
        <v>21426545.852400001</v>
      </c>
      <c r="D29" s="81">
        <v>671446</v>
      </c>
      <c r="E29" s="81">
        <v>8871291.8524665684</v>
      </c>
      <c r="F29" s="81">
        <v>9225872.4011120647</v>
      </c>
      <c r="G29" s="81">
        <f t="shared" si="1"/>
        <v>17</v>
      </c>
      <c r="H29" s="7">
        <f t="shared" si="2"/>
        <v>1.9620939733529292</v>
      </c>
      <c r="I29" s="7">
        <f t="shared" si="3"/>
        <v>1.7369485759342249</v>
      </c>
      <c r="J29" s="7">
        <f t="shared" si="4"/>
        <v>1.8001715863696077</v>
      </c>
      <c r="K29" s="78">
        <f t="shared" si="0"/>
        <v>2.498205764678846</v>
      </c>
      <c r="L29" s="18">
        <f t="shared" si="5"/>
        <v>2.4960181914910886</v>
      </c>
      <c r="N29" s="15"/>
    </row>
    <row r="30" spans="1:27" ht="15" customHeight="1">
      <c r="A30" s="1">
        <v>2009</v>
      </c>
      <c r="B30" s="81">
        <v>228322</v>
      </c>
      <c r="C30" s="81">
        <v>21963085.544399999</v>
      </c>
      <c r="D30" s="81">
        <v>706393</v>
      </c>
      <c r="E30" s="81">
        <v>9868533.3309457917</v>
      </c>
      <c r="F30" s="81">
        <v>10261819.072992271</v>
      </c>
      <c r="G30" s="81">
        <f t="shared" si="1"/>
        <v>18</v>
      </c>
      <c r="H30" s="7">
        <f t="shared" si="2"/>
        <v>1.9974105276050005</v>
      </c>
      <c r="I30" s="7">
        <f t="shared" si="3"/>
        <v>1.7804433072068904</v>
      </c>
      <c r="J30" s="7">
        <f t="shared" si="4"/>
        <v>1.8938657872865223</v>
      </c>
      <c r="K30" s="78">
        <f t="shared" si="0"/>
        <v>2.7790345832709171</v>
      </c>
      <c r="L30" s="18">
        <f t="shared" si="5"/>
        <v>2.7762888939252521</v>
      </c>
      <c r="N30" s="15"/>
    </row>
    <row r="31" spans="1:27" ht="15" customHeight="1">
      <c r="A31" s="1">
        <v>2010</v>
      </c>
      <c r="B31" s="81">
        <v>234966</v>
      </c>
      <c r="C31" s="81">
        <v>22783878.039999999</v>
      </c>
      <c r="D31" s="81">
        <v>741352</v>
      </c>
      <c r="E31" s="81">
        <v>9353591.9376285113</v>
      </c>
      <c r="F31" s="81">
        <v>9698127.466241559</v>
      </c>
      <c r="G31" s="81">
        <f t="shared" si="1"/>
        <v>19</v>
      </c>
      <c r="H31" s="7">
        <f t="shared" si="2"/>
        <v>2.055533685011679</v>
      </c>
      <c r="I31" s="7">
        <f t="shared" si="3"/>
        <v>1.8469810667781668</v>
      </c>
      <c r="J31" s="7">
        <f t="shared" si="4"/>
        <v>1.9875921606477385</v>
      </c>
      <c r="K31" s="78">
        <f t="shared" si="0"/>
        <v>2.6340241858394191</v>
      </c>
      <c r="L31" s="18">
        <f t="shared" si="5"/>
        <v>2.6237846706204704</v>
      </c>
      <c r="N31" s="15"/>
    </row>
    <row r="32" spans="1:27" ht="15" customHeight="1">
      <c r="A32" s="1">
        <v>2011</v>
      </c>
      <c r="B32" s="81">
        <v>239718</v>
      </c>
      <c r="C32" s="82">
        <v>23037968.492000002</v>
      </c>
      <c r="D32" s="81">
        <v>778085</v>
      </c>
      <c r="E32" s="81">
        <v>10812471.557392137</v>
      </c>
      <c r="F32" s="81">
        <v>11254432.861191383</v>
      </c>
      <c r="G32" s="81">
        <f t="shared" si="1"/>
        <v>20</v>
      </c>
      <c r="H32" s="7">
        <f t="shared" si="2"/>
        <v>2.097105214812482</v>
      </c>
      <c r="I32" s="7">
        <f t="shared" si="3"/>
        <v>1.8675789761098966</v>
      </c>
      <c r="J32" s="7">
        <f t="shared" si="4"/>
        <v>2.0860746936915198</v>
      </c>
      <c r="K32" s="78">
        <f t="shared" si="0"/>
        <v>3.0448529057910276</v>
      </c>
      <c r="L32" s="78">
        <f t="shared" si="5"/>
        <v>3.044836080007213</v>
      </c>
      <c r="N32" s="15"/>
    </row>
    <row r="35" spans="2:25">
      <c r="B35" s="75"/>
      <c r="C35" s="75"/>
      <c r="D35" s="75"/>
      <c r="F35" s="75"/>
      <c r="H35" s="75"/>
      <c r="I35" s="75"/>
      <c r="J35" s="75"/>
      <c r="L35" s="75"/>
      <c r="M35" s="75"/>
      <c r="N35" s="75"/>
      <c r="O35" s="75"/>
      <c r="P35" s="75"/>
      <c r="Q35" s="75"/>
      <c r="R35" s="75"/>
      <c r="S35" s="75"/>
      <c r="T35" s="75"/>
      <c r="U35" s="75"/>
      <c r="V35" s="75"/>
      <c r="W35" s="75"/>
      <c r="X35" s="75"/>
      <c r="Y35" s="75"/>
    </row>
  </sheetData>
  <mergeCells count="11">
    <mergeCell ref="A1:D1"/>
    <mergeCell ref="I10:I11"/>
    <mergeCell ref="J10:J11"/>
    <mergeCell ref="L10:L11"/>
    <mergeCell ref="B10:B11"/>
    <mergeCell ref="C10:C11"/>
    <mergeCell ref="D10:D11"/>
    <mergeCell ref="F10:F11"/>
    <mergeCell ref="H10:H11"/>
    <mergeCell ref="K10:K11"/>
    <mergeCell ref="E10:E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I1" sqref="A1:I1048576"/>
    </sheetView>
  </sheetViews>
  <sheetFormatPr baseColWidth="10" defaultColWidth="8.83203125" defaultRowHeight="14" x14ac:dyDescent="0"/>
  <cols>
    <col min="1" max="9" width="8.83203125" style="17"/>
  </cols>
  <sheetData>
    <row r="1" spans="1:9">
      <c r="A1" s="17" t="str">
        <f>'Iran Workbook'!A11</f>
        <v>Year</v>
      </c>
      <c r="B1" s="17" t="str">
        <f>'Iran Workbook'!G9</f>
        <v>iYear</v>
      </c>
      <c r="C1" s="17" t="str">
        <f>'Iran Workbook'!H9</f>
        <v>iGDP</v>
      </c>
      <c r="D1" s="17" t="str">
        <f>'Iran Workbook'!I9</f>
        <v>iLabor</v>
      </c>
      <c r="E1" s="17" t="str">
        <f>'Iran Workbook'!J9</f>
        <v>iCapStk</v>
      </c>
      <c r="F1" s="17" t="str">
        <f>'Iran Workbook'!K9</f>
        <v>iQ</v>
      </c>
      <c r="G1" s="17" t="str">
        <f>'Iran Workbook'!L9</f>
        <v>iX</v>
      </c>
      <c r="H1" s="17" t="s">
        <v>107</v>
      </c>
      <c r="I1" s="17" t="s">
        <v>109</v>
      </c>
    </row>
    <row r="2" spans="1:9">
      <c r="A2" s="17">
        <f>'Iran Workbook'!A12</f>
        <v>1991</v>
      </c>
      <c r="B2" s="82">
        <f>'Iran Workbook'!G12</f>
        <v>0</v>
      </c>
      <c r="C2" s="83">
        <f>'Iran Workbook'!H12</f>
        <v>1</v>
      </c>
      <c r="D2" s="83">
        <f>'Iran Workbook'!I12</f>
        <v>1</v>
      </c>
      <c r="E2" s="83">
        <f>'Iran Workbook'!J12</f>
        <v>1</v>
      </c>
      <c r="F2" s="83">
        <f>'Iran Workbook'!K12</f>
        <v>1</v>
      </c>
      <c r="G2" s="83">
        <f>'Iran Workbook'!L12</f>
        <v>1</v>
      </c>
      <c r="H2" s="17" t="s">
        <v>108</v>
      </c>
      <c r="I2" s="17" t="s">
        <v>110</v>
      </c>
    </row>
    <row r="3" spans="1:9">
      <c r="A3" s="17">
        <f>'Iran Workbook'!A13</f>
        <v>1992</v>
      </c>
      <c r="B3" s="82">
        <f>'Iran Workbook'!G13</f>
        <v>1</v>
      </c>
      <c r="C3" s="83">
        <f>'Iran Workbook'!H13</f>
        <v>1.0425075890787252</v>
      </c>
      <c r="D3" s="83">
        <f>'Iran Workbook'!I13</f>
        <v>0.9923206837799815</v>
      </c>
      <c r="E3" s="83">
        <f>'Iran Workbook'!J13</f>
        <v>1.0286817340947478</v>
      </c>
      <c r="F3" s="83">
        <f>'Iran Workbook'!K13</f>
        <v>1.0354751704424248</v>
      </c>
      <c r="G3" s="83">
        <f>'Iran Workbook'!L13</f>
        <v>1.0357688087521719</v>
      </c>
      <c r="H3" s="17" t="s">
        <v>108</v>
      </c>
      <c r="I3" s="17" t="s">
        <v>110</v>
      </c>
    </row>
    <row r="4" spans="1:9">
      <c r="A4" s="17">
        <f>'Iran Workbook'!A14</f>
        <v>1993</v>
      </c>
      <c r="B4" s="82">
        <f>'Iran Workbook'!G14</f>
        <v>2</v>
      </c>
      <c r="C4" s="83">
        <f>'Iran Workbook'!H14</f>
        <v>1.0260784365185593</v>
      </c>
      <c r="D4" s="83">
        <f>'Iran Workbook'!I14</f>
        <v>1.0258154818585306</v>
      </c>
      <c r="E4" s="83">
        <f>'Iran Workbook'!J14</f>
        <v>1.0451808359473445</v>
      </c>
      <c r="F4" s="83">
        <f>'Iran Workbook'!K14</f>
        <v>1.0685785542910753</v>
      </c>
      <c r="G4" s="83">
        <f>'Iran Workbook'!L14</f>
        <v>1.0689180927469208</v>
      </c>
      <c r="H4" s="17" t="s">
        <v>108</v>
      </c>
      <c r="I4" s="17" t="s">
        <v>110</v>
      </c>
    </row>
    <row r="5" spans="1:9">
      <c r="A5" s="17">
        <f>'Iran Workbook'!A15</f>
        <v>1994</v>
      </c>
      <c r="B5" s="82">
        <f>'Iran Workbook'!G15</f>
        <v>3</v>
      </c>
      <c r="C5" s="83">
        <f>'Iran Workbook'!H15</f>
        <v>1.0224829191052323</v>
      </c>
      <c r="D5" s="83">
        <f>'Iran Workbook'!I15</f>
        <v>1.0326056463787794</v>
      </c>
      <c r="E5" s="83">
        <f>'Iran Workbook'!J15</f>
        <v>1.0479449851202445</v>
      </c>
      <c r="F5" s="83">
        <f>'Iran Workbook'!K15</f>
        <v>1.1367876415670517</v>
      </c>
      <c r="G5" s="83">
        <f>'Iran Workbook'!L15</f>
        <v>1.1376856578004559</v>
      </c>
      <c r="H5" s="17" t="s">
        <v>108</v>
      </c>
      <c r="I5" s="17" t="s">
        <v>110</v>
      </c>
    </row>
    <row r="6" spans="1:9">
      <c r="A6" s="17">
        <f>'Iran Workbook'!A16</f>
        <v>1995</v>
      </c>
      <c r="B6" s="82">
        <f>'Iran Workbook'!G16</f>
        <v>4</v>
      </c>
      <c r="C6" s="83">
        <f>'Iran Workbook'!H16</f>
        <v>1.0496023935123218</v>
      </c>
      <c r="D6" s="83">
        <f>'Iran Workbook'!I16</f>
        <v>1.0676674469765692</v>
      </c>
      <c r="E6" s="83">
        <f>'Iran Workbook'!J16</f>
        <v>1.0470682860130298</v>
      </c>
      <c r="F6" s="83">
        <f>'Iran Workbook'!K16</f>
        <v>1.1794323382104563</v>
      </c>
      <c r="G6" s="83">
        <f>'Iran Workbook'!L16</f>
        <v>1.1797195866624628</v>
      </c>
      <c r="H6" s="17" t="s">
        <v>108</v>
      </c>
      <c r="I6" s="17" t="s">
        <v>110</v>
      </c>
    </row>
    <row r="7" spans="1:9">
      <c r="A7" s="17">
        <f>'Iran Workbook'!A17</f>
        <v>1996</v>
      </c>
      <c r="B7" s="82">
        <f>'Iran Workbook'!G17</f>
        <v>5</v>
      </c>
      <c r="C7" s="83">
        <f>'Iran Workbook'!H17</f>
        <v>1.1241372070440647</v>
      </c>
      <c r="D7" s="83">
        <f>'Iran Workbook'!I17</f>
        <v>1.0762276410999878</v>
      </c>
      <c r="E7" s="83">
        <f>'Iran Workbook'!J17</f>
        <v>1.0643931472693637</v>
      </c>
      <c r="F7" s="83">
        <f>'Iran Workbook'!K17</f>
        <v>1.2217207287451377</v>
      </c>
      <c r="G7" s="83">
        <f>'Iran Workbook'!L17</f>
        <v>1.2213614449700736</v>
      </c>
      <c r="H7" s="17" t="s">
        <v>108</v>
      </c>
      <c r="I7" s="17" t="s">
        <v>110</v>
      </c>
    </row>
    <row r="8" spans="1:9">
      <c r="A8" s="17">
        <f>'Iran Workbook'!A18</f>
        <v>1997</v>
      </c>
      <c r="B8" s="82">
        <f>'Iran Workbook'!G18</f>
        <v>6</v>
      </c>
      <c r="C8" s="83">
        <f>'Iran Workbook'!H18</f>
        <v>1.1621832051719463</v>
      </c>
      <c r="D8" s="83">
        <f>'Iran Workbook'!I18</f>
        <v>1.1451203214814862</v>
      </c>
      <c r="E8" s="83">
        <f>'Iran Workbook'!J18</f>
        <v>1.09182283707338</v>
      </c>
      <c r="F8" s="83">
        <f>'Iran Workbook'!K18</f>
        <v>1.3647844973964818</v>
      </c>
      <c r="G8" s="83">
        <f>'Iran Workbook'!L18</f>
        <v>1.3650633285601241</v>
      </c>
      <c r="H8" s="17" t="s">
        <v>108</v>
      </c>
      <c r="I8" s="17" t="s">
        <v>110</v>
      </c>
    </row>
    <row r="9" spans="1:9">
      <c r="A9" s="17">
        <f>'Iran Workbook'!A19</f>
        <v>1998</v>
      </c>
      <c r="B9" s="82">
        <f>'Iran Workbook'!G19</f>
        <v>7</v>
      </c>
      <c r="C9" s="83">
        <f>'Iran Workbook'!H19</f>
        <v>1.1940354652739504</v>
      </c>
      <c r="D9" s="83">
        <f>'Iran Workbook'!I19</f>
        <v>1.2057762614790537</v>
      </c>
      <c r="E9" s="83">
        <f>'Iran Workbook'!J19</f>
        <v>1.1206413040564089</v>
      </c>
      <c r="F9" s="83">
        <f>'Iran Workbook'!K19</f>
        <v>1.4153780447913518</v>
      </c>
      <c r="G9" s="83">
        <f>'Iran Workbook'!L19</f>
        <v>1.4144342250706479</v>
      </c>
      <c r="H9" s="17" t="s">
        <v>108</v>
      </c>
      <c r="I9" s="17" t="s">
        <v>110</v>
      </c>
    </row>
    <row r="10" spans="1:9">
      <c r="A10" s="17">
        <f>'Iran Workbook'!A20</f>
        <v>1999</v>
      </c>
      <c r="B10" s="82">
        <f>'Iran Workbook'!G20</f>
        <v>8</v>
      </c>
      <c r="C10" s="83">
        <f>'Iran Workbook'!H20</f>
        <v>1.2171307596077299</v>
      </c>
      <c r="D10" s="83">
        <f>'Iran Workbook'!I20</f>
        <v>1.2474506450804785</v>
      </c>
      <c r="E10" s="83">
        <f>'Iran Workbook'!J20</f>
        <v>1.1535537145767982</v>
      </c>
      <c r="F10" s="83">
        <f>'Iran Workbook'!K20</f>
        <v>1.4927197656780942</v>
      </c>
      <c r="G10" s="83">
        <f>'Iran Workbook'!L20</f>
        <v>1.4908857723563396</v>
      </c>
      <c r="H10" s="17" t="s">
        <v>108</v>
      </c>
      <c r="I10" s="17" t="s">
        <v>110</v>
      </c>
    </row>
    <row r="11" spans="1:9">
      <c r="A11" s="17">
        <f>'Iran Workbook'!A21</f>
        <v>2000</v>
      </c>
      <c r="B11" s="82">
        <f>'Iran Workbook'!G21</f>
        <v>9</v>
      </c>
      <c r="C11" s="83">
        <f>'Iran Workbook'!H21</f>
        <v>1.2797242561828028</v>
      </c>
      <c r="D11" s="83">
        <f>'Iran Workbook'!I21</f>
        <v>1.3427875426021263</v>
      </c>
      <c r="E11" s="83">
        <f>'Iran Workbook'!J21</f>
        <v>1.1887396444944904</v>
      </c>
      <c r="F11" s="83">
        <f>'Iran Workbook'!K21</f>
        <v>1.5539588955476646</v>
      </c>
      <c r="G11" s="83">
        <f>'Iran Workbook'!L21</f>
        <v>1.5510817341155141</v>
      </c>
      <c r="H11" s="17" t="s">
        <v>108</v>
      </c>
      <c r="I11" s="17" t="s">
        <v>110</v>
      </c>
    </row>
    <row r="12" spans="1:9">
      <c r="A12" s="17">
        <f>'Iran Workbook'!A22</f>
        <v>2001</v>
      </c>
      <c r="B12" s="82">
        <f>'Iran Workbook'!G22</f>
        <v>10</v>
      </c>
      <c r="C12" s="83">
        <f>'Iran Workbook'!H22</f>
        <v>1.3266846879948211</v>
      </c>
      <c r="D12" s="83">
        <f>'Iran Workbook'!I22</f>
        <v>1.4046771040381612</v>
      </c>
      <c r="E12" s="83">
        <f>'Iran Workbook'!J22</f>
        <v>1.2378857342019893</v>
      </c>
      <c r="F12" s="83">
        <f>'Iran Workbook'!K22</f>
        <v>1.6620445440994238</v>
      </c>
      <c r="G12" s="83">
        <f>'Iran Workbook'!L22</f>
        <v>1.6583023297085866</v>
      </c>
      <c r="H12" s="17" t="s">
        <v>108</v>
      </c>
      <c r="I12" s="17" t="s">
        <v>110</v>
      </c>
    </row>
    <row r="13" spans="1:9">
      <c r="A13" s="17">
        <f>'Iran Workbook'!A23</f>
        <v>2002</v>
      </c>
      <c r="B13" s="82">
        <f>'Iran Workbook'!G23</f>
        <v>11</v>
      </c>
      <c r="C13" s="83">
        <f>'Iran Workbook'!H23</f>
        <v>1.4263968716374038</v>
      </c>
      <c r="D13" s="83">
        <f>'Iran Workbook'!I23</f>
        <v>1.4662256242124556</v>
      </c>
      <c r="E13" s="83">
        <f>'Iran Workbook'!J23</f>
        <v>1.2994879219282018</v>
      </c>
      <c r="F13" s="83">
        <f>'Iran Workbook'!K23</f>
        <v>1.8149245739499966</v>
      </c>
      <c r="G13" s="83">
        <f>'Iran Workbook'!L23</f>
        <v>1.8108274724325999</v>
      </c>
      <c r="H13" s="17" t="s">
        <v>108</v>
      </c>
      <c r="I13" s="17" t="s">
        <v>110</v>
      </c>
    </row>
    <row r="14" spans="1:9">
      <c r="A14" s="17">
        <f>'Iran Workbook'!A24</f>
        <v>2003</v>
      </c>
      <c r="B14" s="82">
        <f>'Iran Workbook'!G24</f>
        <v>12</v>
      </c>
      <c r="C14" s="83">
        <f>'Iran Workbook'!H24</f>
        <v>1.5278761952252229</v>
      </c>
      <c r="D14" s="83">
        <f>'Iran Workbook'!I24</f>
        <v>1.5669527354415114</v>
      </c>
      <c r="E14" s="83">
        <f>'Iran Workbook'!J24</f>
        <v>1.3727713879728678</v>
      </c>
      <c r="F14" s="83">
        <f>'Iran Workbook'!K24</f>
        <v>1.9103878204968034</v>
      </c>
      <c r="G14" s="83">
        <f>'Iran Workbook'!L24</f>
        <v>1.9053926591768511</v>
      </c>
      <c r="H14" s="17" t="s">
        <v>108</v>
      </c>
      <c r="I14" s="17" t="s">
        <v>110</v>
      </c>
    </row>
    <row r="15" spans="1:9">
      <c r="A15" s="17">
        <f>'Iran Workbook'!A25</f>
        <v>2004</v>
      </c>
      <c r="B15" s="82">
        <f>'Iran Workbook'!G25</f>
        <v>13</v>
      </c>
      <c r="C15" s="83">
        <f>'Iran Workbook'!H25</f>
        <v>1.6055603670752083</v>
      </c>
      <c r="D15" s="83">
        <f>'Iran Workbook'!I25</f>
        <v>1.7123166508885288</v>
      </c>
      <c r="E15" s="83">
        <f>'Iran Workbook'!J25</f>
        <v>1.4523552910265691</v>
      </c>
      <c r="F15" s="83">
        <f>'Iran Workbook'!K25</f>
        <v>1.9855840715413844</v>
      </c>
      <c r="G15" s="83">
        <f>'Iran Workbook'!L25</f>
        <v>1.978986980947947</v>
      </c>
      <c r="H15" s="17" t="s">
        <v>108</v>
      </c>
      <c r="I15" s="17" t="s">
        <v>110</v>
      </c>
    </row>
    <row r="16" spans="1:9">
      <c r="A16" s="17">
        <f>'Iran Workbook'!A26</f>
        <v>2005</v>
      </c>
      <c r="B16" s="82">
        <f>'Iran Workbook'!G26</f>
        <v>14</v>
      </c>
      <c r="C16" s="83">
        <f>'Iran Workbook'!H26</f>
        <v>1.6797889929926777</v>
      </c>
      <c r="D16" s="83">
        <f>'Iran Workbook'!I26</f>
        <v>1.7569037569931252</v>
      </c>
      <c r="E16" s="83">
        <f>'Iran Workbook'!J26</f>
        <v>1.5352797662135713</v>
      </c>
      <c r="F16" s="83">
        <f>'Iran Workbook'!K26</f>
        <v>2.264872229313418</v>
      </c>
      <c r="G16" s="83">
        <f>'Iran Workbook'!L26</f>
        <v>2.2580242095110754</v>
      </c>
      <c r="H16" s="17" t="s">
        <v>108</v>
      </c>
      <c r="I16" s="17" t="s">
        <v>110</v>
      </c>
    </row>
    <row r="17" spans="1:9">
      <c r="A17" s="17">
        <f>'Iran Workbook'!A27</f>
        <v>2006</v>
      </c>
      <c r="B17" s="82">
        <f>'Iran Workbook'!G27</f>
        <v>15</v>
      </c>
      <c r="C17" s="83">
        <f>'Iran Workbook'!H27</f>
        <v>1.7787925710136561</v>
      </c>
      <c r="D17" s="83">
        <f>'Iran Workbook'!I27</f>
        <v>1.7594397758824338</v>
      </c>
      <c r="E17" s="83">
        <f>'Iran Workbook'!J27</f>
        <v>1.618542052065739</v>
      </c>
      <c r="F17" s="83">
        <f>'Iran Workbook'!K27</f>
        <v>2.3667027015633595</v>
      </c>
      <c r="G17" s="83">
        <f>'Iran Workbook'!L27</f>
        <v>2.3611229336631401</v>
      </c>
      <c r="H17" s="17" t="s">
        <v>108</v>
      </c>
      <c r="I17" s="17" t="s">
        <v>110</v>
      </c>
    </row>
    <row r="18" spans="1:9">
      <c r="A18" s="17">
        <f>'Iran Workbook'!A28</f>
        <v>2007</v>
      </c>
      <c r="B18" s="82">
        <f>'Iran Workbook'!G28</f>
        <v>16</v>
      </c>
      <c r="C18" s="83">
        <f>'Iran Workbook'!H28</f>
        <v>1.9179767122448801</v>
      </c>
      <c r="D18" s="83">
        <f>'Iran Workbook'!I28</f>
        <v>1.8044561053690826</v>
      </c>
      <c r="E18" s="83">
        <f>'Iran Workbook'!J28</f>
        <v>1.7074130673744605</v>
      </c>
      <c r="F18" s="83">
        <f>'Iran Workbook'!K28</f>
        <v>2.42511195449213</v>
      </c>
      <c r="G18" s="83">
        <f>'Iran Workbook'!L28</f>
        <v>2.4189262128003968</v>
      </c>
      <c r="H18" s="17" t="s">
        <v>108</v>
      </c>
      <c r="I18" s="17" t="s">
        <v>110</v>
      </c>
    </row>
    <row r="19" spans="1:9">
      <c r="A19" s="17">
        <f>'Iran Workbook'!A29</f>
        <v>2008</v>
      </c>
      <c r="B19" s="82">
        <f>'Iran Workbook'!G29</f>
        <v>17</v>
      </c>
      <c r="C19" s="83">
        <f>'Iran Workbook'!H29</f>
        <v>1.9620939733529292</v>
      </c>
      <c r="D19" s="83">
        <f>'Iran Workbook'!I29</f>
        <v>1.7369485759342249</v>
      </c>
      <c r="E19" s="83">
        <f>'Iran Workbook'!J29</f>
        <v>1.8001715863696077</v>
      </c>
      <c r="F19" s="83">
        <f>'Iran Workbook'!K29</f>
        <v>2.498205764678846</v>
      </c>
      <c r="G19" s="83">
        <f>'Iran Workbook'!L29</f>
        <v>2.4960181914910886</v>
      </c>
      <c r="H19" s="17" t="s">
        <v>108</v>
      </c>
      <c r="I19" s="17" t="s">
        <v>110</v>
      </c>
    </row>
    <row r="20" spans="1:9">
      <c r="A20" s="17">
        <f>'Iran Workbook'!A30</f>
        <v>2009</v>
      </c>
      <c r="B20" s="82">
        <f>'Iran Workbook'!G30</f>
        <v>18</v>
      </c>
      <c r="C20" s="83">
        <f>'Iran Workbook'!H30</f>
        <v>1.9974105276050005</v>
      </c>
      <c r="D20" s="83">
        <f>'Iran Workbook'!I30</f>
        <v>1.7804433072068904</v>
      </c>
      <c r="E20" s="83">
        <f>'Iran Workbook'!J30</f>
        <v>1.8938657872865223</v>
      </c>
      <c r="F20" s="83">
        <f>'Iran Workbook'!K30</f>
        <v>2.7790345832709171</v>
      </c>
      <c r="G20" s="83">
        <f>'Iran Workbook'!L30</f>
        <v>2.7762888939252521</v>
      </c>
      <c r="H20" s="17" t="s">
        <v>108</v>
      </c>
      <c r="I20" s="17" t="s">
        <v>110</v>
      </c>
    </row>
    <row r="21" spans="1:9">
      <c r="A21" s="17">
        <f>'Iran Workbook'!A31</f>
        <v>2010</v>
      </c>
      <c r="B21" s="82">
        <f>'Iran Workbook'!G31</f>
        <v>19</v>
      </c>
      <c r="C21" s="83">
        <f>'Iran Workbook'!H31</f>
        <v>2.055533685011679</v>
      </c>
      <c r="D21" s="83">
        <f>'Iran Workbook'!I31</f>
        <v>1.8469810667781668</v>
      </c>
      <c r="E21" s="83">
        <f>'Iran Workbook'!J31</f>
        <v>1.9875921606477385</v>
      </c>
      <c r="F21" s="83">
        <f>'Iran Workbook'!K31</f>
        <v>2.6340241858394191</v>
      </c>
      <c r="G21" s="83">
        <f>'Iran Workbook'!L31</f>
        <v>2.6237846706204704</v>
      </c>
      <c r="H21" s="17" t="s">
        <v>108</v>
      </c>
      <c r="I21" s="17" t="s">
        <v>110</v>
      </c>
    </row>
    <row r="22" spans="1:9">
      <c r="A22" s="17">
        <f>'Iran Workbook'!A32</f>
        <v>2011</v>
      </c>
      <c r="B22" s="82">
        <f>'Iran Workbook'!G32</f>
        <v>20</v>
      </c>
      <c r="C22" s="83">
        <f>'Iran Workbook'!H32</f>
        <v>2.097105214812482</v>
      </c>
      <c r="D22" s="83">
        <f>'Iran Workbook'!I32</f>
        <v>1.8675789761098966</v>
      </c>
      <c r="E22" s="83">
        <f>'Iran Workbook'!J32</f>
        <v>2.0860746936915198</v>
      </c>
      <c r="F22" s="83">
        <f>'Iran Workbook'!K32</f>
        <v>3.0448529057910276</v>
      </c>
      <c r="G22" s="83">
        <f>'Iran Workbook'!L32</f>
        <v>3.044836080007213</v>
      </c>
      <c r="H22" s="17" t="s">
        <v>108</v>
      </c>
      <c r="I22" s="17" t="s">
        <v>110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B3" sqref="B3"/>
    </sheetView>
  </sheetViews>
  <sheetFormatPr baseColWidth="10" defaultColWidth="8.83203125" defaultRowHeight="14" x14ac:dyDescent="0"/>
  <cols>
    <col min="2" max="2" width="25.1640625" customWidth="1"/>
    <col min="3" max="3" width="15" customWidth="1"/>
    <col min="4" max="5" width="12.5" customWidth="1"/>
    <col min="6" max="6" width="14.1640625" customWidth="1"/>
  </cols>
  <sheetData>
    <row r="1" spans="1:53" s="15" customFormat="1">
      <c r="A1" s="79" t="s">
        <v>38</v>
      </c>
    </row>
    <row r="2" spans="1:53" s="15" customFormat="1">
      <c r="A2" s="79" t="s">
        <v>97</v>
      </c>
    </row>
    <row r="3" spans="1:53">
      <c r="A3" s="79" t="s">
        <v>98</v>
      </c>
    </row>
    <row r="4" spans="1:53">
      <c r="A4" s="6"/>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A5" s="6"/>
      <c r="B5" s="86" t="s">
        <v>4</v>
      </c>
      <c r="C5" s="86" t="s">
        <v>5</v>
      </c>
      <c r="D5" s="86" t="s">
        <v>6</v>
      </c>
      <c r="E5" s="86" t="s">
        <v>7</v>
      </c>
      <c r="F5" s="86" t="s">
        <v>1</v>
      </c>
    </row>
    <row r="6" spans="1:53">
      <c r="A6" s="11" t="s">
        <v>3</v>
      </c>
      <c r="B6" s="86"/>
      <c r="C6" s="86"/>
      <c r="D6" s="86"/>
      <c r="E6" s="87"/>
      <c r="F6" s="87"/>
    </row>
    <row r="7" spans="1:53">
      <c r="A7" s="6">
        <v>1991</v>
      </c>
      <c r="B7" s="9">
        <v>40</v>
      </c>
      <c r="C7" s="9">
        <v>45</v>
      </c>
      <c r="D7" s="9">
        <v>56071545</v>
      </c>
      <c r="E7" s="10">
        <f t="shared" ref="E7:E27" si="0">D7*(1-C7/100)</f>
        <v>30839349.750000004</v>
      </c>
      <c r="F7" s="5">
        <f>E7*B7/100</f>
        <v>12335739.900000002</v>
      </c>
    </row>
    <row r="8" spans="1:53">
      <c r="A8" s="6">
        <v>1992</v>
      </c>
      <c r="B8" s="9">
        <v>39</v>
      </c>
      <c r="C8" s="9">
        <v>45</v>
      </c>
      <c r="D8" s="9">
        <v>57067645</v>
      </c>
      <c r="E8" s="10">
        <f t="shared" si="0"/>
        <v>31387204.750000004</v>
      </c>
      <c r="F8" s="5">
        <f t="shared" ref="F8:F27" si="1">E8*B8/100</f>
        <v>12241009.852500003</v>
      </c>
    </row>
    <row r="9" spans="1:53">
      <c r="A9" s="6">
        <v>1993</v>
      </c>
      <c r="B9" s="9">
        <v>39</v>
      </c>
      <c r="C9" s="9">
        <v>44</v>
      </c>
      <c r="D9" s="9">
        <v>57940444</v>
      </c>
      <c r="E9" s="10">
        <f t="shared" si="0"/>
        <v>32446648.640000004</v>
      </c>
      <c r="F9" s="5">
        <f t="shared" si="1"/>
        <v>12654192.969600003</v>
      </c>
    </row>
    <row r="10" spans="1:53">
      <c r="A10" s="6">
        <v>1994</v>
      </c>
      <c r="B10" s="9">
        <v>38</v>
      </c>
      <c r="C10" s="9">
        <v>43</v>
      </c>
      <c r="D10" s="9">
        <v>58808655</v>
      </c>
      <c r="E10" s="10">
        <f t="shared" si="0"/>
        <v>33520933.350000005</v>
      </c>
      <c r="F10" s="5">
        <f t="shared" si="1"/>
        <v>12737954.673000002</v>
      </c>
    </row>
    <row r="11" spans="1:53">
      <c r="A11" s="6">
        <v>1995</v>
      </c>
      <c r="B11" s="9">
        <v>38</v>
      </c>
      <c r="C11" s="9">
        <v>42</v>
      </c>
      <c r="D11" s="9">
        <v>59757114</v>
      </c>
      <c r="E11" s="10">
        <f t="shared" si="0"/>
        <v>34659126.120000005</v>
      </c>
      <c r="F11" s="5">
        <f t="shared" si="1"/>
        <v>13170467.925600002</v>
      </c>
    </row>
    <row r="12" spans="1:53">
      <c r="A12" s="6">
        <v>1996</v>
      </c>
      <c r="B12" s="9">
        <v>37</v>
      </c>
      <c r="C12" s="9">
        <v>41</v>
      </c>
      <c r="D12" s="9">
        <v>60815686</v>
      </c>
      <c r="E12" s="10">
        <f t="shared" si="0"/>
        <v>35881254.740000002</v>
      </c>
      <c r="F12" s="5">
        <f t="shared" si="1"/>
        <v>13276064.253800001</v>
      </c>
    </row>
    <row r="13" spans="1:53">
      <c r="A13" s="6">
        <v>1997</v>
      </c>
      <c r="B13" s="9">
        <v>38</v>
      </c>
      <c r="C13" s="9">
        <v>40</v>
      </c>
      <c r="D13" s="9">
        <v>61955730</v>
      </c>
      <c r="E13" s="10">
        <f t="shared" si="0"/>
        <v>37173438</v>
      </c>
      <c r="F13" s="5">
        <f t="shared" si="1"/>
        <v>14125906.439999999</v>
      </c>
    </row>
    <row r="14" spans="1:53">
      <c r="A14" s="6">
        <v>1998</v>
      </c>
      <c r="B14" s="9">
        <v>38</v>
      </c>
      <c r="C14" s="9">
        <v>38</v>
      </c>
      <c r="D14" s="9">
        <v>63133032</v>
      </c>
      <c r="E14" s="10">
        <f t="shared" si="0"/>
        <v>39142479.839999996</v>
      </c>
      <c r="F14" s="5">
        <f t="shared" si="1"/>
        <v>14874142.339199997</v>
      </c>
    </row>
    <row r="15" spans="1:53">
      <c r="A15" s="6">
        <v>1999</v>
      </c>
      <c r="B15" s="9">
        <v>38</v>
      </c>
      <c r="C15" s="9">
        <v>37</v>
      </c>
      <c r="D15" s="9">
        <v>64278307</v>
      </c>
      <c r="E15" s="10">
        <f t="shared" si="0"/>
        <v>40495333.410000004</v>
      </c>
      <c r="F15" s="5">
        <f t="shared" si="1"/>
        <v>15388226.695800001</v>
      </c>
    </row>
    <row r="16" spans="1:53">
      <c r="A16" s="6">
        <v>2000</v>
      </c>
      <c r="B16" s="9">
        <v>39</v>
      </c>
      <c r="C16" s="9">
        <v>35</v>
      </c>
      <c r="D16" s="9">
        <v>65342319</v>
      </c>
      <c r="E16" s="10">
        <f t="shared" si="0"/>
        <v>42472507.350000001</v>
      </c>
      <c r="F16" s="5">
        <f t="shared" si="1"/>
        <v>16564277.866500001</v>
      </c>
    </row>
    <row r="17" spans="1:6">
      <c r="A17" s="6">
        <v>2001</v>
      </c>
      <c r="B17" s="9">
        <v>39</v>
      </c>
      <c r="C17" s="9">
        <v>33</v>
      </c>
      <c r="D17" s="9">
        <v>66313553</v>
      </c>
      <c r="E17" s="10">
        <f t="shared" si="0"/>
        <v>44430080.509999998</v>
      </c>
      <c r="F17" s="5">
        <f t="shared" si="1"/>
        <v>17327731.398899999</v>
      </c>
    </row>
    <row r="18" spans="1:6">
      <c r="A18" s="6">
        <v>2002</v>
      </c>
      <c r="B18" s="9">
        <v>39</v>
      </c>
      <c r="C18" s="9">
        <v>31</v>
      </c>
      <c r="D18" s="9">
        <v>67212850</v>
      </c>
      <c r="E18" s="10">
        <f t="shared" si="0"/>
        <v>46376866.5</v>
      </c>
      <c r="F18" s="5">
        <f t="shared" si="1"/>
        <v>18086977.934999999</v>
      </c>
    </row>
    <row r="19" spans="1:6">
      <c r="A19" s="6">
        <v>2003</v>
      </c>
      <c r="B19" s="9">
        <v>40</v>
      </c>
      <c r="C19" s="9">
        <v>29</v>
      </c>
      <c r="D19" s="9">
        <v>68061695</v>
      </c>
      <c r="E19" s="10">
        <f t="shared" si="0"/>
        <v>48323803.449999996</v>
      </c>
      <c r="F19" s="5">
        <f t="shared" si="1"/>
        <v>19329521.379999999</v>
      </c>
    </row>
    <row r="20" spans="1:6">
      <c r="A20" s="6">
        <v>2004</v>
      </c>
      <c r="B20" s="9">
        <v>42</v>
      </c>
      <c r="C20" s="9">
        <v>27</v>
      </c>
      <c r="D20" s="9">
        <v>68893323</v>
      </c>
      <c r="E20" s="10">
        <f t="shared" si="0"/>
        <v>50292125.789999999</v>
      </c>
      <c r="F20" s="5">
        <f t="shared" si="1"/>
        <v>21122692.831799999</v>
      </c>
    </row>
    <row r="21" spans="1:6">
      <c r="A21" s="6">
        <v>2005</v>
      </c>
      <c r="B21" s="9">
        <v>42</v>
      </c>
      <c r="C21" s="9">
        <v>26</v>
      </c>
      <c r="D21" s="9">
        <v>69732007</v>
      </c>
      <c r="E21" s="10">
        <f t="shared" si="0"/>
        <v>51601685.18</v>
      </c>
      <c r="F21" s="5">
        <f t="shared" si="1"/>
        <v>21672707.775600001</v>
      </c>
    </row>
    <row r="22" spans="1:6">
      <c r="A22" s="6">
        <v>2006</v>
      </c>
      <c r="B22" s="9">
        <v>41</v>
      </c>
      <c r="C22" s="9">
        <v>25</v>
      </c>
      <c r="D22" s="9">
        <v>70582086</v>
      </c>
      <c r="E22" s="10">
        <f t="shared" si="0"/>
        <v>52936564.5</v>
      </c>
      <c r="F22" s="5">
        <f t="shared" si="1"/>
        <v>21703991.445</v>
      </c>
    </row>
    <row r="23" spans="1:6">
      <c r="A23" s="6">
        <v>2007</v>
      </c>
      <c r="B23" s="9">
        <v>41</v>
      </c>
      <c r="C23" s="9">
        <v>24</v>
      </c>
      <c r="D23" s="9">
        <v>71435498</v>
      </c>
      <c r="E23" s="10">
        <f t="shared" si="0"/>
        <v>54290978.480000004</v>
      </c>
      <c r="F23" s="5">
        <f t="shared" si="1"/>
        <v>22259301.176800001</v>
      </c>
    </row>
    <row r="24" spans="1:6">
      <c r="A24" s="6">
        <v>2008</v>
      </c>
      <c r="B24" s="9">
        <v>39</v>
      </c>
      <c r="C24" s="9">
        <v>24</v>
      </c>
      <c r="D24" s="9">
        <v>72289291</v>
      </c>
      <c r="E24" s="10">
        <f t="shared" si="0"/>
        <v>54939861.160000004</v>
      </c>
      <c r="F24" s="5">
        <f t="shared" si="1"/>
        <v>21426545.852400001</v>
      </c>
    </row>
    <row r="25" spans="1:6">
      <c r="A25" s="6">
        <v>2009</v>
      </c>
      <c r="B25" s="9">
        <v>39</v>
      </c>
      <c r="C25" s="9">
        <v>23</v>
      </c>
      <c r="D25" s="9">
        <v>73137148</v>
      </c>
      <c r="E25" s="10">
        <f t="shared" si="0"/>
        <v>56315603.960000001</v>
      </c>
      <c r="F25" s="5">
        <f t="shared" si="1"/>
        <v>21963085.544399999</v>
      </c>
    </row>
    <row r="26" spans="1:6">
      <c r="A26" s="6">
        <v>2010</v>
      </c>
      <c r="B26" s="9">
        <v>40</v>
      </c>
      <c r="C26" s="9">
        <v>23</v>
      </c>
      <c r="D26" s="9">
        <v>73973630</v>
      </c>
      <c r="E26" s="10">
        <f t="shared" si="0"/>
        <v>56959695.100000001</v>
      </c>
      <c r="F26" s="5">
        <f t="shared" si="1"/>
        <v>22783878.039999999</v>
      </c>
    </row>
    <row r="27" spans="1:6">
      <c r="A27" s="6">
        <v>2011</v>
      </c>
      <c r="B27" s="9">
        <v>40</v>
      </c>
      <c r="C27" s="9">
        <v>23</v>
      </c>
      <c r="D27" s="9">
        <v>74798599</v>
      </c>
      <c r="E27" s="10">
        <f t="shared" si="0"/>
        <v>57594921.230000004</v>
      </c>
      <c r="F27" s="5">
        <f t="shared" si="1"/>
        <v>23037968.492000002</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
  <sheetViews>
    <sheetView topLeftCell="U20" workbookViewId="0">
      <selection activeCell="X30" sqref="X30:X50"/>
    </sheetView>
  </sheetViews>
  <sheetFormatPr baseColWidth="10" defaultColWidth="8.83203125" defaultRowHeight="14" x14ac:dyDescent="0"/>
  <cols>
    <col min="1" max="1" width="14.83203125" style="19" customWidth="1"/>
    <col min="2" max="2" width="42.83203125" style="19" bestFit="1" customWidth="1"/>
    <col min="3" max="3" width="44" style="19" bestFit="1" customWidth="1"/>
    <col min="4" max="4" width="48" style="19" bestFit="1" customWidth="1"/>
    <col min="5" max="5" width="30.33203125" style="19" customWidth="1"/>
    <col min="6" max="6" width="27" style="19" bestFit="1" customWidth="1"/>
    <col min="7" max="7" width="38" style="19" bestFit="1" customWidth="1"/>
    <col min="8" max="8" width="42.1640625" style="19" bestFit="1" customWidth="1"/>
    <col min="9" max="9" width="30.83203125" style="19" bestFit="1" customWidth="1"/>
    <col min="10" max="10" width="25.83203125" style="19" customWidth="1"/>
    <col min="11" max="11" width="20.33203125" style="19" bestFit="1" customWidth="1"/>
    <col min="12" max="12" width="26" style="19" customWidth="1"/>
    <col min="13" max="13" width="28.6640625" style="19" customWidth="1"/>
    <col min="14" max="14" width="25" style="19" customWidth="1"/>
    <col min="15" max="15" width="21.1640625" style="19" customWidth="1"/>
    <col min="16" max="16" width="16.83203125" style="19" customWidth="1"/>
    <col min="17" max="17" width="16.33203125" style="19" customWidth="1"/>
    <col min="18" max="18" width="15.5" style="19" customWidth="1"/>
    <col min="19" max="19" width="14.83203125" style="19" customWidth="1"/>
    <col min="20" max="20" width="15.6640625" style="19" customWidth="1"/>
    <col min="21" max="21" width="14" style="19" customWidth="1"/>
    <col min="22" max="23" width="16" style="19" customWidth="1"/>
    <col min="24" max="24" width="15" style="19" customWidth="1"/>
    <col min="25" max="25" width="15.5" style="19" customWidth="1"/>
    <col min="26" max="26" width="18.6640625" style="19" customWidth="1"/>
    <col min="27" max="27" width="20.6640625" style="19" customWidth="1"/>
    <col min="28" max="28" width="18.6640625" style="19" customWidth="1"/>
    <col min="29" max="29" width="16.33203125" style="19" customWidth="1"/>
    <col min="30" max="30" width="15.5" style="19" customWidth="1"/>
    <col min="31" max="31" width="19.83203125" style="19" customWidth="1"/>
    <col min="32" max="32" width="22" style="19" customWidth="1"/>
    <col min="33" max="34" width="16.33203125" style="19" customWidth="1"/>
    <col min="35" max="16384" width="8.83203125" style="19"/>
  </cols>
  <sheetData>
    <row r="1" spans="1:7">
      <c r="A1" s="4" t="s">
        <v>9</v>
      </c>
    </row>
    <row r="2" spans="1:7">
      <c r="A2" s="19" t="s">
        <v>39</v>
      </c>
    </row>
    <row r="3" spans="1:7">
      <c r="A3" s="19" t="s">
        <v>40</v>
      </c>
    </row>
    <row r="4" spans="1:7">
      <c r="A4" s="19" t="s">
        <v>10</v>
      </c>
    </row>
    <row r="5" spans="1:7">
      <c r="A5" s="19" t="s">
        <v>41</v>
      </c>
    </row>
    <row r="6" spans="1:7">
      <c r="A6" s="19" t="s">
        <v>59</v>
      </c>
    </row>
    <row r="7" spans="1:7">
      <c r="A7" s="19" t="s">
        <v>42</v>
      </c>
    </row>
    <row r="8" spans="1:7">
      <c r="A8" s="19" t="s">
        <v>43</v>
      </c>
    </row>
    <row r="9" spans="1:7">
      <c r="A9" s="27" t="s">
        <v>44</v>
      </c>
    </row>
    <row r="10" spans="1:7">
      <c r="A10" s="27" t="s">
        <v>70</v>
      </c>
    </row>
    <row r="11" spans="1:7">
      <c r="A11" s="27" t="s">
        <v>71</v>
      </c>
    </row>
    <row r="12" spans="1:7">
      <c r="A12" s="27" t="s">
        <v>72</v>
      </c>
    </row>
    <row r="13" spans="1:7">
      <c r="A13" s="27" t="s">
        <v>73</v>
      </c>
    </row>
    <row r="14" spans="1:7">
      <c r="A14" s="27"/>
    </row>
    <row r="15" spans="1:7" ht="15" thickBot="1">
      <c r="A15" s="4" t="s">
        <v>45</v>
      </c>
      <c r="C15" s="4" t="s">
        <v>11</v>
      </c>
      <c r="E15" s="4" t="s">
        <v>62</v>
      </c>
    </row>
    <row r="16" spans="1:7" ht="16">
      <c r="A16" s="28" t="s">
        <v>12</v>
      </c>
      <c r="B16" s="29">
        <v>1.0880000000000001</v>
      </c>
      <c r="C16" s="30">
        <v>0.90720000000000001</v>
      </c>
      <c r="D16" s="31" t="s">
        <v>13</v>
      </c>
      <c r="E16" s="28" t="s">
        <v>63</v>
      </c>
      <c r="F16" s="73">
        <v>19110</v>
      </c>
      <c r="G16" s="31" t="s">
        <v>64</v>
      </c>
    </row>
    <row r="17" spans="1:33" ht="16">
      <c r="A17" s="13" t="s">
        <v>14</v>
      </c>
      <c r="B17" s="14">
        <v>1.0880000000000001</v>
      </c>
      <c r="C17" s="32">
        <v>1000</v>
      </c>
      <c r="D17" s="33" t="s">
        <v>15</v>
      </c>
      <c r="E17" s="13" t="s">
        <v>65</v>
      </c>
      <c r="F17" s="70">
        <v>7215</v>
      </c>
      <c r="G17" s="33" t="s">
        <v>64</v>
      </c>
    </row>
    <row r="18" spans="1:33">
      <c r="A18" s="13" t="s">
        <v>16</v>
      </c>
      <c r="B18" s="14">
        <v>1.073</v>
      </c>
      <c r="C18" s="34">
        <v>9.9999999999999995E-7</v>
      </c>
      <c r="D18" s="33" t="s">
        <v>17</v>
      </c>
      <c r="E18" s="13" t="s">
        <v>66</v>
      </c>
      <c r="F18" s="70">
        <f>4.184/1000000000</f>
        <v>4.1840000000000004E-9</v>
      </c>
      <c r="G18" s="33" t="s">
        <v>66</v>
      </c>
    </row>
    <row r="19" spans="1:33" ht="16">
      <c r="A19" s="13" t="s">
        <v>19</v>
      </c>
      <c r="B19" s="14">
        <v>1.04</v>
      </c>
      <c r="C19" s="32">
        <v>49.8</v>
      </c>
      <c r="D19" s="33" t="s">
        <v>18</v>
      </c>
      <c r="E19" s="13" t="s">
        <v>74</v>
      </c>
      <c r="F19" s="70">
        <v>0.4</v>
      </c>
      <c r="G19" s="33"/>
    </row>
    <row r="20" spans="1:33" ht="18" thickBot="1">
      <c r="A20" s="35" t="s">
        <v>46</v>
      </c>
      <c r="B20" s="36">
        <v>1.1499999999999999</v>
      </c>
      <c r="C20" s="37">
        <v>2.8316000000000001E-2</v>
      </c>
      <c r="D20" s="33" t="s">
        <v>47</v>
      </c>
      <c r="E20" s="13" t="s">
        <v>75</v>
      </c>
      <c r="F20" s="70">
        <v>0.2</v>
      </c>
      <c r="G20" s="33"/>
    </row>
    <row r="21" spans="1:33" ht="17">
      <c r="A21" s="38"/>
      <c r="B21" s="39"/>
      <c r="C21" s="40">
        <v>0.8</v>
      </c>
      <c r="D21" s="33" t="s">
        <v>48</v>
      </c>
      <c r="E21" s="13" t="s">
        <v>76</v>
      </c>
      <c r="F21" s="70">
        <v>12.5</v>
      </c>
      <c r="G21" s="33"/>
    </row>
    <row r="22" spans="1:33" ht="16">
      <c r="A22" s="20"/>
      <c r="B22" s="20"/>
      <c r="C22" s="37">
        <f>1.05505585/1000</f>
        <v>1.0550558499999999E-3</v>
      </c>
      <c r="D22" s="33" t="s">
        <v>20</v>
      </c>
      <c r="E22" s="13" t="s">
        <v>77</v>
      </c>
      <c r="F22" s="70">
        <v>9</v>
      </c>
      <c r="G22" s="33"/>
    </row>
    <row r="23" spans="1:33" ht="15" thickBot="1">
      <c r="A23" s="21"/>
      <c r="B23" s="22"/>
      <c r="C23" s="32">
        <f>3600/1000</f>
        <v>3.6</v>
      </c>
      <c r="D23" s="33" t="s">
        <v>21</v>
      </c>
      <c r="E23" s="35" t="s">
        <v>78</v>
      </c>
      <c r="F23" s="71">
        <f>F22/F21</f>
        <v>0.72</v>
      </c>
      <c r="G23" s="72"/>
    </row>
    <row r="24" spans="1:33" ht="17" thickBot="1">
      <c r="A24" s="41"/>
      <c r="C24" s="42">
        <f>1000/6</f>
        <v>166.66666666666666</v>
      </c>
      <c r="D24" s="43" t="s">
        <v>49</v>
      </c>
    </row>
    <row r="25" spans="1:33">
      <c r="A25" s="41"/>
      <c r="C25" s="44"/>
    </row>
    <row r="26" spans="1:33">
      <c r="A26" s="41"/>
      <c r="C26" s="44"/>
    </row>
    <row r="27" spans="1:33" ht="15" thickBot="1">
      <c r="E27" s="17" t="s">
        <v>50</v>
      </c>
      <c r="M27" s="17" t="s">
        <v>51</v>
      </c>
      <c r="T27" s="19" t="s">
        <v>9</v>
      </c>
      <c r="AC27" s="19" t="s">
        <v>81</v>
      </c>
    </row>
    <row r="28" spans="1:33" ht="15" customHeight="1">
      <c r="A28" s="88" t="s">
        <v>3</v>
      </c>
      <c r="B28" s="90" t="s">
        <v>22</v>
      </c>
      <c r="C28" s="92" t="s">
        <v>23</v>
      </c>
      <c r="D28" s="90" t="s">
        <v>52</v>
      </c>
      <c r="E28" s="90" t="s">
        <v>24</v>
      </c>
      <c r="F28" s="90" t="s">
        <v>53</v>
      </c>
      <c r="G28" s="90" t="s">
        <v>54</v>
      </c>
      <c r="H28" s="90" t="s">
        <v>60</v>
      </c>
      <c r="I28" s="90" t="s">
        <v>61</v>
      </c>
      <c r="J28" s="90" t="s">
        <v>68</v>
      </c>
      <c r="K28" s="90" t="s">
        <v>69</v>
      </c>
      <c r="L28" s="88" t="s">
        <v>55</v>
      </c>
      <c r="M28" s="92" t="s">
        <v>56</v>
      </c>
      <c r="N28" s="90" t="s">
        <v>57</v>
      </c>
      <c r="O28" s="90" t="s">
        <v>80</v>
      </c>
      <c r="P28" s="88" t="s">
        <v>25</v>
      </c>
      <c r="Q28" s="92" t="s">
        <v>26</v>
      </c>
      <c r="R28" s="90" t="s">
        <v>27</v>
      </c>
      <c r="S28" s="90" t="s">
        <v>28</v>
      </c>
      <c r="T28" s="90" t="s">
        <v>29</v>
      </c>
      <c r="U28" s="90" t="s">
        <v>58</v>
      </c>
      <c r="V28" s="90" t="s">
        <v>67</v>
      </c>
      <c r="W28" s="90" t="s">
        <v>79</v>
      </c>
      <c r="X28" s="94" t="s">
        <v>30</v>
      </c>
      <c r="Y28" s="88" t="s">
        <v>82</v>
      </c>
      <c r="Z28" s="92" t="s">
        <v>83</v>
      </c>
      <c r="AA28" s="90" t="s">
        <v>84</v>
      </c>
      <c r="AB28" s="90" t="s">
        <v>85</v>
      </c>
      <c r="AC28" s="90" t="s">
        <v>86</v>
      </c>
      <c r="AD28" s="90" t="s">
        <v>87</v>
      </c>
      <c r="AE28" s="90" t="s">
        <v>88</v>
      </c>
      <c r="AF28" s="90" t="s">
        <v>89</v>
      </c>
      <c r="AG28" s="94" t="s">
        <v>90</v>
      </c>
    </row>
    <row r="29" spans="1:33">
      <c r="A29" s="89"/>
      <c r="B29" s="91"/>
      <c r="C29" s="93"/>
      <c r="D29" s="91"/>
      <c r="E29" s="91"/>
      <c r="F29" s="91"/>
      <c r="G29" s="91"/>
      <c r="H29" s="91"/>
      <c r="I29" s="91"/>
      <c r="J29" s="91"/>
      <c r="K29" s="91"/>
      <c r="L29" s="89"/>
      <c r="M29" s="93"/>
      <c r="N29" s="91"/>
      <c r="O29" s="91"/>
      <c r="P29" s="89"/>
      <c r="Q29" s="93"/>
      <c r="R29" s="91"/>
      <c r="S29" s="91"/>
      <c r="T29" s="91"/>
      <c r="U29" s="91"/>
      <c r="V29" s="91"/>
      <c r="W29" s="91"/>
      <c r="X29" s="95"/>
      <c r="Y29" s="89"/>
      <c r="Z29" s="93"/>
      <c r="AA29" s="91"/>
      <c r="AB29" s="91"/>
      <c r="AC29" s="91"/>
      <c r="AD29" s="91"/>
      <c r="AE29" s="91"/>
      <c r="AF29" s="91"/>
      <c r="AG29" s="95"/>
    </row>
    <row r="30" spans="1:33">
      <c r="A30" s="45">
        <v>1991</v>
      </c>
      <c r="B30" s="46">
        <v>1610.4768999999999</v>
      </c>
      <c r="C30" s="47">
        <v>1074.8639000000001</v>
      </c>
      <c r="D30" s="47">
        <v>811</v>
      </c>
      <c r="E30" s="47">
        <v>7.2900000000000006E-2</v>
      </c>
      <c r="F30" s="47"/>
      <c r="G30" s="48">
        <v>363000</v>
      </c>
      <c r="H30" s="19">
        <v>255352</v>
      </c>
      <c r="I30" s="19">
        <v>136000</v>
      </c>
      <c r="J30" s="49">
        <v>4190.6368138395392</v>
      </c>
      <c r="K30" s="10">
        <v>12335739.900000002</v>
      </c>
      <c r="L30" s="65">
        <v>26232</v>
      </c>
      <c r="M30" s="50">
        <v>5887.9962800000003</v>
      </c>
      <c r="N30" s="51">
        <v>1056</v>
      </c>
      <c r="O30" s="52">
        <v>15320</v>
      </c>
      <c r="P30" s="54">
        <f t="shared" ref="P30:P50" si="0">B30*1000*L30*1000*$C$22*$C$18*$B$16</f>
        <v>48494.250193598084</v>
      </c>
      <c r="Q30" s="50">
        <f t="shared" ref="Q30:Q50" si="1">C30*1000*M30*1000*365*$C$22*$B$18*$C$18</f>
        <v>2615104.4535379121</v>
      </c>
      <c r="R30" s="50">
        <f t="shared" ref="R30:R50" si="2">D30*1000000000*N30*$C$22*$C$18*$B$19</f>
        <v>939709.3792669439</v>
      </c>
      <c r="S30" s="50">
        <f t="shared" ref="S30:S50" si="3">E30*1000000000000000*$C$22*$C$18</f>
        <v>76913.571465000001</v>
      </c>
      <c r="T30" s="50">
        <f t="shared" ref="T30:T50" si="4">F30*1000000000000000*$C$22*$C$18</f>
        <v>0</v>
      </c>
      <c r="U30" s="50">
        <f t="shared" ref="U30:U50" si="5">G30*$C$24*O30*(1/1000)*$C$18*$B$20</f>
        <v>1065.8889999999999</v>
      </c>
      <c r="V30" s="50">
        <f t="shared" ref="V30:V50" si="6">((H30*$F$16*365*$F$18)+(I30*$F$17*365*$F$18))*$F$19</f>
        <v>3580.2841176460806</v>
      </c>
      <c r="W30" s="50">
        <f t="shared" ref="W30:W50" si="7">J30*$F$18*365*$F$23*$F$20*K30</f>
        <v>11368.214513068046</v>
      </c>
      <c r="X30" s="53">
        <f t="shared" ref="X30:X50" si="8">SUM(P30:W30)</f>
        <v>3696236.0420941683</v>
      </c>
      <c r="Y30" s="54">
        <f t="shared" ref="Y30:Y50" si="9">B30*1000*L30*1000*$C$22*$C$18</f>
        <v>44571.921133821765</v>
      </c>
      <c r="Z30" s="50">
        <f t="shared" ref="Z30:Z50" si="10">C30*1000*365*M30*1000*$C$22*$C$18</f>
        <v>2437189.6118713063</v>
      </c>
      <c r="AA30" s="50">
        <f t="shared" ref="AA30:AA50" si="11">D30*1000000000*N30*$C$22*$C$18</f>
        <v>903566.71083359991</v>
      </c>
      <c r="AB30" s="50">
        <f t="shared" ref="AB30:AB50" si="12">E30*1000000000000000*$C$22*$C$18</f>
        <v>76913.571465000001</v>
      </c>
      <c r="AC30" s="50">
        <f t="shared" ref="AC30:AC50" si="13">F30*1000000000000000*$C$22*$C$18</f>
        <v>0</v>
      </c>
      <c r="AD30" s="50">
        <f t="shared" ref="AD30:AD50" si="14">G30*$C$24*O30*(1/1000)*$C$18</f>
        <v>926.86</v>
      </c>
      <c r="AE30" s="50">
        <f t="shared" ref="AE30:AE50" si="15">((H30*$F$16*365*$F$18)+(I30*$F$17*365*$F$18))</f>
        <v>8950.7102941152007</v>
      </c>
      <c r="AF30" s="50">
        <f t="shared" ref="AF30:AF50" si="16">J30*$F$18*365*K30</f>
        <v>78945.934118528094</v>
      </c>
      <c r="AG30" s="53">
        <f>SUM(Y30:AF30)</f>
        <v>3551065.3197163711</v>
      </c>
    </row>
    <row r="31" spans="1:33">
      <c r="A31" s="45">
        <v>1992</v>
      </c>
      <c r="B31" s="46">
        <v>1768.10742</v>
      </c>
      <c r="C31" s="47">
        <v>1082.6444300000001</v>
      </c>
      <c r="D31" s="47">
        <v>882.875</v>
      </c>
      <c r="E31" s="47">
        <v>9.758E-2</v>
      </c>
      <c r="F31" s="47"/>
      <c r="G31" s="48">
        <v>338000</v>
      </c>
      <c r="H31" s="19">
        <v>200000</v>
      </c>
      <c r="I31" s="19">
        <v>136000</v>
      </c>
      <c r="J31" s="49">
        <v>4198.0244476693979</v>
      </c>
      <c r="K31" s="10">
        <v>12241009.852500003</v>
      </c>
      <c r="L31" s="65">
        <v>26232</v>
      </c>
      <c r="M31" s="50">
        <v>5887.9962800000003</v>
      </c>
      <c r="N31" s="51">
        <v>1056</v>
      </c>
      <c r="O31" s="52">
        <v>15320</v>
      </c>
      <c r="P31" s="54">
        <f t="shared" si="0"/>
        <v>53240.778302773069</v>
      </c>
      <c r="Q31" s="50">
        <f t="shared" si="1"/>
        <v>2634034.1977165798</v>
      </c>
      <c r="R31" s="50">
        <f t="shared" si="2"/>
        <v>1022991.267842544</v>
      </c>
      <c r="S31" s="50">
        <f t="shared" si="3"/>
        <v>102952.34984299997</v>
      </c>
      <c r="T31" s="50">
        <f t="shared" si="4"/>
        <v>0</v>
      </c>
      <c r="U31" s="50">
        <f t="shared" si="5"/>
        <v>992.48066666666659</v>
      </c>
      <c r="V31" s="50">
        <f t="shared" si="6"/>
        <v>2934.1263993600005</v>
      </c>
      <c r="W31" s="50">
        <f t="shared" si="7"/>
        <v>11300.801415795264</v>
      </c>
      <c r="X31" s="53">
        <f t="shared" si="8"/>
        <v>3828446.0021867193</v>
      </c>
      <c r="Y31" s="54">
        <f t="shared" si="9"/>
        <v>48934.538881225242</v>
      </c>
      <c r="Z31" s="50">
        <f t="shared" si="10"/>
        <v>2454831.4983379119</v>
      </c>
      <c r="AA31" s="50">
        <f t="shared" si="11"/>
        <v>983645.44984859996</v>
      </c>
      <c r="AB31" s="50">
        <f t="shared" si="12"/>
        <v>102952.34984299997</v>
      </c>
      <c r="AC31" s="50">
        <f t="shared" si="13"/>
        <v>0</v>
      </c>
      <c r="AD31" s="50">
        <f t="shared" si="14"/>
        <v>863.02666666666664</v>
      </c>
      <c r="AE31" s="50">
        <f t="shared" si="15"/>
        <v>7335.3159984000013</v>
      </c>
      <c r="AF31" s="50">
        <f t="shared" si="16"/>
        <v>78477.787609689331</v>
      </c>
      <c r="AG31" s="53">
        <f t="shared" ref="AG31:AG50" si="17">SUM(Y31:AF31)</f>
        <v>3677039.9671854931</v>
      </c>
    </row>
    <row r="32" spans="1:33">
      <c r="A32" s="45">
        <v>1993</v>
      </c>
      <c r="B32" s="46">
        <v>1581.8168000000001</v>
      </c>
      <c r="C32" s="47">
        <v>1107.8741600000001</v>
      </c>
      <c r="D32" s="47">
        <v>938.32050000000004</v>
      </c>
      <c r="E32" s="47">
        <v>0.10026</v>
      </c>
      <c r="F32" s="47"/>
      <c r="G32" s="48">
        <v>357000</v>
      </c>
      <c r="H32" s="19">
        <v>133076</v>
      </c>
      <c r="I32" s="19">
        <v>137150</v>
      </c>
      <c r="J32" s="49">
        <v>4205.4056097537969</v>
      </c>
      <c r="K32" s="10">
        <v>12654192.969600003</v>
      </c>
      <c r="L32" s="65">
        <v>26232</v>
      </c>
      <c r="M32" s="50">
        <v>5887.9962800000003</v>
      </c>
      <c r="N32" s="51">
        <v>1056</v>
      </c>
      <c r="O32" s="52">
        <v>15320</v>
      </c>
      <c r="P32" s="54">
        <f t="shared" si="0"/>
        <v>47631.244918593184</v>
      </c>
      <c r="Q32" s="50">
        <f t="shared" si="1"/>
        <v>2695417.2056346606</v>
      </c>
      <c r="R32" s="50">
        <f t="shared" si="2"/>
        <v>1087236.2202323657</v>
      </c>
      <c r="S32" s="50">
        <f t="shared" si="3"/>
        <v>105779.89952099998</v>
      </c>
      <c r="T32" s="50">
        <f t="shared" si="4"/>
        <v>0</v>
      </c>
      <c r="U32" s="50">
        <f t="shared" si="5"/>
        <v>1048.271</v>
      </c>
      <c r="V32" s="50">
        <f t="shared" si="6"/>
        <v>2157.9501454430401</v>
      </c>
      <c r="W32" s="50">
        <f t="shared" si="7"/>
        <v>11702.789005663393</v>
      </c>
      <c r="X32" s="53">
        <f t="shared" si="8"/>
        <v>3950973.580457726</v>
      </c>
      <c r="Y32" s="54">
        <f t="shared" si="9"/>
        <v>43778.717756059908</v>
      </c>
      <c r="Z32" s="50">
        <f t="shared" si="10"/>
        <v>2512038.4022690221</v>
      </c>
      <c r="AA32" s="50">
        <f t="shared" si="11"/>
        <v>1045419.4425311207</v>
      </c>
      <c r="AB32" s="50">
        <f t="shared" si="12"/>
        <v>105779.89952099998</v>
      </c>
      <c r="AC32" s="50">
        <f t="shared" si="13"/>
        <v>0</v>
      </c>
      <c r="AD32" s="50">
        <f t="shared" si="14"/>
        <v>911.54</v>
      </c>
      <c r="AE32" s="50">
        <f t="shared" si="15"/>
        <v>5394.8753636075999</v>
      </c>
      <c r="AF32" s="50">
        <f t="shared" si="16"/>
        <v>81269.368094884674</v>
      </c>
      <c r="AG32" s="53">
        <f t="shared" si="17"/>
        <v>3794592.2455356945</v>
      </c>
    </row>
    <row r="33" spans="1:33">
      <c r="A33" s="45">
        <v>1994</v>
      </c>
      <c r="B33" s="46">
        <v>2005.10436</v>
      </c>
      <c r="C33" s="47">
        <v>1129.52953</v>
      </c>
      <c r="D33" s="47">
        <v>1123.02</v>
      </c>
      <c r="E33" s="47">
        <v>7.6039999999999996E-2</v>
      </c>
      <c r="F33" s="47"/>
      <c r="G33" s="48">
        <v>355000</v>
      </c>
      <c r="H33" s="19">
        <v>150000</v>
      </c>
      <c r="I33" s="19">
        <v>137150</v>
      </c>
      <c r="J33" s="49">
        <v>4212.7802374177854</v>
      </c>
      <c r="K33" s="10">
        <v>12737954.673000002</v>
      </c>
      <c r="L33" s="65">
        <v>26232</v>
      </c>
      <c r="M33" s="50">
        <v>5887.9962800000003</v>
      </c>
      <c r="N33" s="51">
        <v>1056</v>
      </c>
      <c r="O33" s="52">
        <v>15320</v>
      </c>
      <c r="P33" s="54">
        <f t="shared" si="0"/>
        <v>60377.166849219881</v>
      </c>
      <c r="Q33" s="50">
        <f t="shared" si="1"/>
        <v>2748103.9267441984</v>
      </c>
      <c r="R33" s="50">
        <f t="shared" si="2"/>
        <v>1301248.3688093259</v>
      </c>
      <c r="S33" s="50">
        <f t="shared" si="3"/>
        <v>80226.446834000002</v>
      </c>
      <c r="T33" s="50">
        <f t="shared" si="4"/>
        <v>0</v>
      </c>
      <c r="U33" s="50">
        <f t="shared" si="5"/>
        <v>1042.3983333333331</v>
      </c>
      <c r="V33" s="50">
        <f t="shared" si="6"/>
        <v>2355.5143386840004</v>
      </c>
      <c r="W33" s="50">
        <f t="shared" si="7"/>
        <v>11800.911026896169</v>
      </c>
      <c r="X33" s="53">
        <f t="shared" si="8"/>
        <v>4205154.7329356577</v>
      </c>
      <c r="Y33" s="54">
        <f t="shared" si="9"/>
        <v>55493.719530532973</v>
      </c>
      <c r="Z33" s="50">
        <f t="shared" si="10"/>
        <v>2561140.6586618819</v>
      </c>
      <c r="AA33" s="50">
        <f t="shared" si="11"/>
        <v>1251200.3546243517</v>
      </c>
      <c r="AB33" s="50">
        <f t="shared" si="12"/>
        <v>80226.446834000002</v>
      </c>
      <c r="AC33" s="50">
        <f t="shared" si="13"/>
        <v>0</v>
      </c>
      <c r="AD33" s="50">
        <f t="shared" si="14"/>
        <v>906.43333333333317</v>
      </c>
      <c r="AE33" s="50">
        <f t="shared" si="15"/>
        <v>5888.7858467100004</v>
      </c>
      <c r="AF33" s="50">
        <f t="shared" si="16"/>
        <v>81950.771020112283</v>
      </c>
      <c r="AG33" s="53">
        <f t="shared" si="17"/>
        <v>4036807.1698509222</v>
      </c>
    </row>
    <row r="34" spans="1:33">
      <c r="A34" s="45">
        <v>1995</v>
      </c>
      <c r="B34" s="46">
        <v>1807.79063</v>
      </c>
      <c r="C34" s="47">
        <v>1140.1842899999999</v>
      </c>
      <c r="D34" s="47">
        <v>1243.08</v>
      </c>
      <c r="E34" s="47">
        <v>7.4270000000000003E-2</v>
      </c>
      <c r="F34" s="47"/>
      <c r="G34" s="48">
        <v>307000</v>
      </c>
      <c r="H34" s="19">
        <v>150000</v>
      </c>
      <c r="I34" s="19">
        <v>137150</v>
      </c>
      <c r="J34" s="49">
        <v>4220.1482682234127</v>
      </c>
      <c r="K34" s="10">
        <v>13170467.925600002</v>
      </c>
      <c r="L34" s="65">
        <v>25200</v>
      </c>
      <c r="M34" s="50">
        <v>5887.9962800000003</v>
      </c>
      <c r="N34" s="51">
        <v>1056</v>
      </c>
      <c r="O34" s="52">
        <v>15320</v>
      </c>
      <c r="P34" s="54">
        <f t="shared" si="0"/>
        <v>52294.139018736896</v>
      </c>
      <c r="Q34" s="50">
        <f t="shared" si="1"/>
        <v>2774026.5671151127</v>
      </c>
      <c r="R34" s="50">
        <f t="shared" si="2"/>
        <v>1440362.4354860082</v>
      </c>
      <c r="S34" s="50">
        <f t="shared" si="3"/>
        <v>78358.997979499996</v>
      </c>
      <c r="T34" s="50">
        <f t="shared" si="4"/>
        <v>0</v>
      </c>
      <c r="U34" s="50">
        <f t="shared" si="5"/>
        <v>901.45433333333312</v>
      </c>
      <c r="V34" s="50">
        <f t="shared" si="6"/>
        <v>2355.5143386840004</v>
      </c>
      <c r="W34" s="50">
        <f t="shared" si="7"/>
        <v>12222.947514854619</v>
      </c>
      <c r="X34" s="53">
        <f t="shared" si="8"/>
        <v>4360522.0557862297</v>
      </c>
      <c r="Y34" s="54">
        <f t="shared" si="9"/>
        <v>48064.466009868469</v>
      </c>
      <c r="Z34" s="50">
        <f t="shared" si="10"/>
        <v>2585299.6897624535</v>
      </c>
      <c r="AA34" s="50">
        <f t="shared" si="11"/>
        <v>1384963.8802750078</v>
      </c>
      <c r="AB34" s="50">
        <f t="shared" si="12"/>
        <v>78358.997979499996</v>
      </c>
      <c r="AC34" s="50">
        <f t="shared" si="13"/>
        <v>0</v>
      </c>
      <c r="AD34" s="50">
        <f t="shared" si="14"/>
        <v>783.87333333333322</v>
      </c>
      <c r="AE34" s="50">
        <f t="shared" si="15"/>
        <v>5888.7858467100004</v>
      </c>
      <c r="AF34" s="50">
        <f t="shared" si="16"/>
        <v>84881.579964268196</v>
      </c>
      <c r="AG34" s="53">
        <f t="shared" si="17"/>
        <v>4188241.2731711413</v>
      </c>
    </row>
    <row r="35" spans="1:33">
      <c r="A35" s="45">
        <v>1996</v>
      </c>
      <c r="B35" s="46">
        <v>1999.5928100000001</v>
      </c>
      <c r="C35" s="47">
        <v>1118.66805</v>
      </c>
      <c r="D35" s="47">
        <v>1416.4846500000001</v>
      </c>
      <c r="E35" s="47">
        <v>7.5749999999999998E-2</v>
      </c>
      <c r="F35" s="47"/>
      <c r="G35" s="48">
        <v>287000</v>
      </c>
      <c r="H35" s="19">
        <v>150000</v>
      </c>
      <c r="I35" s="19">
        <v>137150</v>
      </c>
      <c r="J35" s="49">
        <v>4227.5096399716585</v>
      </c>
      <c r="K35" s="10">
        <v>13276064.253800001</v>
      </c>
      <c r="L35" s="65">
        <v>24403.200000000001</v>
      </c>
      <c r="M35" s="50">
        <v>5887.9962800000003</v>
      </c>
      <c r="N35" s="51">
        <v>1056</v>
      </c>
      <c r="O35" s="52">
        <v>15320</v>
      </c>
      <c r="P35" s="54">
        <f t="shared" si="0"/>
        <v>56013.497496827826</v>
      </c>
      <c r="Q35" s="50">
        <f t="shared" si="1"/>
        <v>2721678.3441936895</v>
      </c>
      <c r="R35" s="50">
        <f t="shared" si="2"/>
        <v>1641287.1901265774</v>
      </c>
      <c r="S35" s="50">
        <f t="shared" si="3"/>
        <v>79920.48063749999</v>
      </c>
      <c r="T35" s="50">
        <f t="shared" si="4"/>
        <v>0</v>
      </c>
      <c r="U35" s="50">
        <f t="shared" si="5"/>
        <v>842.72766666666655</v>
      </c>
      <c r="V35" s="50">
        <f t="shared" si="6"/>
        <v>2355.5143386840004</v>
      </c>
      <c r="W35" s="50">
        <f t="shared" si="7"/>
        <v>12342.438862652938</v>
      </c>
      <c r="X35" s="53">
        <f t="shared" si="8"/>
        <v>4514440.1933225989</v>
      </c>
      <c r="Y35" s="54">
        <f t="shared" si="9"/>
        <v>51482.994022819687</v>
      </c>
      <c r="Z35" s="50">
        <f t="shared" si="10"/>
        <v>2536512.9023240348</v>
      </c>
      <c r="AA35" s="50">
        <f t="shared" si="11"/>
        <v>1578160.7597370937</v>
      </c>
      <c r="AB35" s="50">
        <f t="shared" si="12"/>
        <v>79920.48063749999</v>
      </c>
      <c r="AC35" s="50">
        <f t="shared" si="13"/>
        <v>0</v>
      </c>
      <c r="AD35" s="50">
        <f t="shared" si="14"/>
        <v>732.80666666666662</v>
      </c>
      <c r="AE35" s="50">
        <f t="shared" si="15"/>
        <v>5888.7858467100004</v>
      </c>
      <c r="AF35" s="50">
        <f t="shared" si="16"/>
        <v>85711.380990645397</v>
      </c>
      <c r="AG35" s="53">
        <f t="shared" si="17"/>
        <v>4338410.1102254707</v>
      </c>
    </row>
    <row r="36" spans="1:33">
      <c r="A36" s="45">
        <v>1997</v>
      </c>
      <c r="B36" s="46">
        <v>2086.6754000000001</v>
      </c>
      <c r="C36" s="47">
        <v>1221.6877400000001</v>
      </c>
      <c r="D36" s="47">
        <v>1663.3364999999999</v>
      </c>
      <c r="E36" s="47">
        <v>7.0029999999999995E-2</v>
      </c>
      <c r="F36" s="47"/>
      <c r="G36" s="48">
        <v>286000</v>
      </c>
      <c r="H36" s="19">
        <v>150000</v>
      </c>
      <c r="I36" s="19">
        <v>147150</v>
      </c>
      <c r="J36" s="49">
        <v>4234.8642907043577</v>
      </c>
      <c r="K36" s="10">
        <v>14125906.439999999</v>
      </c>
      <c r="L36" s="65">
        <v>23245.119999999999</v>
      </c>
      <c r="M36" s="50">
        <v>5887.9962800000003</v>
      </c>
      <c r="N36" s="51">
        <v>1056</v>
      </c>
      <c r="O36" s="52">
        <v>15320</v>
      </c>
      <c r="P36" s="54">
        <f t="shared" si="0"/>
        <v>55678.94963963906</v>
      </c>
      <c r="Q36" s="50">
        <f t="shared" si="1"/>
        <v>2972321.4722409658</v>
      </c>
      <c r="R36" s="50">
        <f t="shared" si="2"/>
        <v>1927315.5486153525</v>
      </c>
      <c r="S36" s="50">
        <f t="shared" si="3"/>
        <v>73885.561175499985</v>
      </c>
      <c r="T36" s="50">
        <f t="shared" si="4"/>
        <v>0</v>
      </c>
      <c r="U36" s="50">
        <f t="shared" si="5"/>
        <v>839.79133333333311</v>
      </c>
      <c r="V36" s="50">
        <f t="shared" si="6"/>
        <v>2399.5881762840004</v>
      </c>
      <c r="W36" s="50">
        <f t="shared" si="7"/>
        <v>13155.363583889613</v>
      </c>
      <c r="X36" s="53">
        <f t="shared" si="8"/>
        <v>5045596.2747649644</v>
      </c>
      <c r="Y36" s="54">
        <f t="shared" si="9"/>
        <v>51175.505183491783</v>
      </c>
      <c r="Z36" s="50">
        <f t="shared" si="10"/>
        <v>2770103.8883885983</v>
      </c>
      <c r="AA36" s="50">
        <f t="shared" si="11"/>
        <v>1853188.027514762</v>
      </c>
      <c r="AB36" s="50">
        <f t="shared" si="12"/>
        <v>73885.561175499985</v>
      </c>
      <c r="AC36" s="50">
        <f t="shared" si="13"/>
        <v>0</v>
      </c>
      <c r="AD36" s="50">
        <f t="shared" si="14"/>
        <v>730.25333333333322</v>
      </c>
      <c r="AE36" s="50">
        <f t="shared" si="15"/>
        <v>5998.9704407100007</v>
      </c>
      <c r="AF36" s="50">
        <f t="shared" si="16"/>
        <v>91356.69155478898</v>
      </c>
      <c r="AG36" s="53">
        <f t="shared" si="17"/>
        <v>4846438.8975911848</v>
      </c>
    </row>
    <row r="37" spans="1:33">
      <c r="A37" s="45">
        <v>1998</v>
      </c>
      <c r="B37" s="46">
        <v>2130.7678599999999</v>
      </c>
      <c r="C37" s="47">
        <v>1217.4794999999999</v>
      </c>
      <c r="D37" s="47">
        <v>1827.55125</v>
      </c>
      <c r="E37" s="47">
        <v>7.0980000000000001E-2</v>
      </c>
      <c r="F37" s="47"/>
      <c r="G37" s="48">
        <v>227000</v>
      </c>
      <c r="H37" s="19">
        <v>130000</v>
      </c>
      <c r="I37" s="19">
        <v>137150</v>
      </c>
      <c r="J37" s="49">
        <v>4242.2121587061019</v>
      </c>
      <c r="K37" s="10">
        <v>14874142.339199997</v>
      </c>
      <c r="L37" s="65">
        <v>23245</v>
      </c>
      <c r="M37" s="50">
        <v>5887.9962800000003</v>
      </c>
      <c r="N37" s="51">
        <v>1056</v>
      </c>
      <c r="O37" s="52">
        <v>15320</v>
      </c>
      <c r="P37" s="54">
        <f t="shared" si="0"/>
        <v>56855.179254166753</v>
      </c>
      <c r="Q37" s="50">
        <f t="shared" si="1"/>
        <v>2962082.9786367458</v>
      </c>
      <c r="R37" s="50">
        <f t="shared" si="2"/>
        <v>2117591.9244340658</v>
      </c>
      <c r="S37" s="50">
        <f t="shared" si="3"/>
        <v>74887.864233</v>
      </c>
      <c r="T37" s="50">
        <f t="shared" si="4"/>
        <v>0</v>
      </c>
      <c r="U37" s="50">
        <f t="shared" si="5"/>
        <v>666.54766666666649</v>
      </c>
      <c r="V37" s="50">
        <f t="shared" si="6"/>
        <v>2122.0421178840002</v>
      </c>
      <c r="W37" s="50">
        <f t="shared" si="7"/>
        <v>13876.22553513431</v>
      </c>
      <c r="X37" s="53">
        <f t="shared" si="8"/>
        <v>5228082.7618776634</v>
      </c>
      <c r="Y37" s="54">
        <f t="shared" si="9"/>
        <v>52256.59857919738</v>
      </c>
      <c r="Z37" s="50">
        <f t="shared" si="10"/>
        <v>2760561.9558590367</v>
      </c>
      <c r="AA37" s="50">
        <f t="shared" si="11"/>
        <v>2036146.0811866017</v>
      </c>
      <c r="AB37" s="50">
        <f t="shared" si="12"/>
        <v>74887.864233</v>
      </c>
      <c r="AC37" s="50">
        <f t="shared" si="13"/>
        <v>0</v>
      </c>
      <c r="AD37" s="50">
        <f t="shared" si="14"/>
        <v>579.60666666666657</v>
      </c>
      <c r="AE37" s="50">
        <f t="shared" si="15"/>
        <v>5305.1052947100006</v>
      </c>
      <c r="AF37" s="50">
        <f t="shared" si="16"/>
        <v>96362.677327321595</v>
      </c>
      <c r="AG37" s="53">
        <f t="shared" si="17"/>
        <v>5026099.8891465338</v>
      </c>
    </row>
    <row r="38" spans="1:33">
      <c r="A38" s="45">
        <v>1999</v>
      </c>
      <c r="B38" s="46">
        <v>2320.3654099999999</v>
      </c>
      <c r="C38" s="47">
        <v>1205.00154</v>
      </c>
      <c r="D38" s="47">
        <v>2111.837</v>
      </c>
      <c r="E38" s="47">
        <v>5.0169999999999999E-2</v>
      </c>
      <c r="F38" s="47"/>
      <c r="G38" s="48">
        <v>189000</v>
      </c>
      <c r="H38" s="19">
        <v>120000</v>
      </c>
      <c r="I38" s="19">
        <v>173100</v>
      </c>
      <c r="J38" s="49">
        <v>4249.5531825061207</v>
      </c>
      <c r="K38" s="10">
        <v>15388226.695800001</v>
      </c>
      <c r="L38" s="65">
        <v>23245.120149999999</v>
      </c>
      <c r="M38" s="50">
        <v>5887.9962800000003</v>
      </c>
      <c r="N38" s="51">
        <v>1056</v>
      </c>
      <c r="O38" s="52">
        <v>15320</v>
      </c>
      <c r="P38" s="54">
        <f t="shared" si="0"/>
        <v>61914.521847837372</v>
      </c>
      <c r="Q38" s="50">
        <f t="shared" si="1"/>
        <v>2931724.5595224113</v>
      </c>
      <c r="R38" s="50">
        <f t="shared" si="2"/>
        <v>2446995.1126793651</v>
      </c>
      <c r="S38" s="50">
        <f t="shared" si="3"/>
        <v>52932.151994499989</v>
      </c>
      <c r="T38" s="50">
        <f t="shared" si="4"/>
        <v>0</v>
      </c>
      <c r="U38" s="50">
        <f t="shared" si="5"/>
        <v>554.96699999999998</v>
      </c>
      <c r="V38" s="50">
        <f t="shared" si="6"/>
        <v>2163.7514536560006</v>
      </c>
      <c r="W38" s="50">
        <f t="shared" si="7"/>
        <v>14380.661931133454</v>
      </c>
      <c r="X38" s="53">
        <f t="shared" si="8"/>
        <v>5510665.7264289036</v>
      </c>
      <c r="Y38" s="54">
        <f t="shared" si="9"/>
        <v>56906.729639556404</v>
      </c>
      <c r="Z38" s="50">
        <f t="shared" si="10"/>
        <v>2732268.9277934874</v>
      </c>
      <c r="AA38" s="50">
        <f t="shared" si="11"/>
        <v>2352879.916037851</v>
      </c>
      <c r="AB38" s="50">
        <f t="shared" si="12"/>
        <v>52932.151994499989</v>
      </c>
      <c r="AC38" s="50">
        <f t="shared" si="13"/>
        <v>0</v>
      </c>
      <c r="AD38" s="50">
        <f t="shared" si="14"/>
        <v>482.58</v>
      </c>
      <c r="AE38" s="50">
        <f t="shared" si="15"/>
        <v>5409.3786341400009</v>
      </c>
      <c r="AF38" s="50">
        <f t="shared" si="16"/>
        <v>99865.707855093438</v>
      </c>
      <c r="AG38" s="53">
        <f t="shared" si="17"/>
        <v>5300745.3919546278</v>
      </c>
    </row>
    <row r="39" spans="1:33">
      <c r="A39" s="45">
        <v>2000</v>
      </c>
      <c r="B39" s="46">
        <v>2451.5404600000002</v>
      </c>
      <c r="C39" s="47">
        <v>1248.3169700000001</v>
      </c>
      <c r="D39" s="47">
        <v>2220.9603499999998</v>
      </c>
      <c r="E39" s="47">
        <v>3.6979999999999999E-2</v>
      </c>
      <c r="F39" s="47"/>
      <c r="G39" s="48">
        <v>54000</v>
      </c>
      <c r="H39" s="19">
        <v>150000</v>
      </c>
      <c r="I39" s="19">
        <v>175000</v>
      </c>
      <c r="J39" s="50">
        <v>4256.887300880152</v>
      </c>
      <c r="K39" s="10">
        <v>16564277.866500001</v>
      </c>
      <c r="L39" s="65">
        <v>23245.120149999999</v>
      </c>
      <c r="M39" s="50">
        <v>5887.9962800000003</v>
      </c>
      <c r="N39" s="51">
        <v>1056</v>
      </c>
      <c r="O39" s="52">
        <v>15320</v>
      </c>
      <c r="P39" s="54">
        <f t="shared" si="0"/>
        <v>65414.677669896526</v>
      </c>
      <c r="Q39" s="50">
        <f t="shared" si="1"/>
        <v>3037109.4123395071</v>
      </c>
      <c r="R39" s="50">
        <f t="shared" si="2"/>
        <v>2573436.8333847038</v>
      </c>
      <c r="S39" s="50">
        <f t="shared" si="3"/>
        <v>39015.965333</v>
      </c>
      <c r="T39" s="50">
        <f t="shared" si="4"/>
        <v>0</v>
      </c>
      <c r="U39" s="50">
        <f t="shared" si="5"/>
        <v>158.56199999999998</v>
      </c>
      <c r="V39" s="50">
        <f t="shared" si="6"/>
        <v>2522.3338140000005</v>
      </c>
      <c r="W39" s="50">
        <f t="shared" si="7"/>
        <v>15506.425330579716</v>
      </c>
      <c r="X39" s="53">
        <f t="shared" si="8"/>
        <v>5733164.209871687</v>
      </c>
      <c r="Y39" s="54">
        <f t="shared" si="9"/>
        <v>60123.784623066655</v>
      </c>
      <c r="Z39" s="50">
        <f t="shared" si="10"/>
        <v>2830484.0748737254</v>
      </c>
      <c r="AA39" s="50">
        <f t="shared" si="11"/>
        <v>2474458.4936391381</v>
      </c>
      <c r="AB39" s="50">
        <f t="shared" si="12"/>
        <v>39015.965333</v>
      </c>
      <c r="AC39" s="50">
        <f t="shared" si="13"/>
        <v>0</v>
      </c>
      <c r="AD39" s="50">
        <f t="shared" si="14"/>
        <v>137.88</v>
      </c>
      <c r="AE39" s="50">
        <f t="shared" si="15"/>
        <v>6305.8345350000009</v>
      </c>
      <c r="AF39" s="50">
        <f t="shared" si="16"/>
        <v>107683.50924013692</v>
      </c>
      <c r="AG39" s="53">
        <f t="shared" si="17"/>
        <v>5518209.5422440665</v>
      </c>
    </row>
    <row r="40" spans="1:33">
      <c r="A40" s="45">
        <v>2001</v>
      </c>
      <c r="B40" s="46">
        <v>2131.8701700000001</v>
      </c>
      <c r="C40" s="47">
        <v>1285.3181300000001</v>
      </c>
      <c r="D40" s="47">
        <v>2478.4067</v>
      </c>
      <c r="E40" s="47">
        <v>5.1929999999999997E-2</v>
      </c>
      <c r="F40" s="47"/>
      <c r="G40" s="48">
        <v>54000</v>
      </c>
      <c r="H40" s="19">
        <v>150000</v>
      </c>
      <c r="I40" s="19">
        <v>175000</v>
      </c>
      <c r="J40" s="50">
        <v>4264.2144528522858</v>
      </c>
      <c r="K40" s="10">
        <v>17327731.398899999</v>
      </c>
      <c r="L40" s="65">
        <v>23245.120149999999</v>
      </c>
      <c r="M40" s="50">
        <v>5887.9962800000003</v>
      </c>
      <c r="N40" s="51">
        <v>1056</v>
      </c>
      <c r="O40" s="52">
        <v>15320</v>
      </c>
      <c r="P40" s="54">
        <f t="shared" si="0"/>
        <v>56884.886168518511</v>
      </c>
      <c r="Q40" s="50">
        <f t="shared" si="1"/>
        <v>3127131.8777903141</v>
      </c>
      <c r="R40" s="50">
        <f t="shared" si="2"/>
        <v>2871741.0870875893</v>
      </c>
      <c r="S40" s="50">
        <f t="shared" si="3"/>
        <v>54789.050290499988</v>
      </c>
      <c r="T40" s="50">
        <f t="shared" si="4"/>
        <v>0</v>
      </c>
      <c r="U40" s="50">
        <f t="shared" si="5"/>
        <v>158.56199999999998</v>
      </c>
      <c r="V40" s="50">
        <f t="shared" si="6"/>
        <v>2522.3338140000005</v>
      </c>
      <c r="W40" s="50">
        <f t="shared" si="7"/>
        <v>16249.042606682186</v>
      </c>
      <c r="X40" s="53">
        <f t="shared" si="8"/>
        <v>6129476.8397576045</v>
      </c>
      <c r="Y40" s="54">
        <f t="shared" si="9"/>
        <v>52283.902728417743</v>
      </c>
      <c r="Z40" s="50">
        <f t="shared" si="10"/>
        <v>2914381.9923488484</v>
      </c>
      <c r="AA40" s="50">
        <f t="shared" si="11"/>
        <v>2761289.5068149897</v>
      </c>
      <c r="AB40" s="50">
        <f t="shared" si="12"/>
        <v>54789.050290499988</v>
      </c>
      <c r="AC40" s="50">
        <f t="shared" si="13"/>
        <v>0</v>
      </c>
      <c r="AD40" s="50">
        <f t="shared" si="14"/>
        <v>137.88</v>
      </c>
      <c r="AE40" s="50">
        <f t="shared" si="15"/>
        <v>6305.8345350000009</v>
      </c>
      <c r="AF40" s="50">
        <f t="shared" si="16"/>
        <v>112840.57365751517</v>
      </c>
      <c r="AG40" s="53">
        <f t="shared" si="17"/>
        <v>5902028.7403752711</v>
      </c>
    </row>
    <row r="41" spans="1:33">
      <c r="A41" s="45">
        <v>2002</v>
      </c>
      <c r="B41" s="46">
        <v>2253.1244200000001</v>
      </c>
      <c r="C41" s="47">
        <v>1350.3466800000001</v>
      </c>
      <c r="D41" s="47">
        <v>2798.0074500000001</v>
      </c>
      <c r="E41" s="47">
        <v>8.1420000000000006E-2</v>
      </c>
      <c r="F41" s="47"/>
      <c r="G41" s="48">
        <v>103000</v>
      </c>
      <c r="H41" s="19">
        <v>150000</v>
      </c>
      <c r="I41" s="19">
        <v>175000</v>
      </c>
      <c r="J41" s="50">
        <v>4271.5345776967952</v>
      </c>
      <c r="K41" s="10">
        <v>18086977.934999999</v>
      </c>
      <c r="L41" s="65">
        <v>23245.120149999999</v>
      </c>
      <c r="M41" s="50">
        <v>5887.9962800000003</v>
      </c>
      <c r="N41" s="51">
        <v>1056</v>
      </c>
      <c r="O41" s="52">
        <v>15320</v>
      </c>
      <c r="P41" s="54">
        <f t="shared" si="0"/>
        <v>60120.32437942001</v>
      </c>
      <c r="Q41" s="50">
        <f t="shared" si="1"/>
        <v>3285343.9553492614</v>
      </c>
      <c r="R41" s="50">
        <f t="shared" si="2"/>
        <v>3242063.9260465899</v>
      </c>
      <c r="S41" s="50">
        <f t="shared" si="3"/>
        <v>85902.647306999992</v>
      </c>
      <c r="T41" s="50">
        <f t="shared" si="4"/>
        <v>0</v>
      </c>
      <c r="U41" s="50">
        <f t="shared" si="5"/>
        <v>302.44233333333324</v>
      </c>
      <c r="V41" s="50">
        <f t="shared" si="6"/>
        <v>2522.3338140000005</v>
      </c>
      <c r="W41" s="50">
        <f t="shared" si="7"/>
        <v>16990.140390054861</v>
      </c>
      <c r="X41" s="53">
        <f t="shared" si="8"/>
        <v>6693245.7696196595</v>
      </c>
      <c r="Y41" s="54">
        <f t="shared" si="9"/>
        <v>55257.65108402574</v>
      </c>
      <c r="Z41" s="50">
        <f t="shared" si="10"/>
        <v>3061830.3404932544</v>
      </c>
      <c r="AA41" s="50">
        <f t="shared" si="11"/>
        <v>3117369.1596601824</v>
      </c>
      <c r="AB41" s="50">
        <f t="shared" si="12"/>
        <v>85902.647306999992</v>
      </c>
      <c r="AC41" s="50">
        <f t="shared" si="13"/>
        <v>0</v>
      </c>
      <c r="AD41" s="50">
        <f t="shared" si="14"/>
        <v>262.99333333333328</v>
      </c>
      <c r="AE41" s="50">
        <f t="shared" si="15"/>
        <v>6305.8345350000009</v>
      </c>
      <c r="AF41" s="50">
        <f t="shared" si="16"/>
        <v>117987.08604204765</v>
      </c>
      <c r="AG41" s="53">
        <f t="shared" si="17"/>
        <v>6444915.7124548433</v>
      </c>
    </row>
    <row r="42" spans="1:33">
      <c r="A42" s="45">
        <v>2003</v>
      </c>
      <c r="B42" s="46">
        <v>2351.2301299999999</v>
      </c>
      <c r="C42" s="47">
        <v>1425.65445</v>
      </c>
      <c r="D42" s="47">
        <v>2909.9560000000001</v>
      </c>
      <c r="E42" s="47">
        <v>0.11252</v>
      </c>
      <c r="F42" s="47"/>
      <c r="G42" s="48">
        <v>93000</v>
      </c>
      <c r="H42" s="19">
        <v>150000</v>
      </c>
      <c r="I42" s="19">
        <v>175000</v>
      </c>
      <c r="J42" s="50">
        <v>4278.8476149399467</v>
      </c>
      <c r="K42" s="10">
        <v>19329521.379999999</v>
      </c>
      <c r="L42" s="65">
        <v>23245.120149999999</v>
      </c>
      <c r="M42" s="50">
        <v>5887.9962800000003</v>
      </c>
      <c r="N42" s="51">
        <v>1056</v>
      </c>
      <c r="O42" s="52">
        <v>15320</v>
      </c>
      <c r="P42" s="54">
        <f t="shared" si="0"/>
        <v>62738.087986399747</v>
      </c>
      <c r="Q42" s="50">
        <f t="shared" si="1"/>
        <v>3468564.9982301402</v>
      </c>
      <c r="R42" s="50">
        <f t="shared" si="2"/>
        <v>3371779.2188090249</v>
      </c>
      <c r="S42" s="50">
        <f t="shared" si="3"/>
        <v>118714.88424199999</v>
      </c>
      <c r="T42" s="50">
        <f t="shared" si="4"/>
        <v>0</v>
      </c>
      <c r="U42" s="50">
        <f t="shared" si="5"/>
        <v>273.07899999999995</v>
      </c>
      <c r="V42" s="50">
        <f t="shared" si="6"/>
        <v>2522.3338140000005</v>
      </c>
      <c r="W42" s="50">
        <f t="shared" si="7"/>
        <v>18188.419109562201</v>
      </c>
      <c r="X42" s="53">
        <f t="shared" si="8"/>
        <v>7042781.0211911267</v>
      </c>
      <c r="Y42" s="54">
        <f t="shared" si="9"/>
        <v>57663.683811029172</v>
      </c>
      <c r="Z42" s="50">
        <f t="shared" si="10"/>
        <v>3232586.2052471018</v>
      </c>
      <c r="AA42" s="50">
        <f t="shared" si="11"/>
        <v>3242095.4027009853</v>
      </c>
      <c r="AB42" s="50">
        <f t="shared" si="12"/>
        <v>118714.88424199999</v>
      </c>
      <c r="AC42" s="50">
        <f t="shared" si="13"/>
        <v>0</v>
      </c>
      <c r="AD42" s="50">
        <f t="shared" si="14"/>
        <v>237.45999999999998</v>
      </c>
      <c r="AE42" s="50">
        <f t="shared" si="15"/>
        <v>6305.8345350000009</v>
      </c>
      <c r="AF42" s="50">
        <f t="shared" si="16"/>
        <v>126308.4660386264</v>
      </c>
      <c r="AG42" s="53">
        <f t="shared" si="17"/>
        <v>6783911.9365747431</v>
      </c>
    </row>
    <row r="43" spans="1:33">
      <c r="A43" s="45">
        <v>2004</v>
      </c>
      <c r="B43" s="46">
        <v>2216.7481400000001</v>
      </c>
      <c r="C43" s="47">
        <v>1488.5247300000001</v>
      </c>
      <c r="D43" s="47">
        <v>3020.8451</v>
      </c>
      <c r="E43" s="47">
        <v>0.10551000000000001</v>
      </c>
      <c r="F43" s="47"/>
      <c r="G43" s="48">
        <v>77000</v>
      </c>
      <c r="H43" s="19">
        <v>140000</v>
      </c>
      <c r="I43" s="19">
        <v>175000</v>
      </c>
      <c r="J43" s="50">
        <v>4286.1535043617905</v>
      </c>
      <c r="K43" s="10">
        <v>21122692.831799999</v>
      </c>
      <c r="L43" s="65">
        <v>23245.120149999999</v>
      </c>
      <c r="M43" s="50">
        <v>5887.9962800000003</v>
      </c>
      <c r="N43" s="51">
        <v>1056</v>
      </c>
      <c r="O43" s="52">
        <v>15320</v>
      </c>
      <c r="P43" s="54">
        <f t="shared" si="0"/>
        <v>59149.692782734121</v>
      </c>
      <c r="Q43" s="50">
        <f t="shared" si="1"/>
        <v>3621526.0840226538</v>
      </c>
      <c r="R43" s="50">
        <f t="shared" si="2"/>
        <v>3500266.9220500481</v>
      </c>
      <c r="S43" s="50">
        <f t="shared" si="3"/>
        <v>111318.94273349998</v>
      </c>
      <c r="T43" s="50">
        <f t="shared" si="4"/>
        <v>0</v>
      </c>
      <c r="U43" s="50">
        <f t="shared" si="5"/>
        <v>226.09766666666664</v>
      </c>
      <c r="V43" s="50">
        <f t="shared" si="6"/>
        <v>2405.5977036000004</v>
      </c>
      <c r="W43" s="50">
        <f t="shared" si="7"/>
        <v>19909.668855723819</v>
      </c>
      <c r="X43" s="53">
        <f t="shared" si="8"/>
        <v>7314803.0058149267</v>
      </c>
      <c r="Y43" s="54">
        <f t="shared" si="9"/>
        <v>54365.526454718856</v>
      </c>
      <c r="Z43" s="50">
        <f t="shared" si="10"/>
        <v>3375140.8052401249</v>
      </c>
      <c r="AA43" s="50">
        <f t="shared" si="11"/>
        <v>3365641.2712019691</v>
      </c>
      <c r="AB43" s="50">
        <f t="shared" si="12"/>
        <v>111318.94273349998</v>
      </c>
      <c r="AC43" s="50">
        <f t="shared" si="13"/>
        <v>0</v>
      </c>
      <c r="AD43" s="50">
        <f t="shared" si="14"/>
        <v>196.60666666666665</v>
      </c>
      <c r="AE43" s="50">
        <f t="shared" si="15"/>
        <v>6013.994259000001</v>
      </c>
      <c r="AF43" s="50">
        <f t="shared" si="16"/>
        <v>138261.58927585985</v>
      </c>
      <c r="AG43" s="53">
        <f t="shared" si="17"/>
        <v>7050938.73583184</v>
      </c>
    </row>
    <row r="44" spans="1:33">
      <c r="A44" s="45">
        <v>2005</v>
      </c>
      <c r="B44" s="46">
        <v>2712.7882599999998</v>
      </c>
      <c r="C44" s="47">
        <v>1556.44021</v>
      </c>
      <c r="D44" s="47">
        <v>3707.3687</v>
      </c>
      <c r="E44" s="47">
        <v>0.15944</v>
      </c>
      <c r="F44" s="47"/>
      <c r="G44" s="48">
        <v>72000</v>
      </c>
      <c r="H44" s="19">
        <v>140000</v>
      </c>
      <c r="I44" s="19">
        <v>175000</v>
      </c>
      <c r="J44" s="50">
        <v>4293.4521859979359</v>
      </c>
      <c r="K44" s="10">
        <v>21672707.775600001</v>
      </c>
      <c r="L44" s="65">
        <v>23245.120149999999</v>
      </c>
      <c r="M44" s="50">
        <v>5887.9962800000003</v>
      </c>
      <c r="N44" s="51">
        <v>1056</v>
      </c>
      <c r="O44" s="52">
        <v>15320</v>
      </c>
      <c r="P44" s="54">
        <f t="shared" si="0"/>
        <v>72385.576542587194</v>
      </c>
      <c r="Q44" s="50">
        <f t="shared" si="1"/>
        <v>3786761.9564081393</v>
      </c>
      <c r="R44" s="50">
        <f t="shared" si="2"/>
        <v>4295744.9319244102</v>
      </c>
      <c r="S44" s="50">
        <f t="shared" si="3"/>
        <v>168218.104724</v>
      </c>
      <c r="T44" s="50">
        <f t="shared" si="4"/>
        <v>0</v>
      </c>
      <c r="U44" s="50">
        <f t="shared" si="5"/>
        <v>211.416</v>
      </c>
      <c r="V44" s="50">
        <f t="shared" si="6"/>
        <v>2405.5977036000004</v>
      </c>
      <c r="W44" s="50">
        <f t="shared" si="7"/>
        <v>20462.883813293902</v>
      </c>
      <c r="X44" s="53">
        <f t="shared" si="8"/>
        <v>8346190.4671160309</v>
      </c>
      <c r="Y44" s="54">
        <f t="shared" si="9"/>
        <v>66530.860792819105</v>
      </c>
      <c r="Z44" s="50">
        <f t="shared" si="10"/>
        <v>3529135.0945089832</v>
      </c>
      <c r="AA44" s="50">
        <f t="shared" si="11"/>
        <v>4130523.9730042405</v>
      </c>
      <c r="AB44" s="50">
        <f t="shared" si="12"/>
        <v>168218.104724</v>
      </c>
      <c r="AC44" s="50">
        <f t="shared" si="13"/>
        <v>0</v>
      </c>
      <c r="AD44" s="50">
        <f t="shared" si="14"/>
        <v>183.84</v>
      </c>
      <c r="AE44" s="50">
        <f t="shared" si="15"/>
        <v>6013.994259000001</v>
      </c>
      <c r="AF44" s="50">
        <f t="shared" si="16"/>
        <v>142103.35981454095</v>
      </c>
      <c r="AG44" s="53">
        <f t="shared" si="17"/>
        <v>8042709.2271035835</v>
      </c>
    </row>
    <row r="45" spans="1:33">
      <c r="A45" s="45">
        <v>2006</v>
      </c>
      <c r="B45" s="46">
        <v>2560.6781099999998</v>
      </c>
      <c r="C45" s="47">
        <v>1642.91506</v>
      </c>
      <c r="D45" s="47">
        <v>3839.0936499999998</v>
      </c>
      <c r="E45" s="47">
        <v>0.18035999999999999</v>
      </c>
      <c r="F45" s="47"/>
      <c r="G45" s="48">
        <v>65000</v>
      </c>
      <c r="H45" s="19">
        <v>140000</v>
      </c>
      <c r="I45" s="19">
        <v>175000</v>
      </c>
      <c r="J45" s="50">
        <v>4300.7436001413025</v>
      </c>
      <c r="K45" s="10">
        <v>21703991.445</v>
      </c>
      <c r="L45" s="65">
        <v>23245.120149999999</v>
      </c>
      <c r="M45" s="50">
        <v>5887.9962800000003</v>
      </c>
      <c r="N45" s="51">
        <v>1056</v>
      </c>
      <c r="O45" s="52">
        <v>15320</v>
      </c>
      <c r="P45" s="54">
        <f t="shared" si="0"/>
        <v>68326.807537987712</v>
      </c>
      <c r="Q45" s="50">
        <f t="shared" si="1"/>
        <v>3997152.095433203</v>
      </c>
      <c r="R45" s="50">
        <f t="shared" si="2"/>
        <v>4448375.2290865183</v>
      </c>
      <c r="S45" s="50">
        <f t="shared" si="3"/>
        <v>190289.87310599996</v>
      </c>
      <c r="T45" s="50">
        <f t="shared" si="4"/>
        <v>0</v>
      </c>
      <c r="U45" s="50">
        <f t="shared" si="5"/>
        <v>190.86166666666662</v>
      </c>
      <c r="V45" s="50">
        <f t="shared" si="6"/>
        <v>2405.5977036000004</v>
      </c>
      <c r="W45" s="50">
        <f t="shared" si="7"/>
        <v>20527.222686840159</v>
      </c>
      <c r="X45" s="53">
        <f t="shared" si="8"/>
        <v>8727267.6872208156</v>
      </c>
      <c r="Y45" s="54">
        <f t="shared" si="9"/>
        <v>62800.374575356342</v>
      </c>
      <c r="Z45" s="50">
        <f t="shared" si="10"/>
        <v>3725211.6453245133</v>
      </c>
      <c r="AA45" s="50">
        <f t="shared" si="11"/>
        <v>4277283.874121652</v>
      </c>
      <c r="AB45" s="50">
        <f t="shared" si="12"/>
        <v>190289.87310599996</v>
      </c>
      <c r="AC45" s="50">
        <f t="shared" si="13"/>
        <v>0</v>
      </c>
      <c r="AD45" s="50">
        <f t="shared" si="14"/>
        <v>165.96666666666664</v>
      </c>
      <c r="AE45" s="50">
        <f t="shared" si="15"/>
        <v>6013.994259000001</v>
      </c>
      <c r="AF45" s="50">
        <f t="shared" si="16"/>
        <v>142550.15754750109</v>
      </c>
      <c r="AG45" s="53">
        <f t="shared" si="17"/>
        <v>8404315.8856006898</v>
      </c>
    </row>
    <row r="46" spans="1:33">
      <c r="A46" s="45">
        <v>2007</v>
      </c>
      <c r="B46" s="46">
        <v>2858.2933600000001</v>
      </c>
      <c r="C46" s="47">
        <v>1655.6969899999999</v>
      </c>
      <c r="D46" s="47">
        <v>3992.0075999999999</v>
      </c>
      <c r="E46" s="47">
        <v>0.17738999999999999</v>
      </c>
      <c r="F46" s="47"/>
      <c r="G46" s="48">
        <v>67000</v>
      </c>
      <c r="H46" s="19">
        <v>140000</v>
      </c>
      <c r="I46" s="19">
        <v>175000</v>
      </c>
      <c r="J46" s="50">
        <v>4308.0276873438597</v>
      </c>
      <c r="K46" s="10">
        <v>22259301.176800001</v>
      </c>
      <c r="L46" s="65">
        <v>23245.120149999999</v>
      </c>
      <c r="M46" s="50">
        <v>5887.9962800000003</v>
      </c>
      <c r="N46" s="51">
        <v>1056</v>
      </c>
      <c r="O46" s="52">
        <v>15320</v>
      </c>
      <c r="P46" s="54">
        <f t="shared" si="0"/>
        <v>76268.102395669033</v>
      </c>
      <c r="Q46" s="50">
        <f t="shared" si="1"/>
        <v>4028250.0624109851</v>
      </c>
      <c r="R46" s="50">
        <f t="shared" si="2"/>
        <v>4625557.3166768467</v>
      </c>
      <c r="S46" s="50">
        <f t="shared" si="3"/>
        <v>187156.35723149995</v>
      </c>
      <c r="T46" s="50">
        <f t="shared" si="4"/>
        <v>0</v>
      </c>
      <c r="U46" s="50">
        <f t="shared" si="5"/>
        <v>196.73433333333327</v>
      </c>
      <c r="V46" s="50">
        <f t="shared" si="6"/>
        <v>2405.5977036000004</v>
      </c>
      <c r="W46" s="50">
        <f t="shared" si="7"/>
        <v>21088.080167241489</v>
      </c>
      <c r="X46" s="53">
        <f t="shared" si="8"/>
        <v>8940922.2509191744</v>
      </c>
      <c r="Y46" s="54">
        <f t="shared" si="9"/>
        <v>70099.358819548739</v>
      </c>
      <c r="Z46" s="50">
        <f t="shared" si="10"/>
        <v>3754193.9071863792</v>
      </c>
      <c r="AA46" s="50">
        <f t="shared" si="11"/>
        <v>4447651.2660354292</v>
      </c>
      <c r="AB46" s="50">
        <f t="shared" si="12"/>
        <v>187156.35723149995</v>
      </c>
      <c r="AC46" s="50">
        <f t="shared" si="13"/>
        <v>0</v>
      </c>
      <c r="AD46" s="50">
        <f t="shared" si="14"/>
        <v>171.0733333333333</v>
      </c>
      <c r="AE46" s="50">
        <f t="shared" si="15"/>
        <v>6013.994259000001</v>
      </c>
      <c r="AF46" s="50">
        <f t="shared" si="16"/>
        <v>146445.00116139924</v>
      </c>
      <c r="AG46" s="53">
        <f t="shared" si="17"/>
        <v>8611730.9580265898</v>
      </c>
    </row>
    <row r="47" spans="1:33">
      <c r="A47" s="45">
        <v>2008</v>
      </c>
      <c r="B47" s="46">
        <v>2670.9004199999999</v>
      </c>
      <c r="C47" s="47">
        <v>1725</v>
      </c>
      <c r="D47" s="47">
        <v>4212.7263499999999</v>
      </c>
      <c r="E47" s="47">
        <v>5.0709999999999998E-2</v>
      </c>
      <c r="F47" s="47"/>
      <c r="G47" s="48">
        <v>67000</v>
      </c>
      <c r="H47" s="19">
        <v>140000</v>
      </c>
      <c r="I47" s="19">
        <v>175000</v>
      </c>
      <c r="J47" s="50">
        <v>4315.3043884183362</v>
      </c>
      <c r="K47" s="10">
        <v>21426545.852400001</v>
      </c>
      <c r="L47" s="65">
        <v>23245.120149999999</v>
      </c>
      <c r="M47" s="50">
        <v>5887.9962800000003</v>
      </c>
      <c r="N47" s="51">
        <v>1056</v>
      </c>
      <c r="O47" s="52">
        <v>15320</v>
      </c>
      <c r="P47" s="54">
        <f t="shared" si="0"/>
        <v>71267.879487777755</v>
      </c>
      <c r="Q47" s="50">
        <f t="shared" si="1"/>
        <v>4196861.7444058703</v>
      </c>
      <c r="R47" s="50">
        <f t="shared" si="2"/>
        <v>4881305.1336374823</v>
      </c>
      <c r="S47" s="50">
        <f t="shared" si="3"/>
        <v>53501.882153499988</v>
      </c>
      <c r="T47" s="50">
        <f t="shared" si="4"/>
        <v>0</v>
      </c>
      <c r="U47" s="50">
        <f t="shared" si="5"/>
        <v>196.73433333333327</v>
      </c>
      <c r="V47" s="50">
        <f t="shared" si="6"/>
        <v>2405.5977036000004</v>
      </c>
      <c r="W47" s="50">
        <f t="shared" si="7"/>
        <v>20333.429390500794</v>
      </c>
      <c r="X47" s="53">
        <f t="shared" si="8"/>
        <v>9225872.4011120647</v>
      </c>
      <c r="Y47" s="54">
        <f t="shared" si="9"/>
        <v>65503.565705678076</v>
      </c>
      <c r="Z47" s="50">
        <f t="shared" si="10"/>
        <v>3911334.3377501122</v>
      </c>
      <c r="AA47" s="50">
        <f t="shared" si="11"/>
        <v>4693562.6284975791</v>
      </c>
      <c r="AB47" s="50">
        <f t="shared" si="12"/>
        <v>53501.882153499988</v>
      </c>
      <c r="AC47" s="50">
        <f t="shared" si="13"/>
        <v>0</v>
      </c>
      <c r="AD47" s="50">
        <f t="shared" si="14"/>
        <v>171.0733333333333</v>
      </c>
      <c r="AE47" s="50">
        <f t="shared" si="15"/>
        <v>6013.994259000001</v>
      </c>
      <c r="AF47" s="50">
        <f t="shared" si="16"/>
        <v>141204.37076736664</v>
      </c>
      <c r="AG47" s="53">
        <f t="shared" si="17"/>
        <v>8871291.8524665684</v>
      </c>
    </row>
    <row r="48" spans="1:33">
      <c r="A48" s="45">
        <v>2009</v>
      </c>
      <c r="B48" s="46">
        <v>2020.5367200000001</v>
      </c>
      <c r="C48" s="47">
        <v>1776.65119</v>
      </c>
      <c r="D48" s="47">
        <v>4993.5410000000002</v>
      </c>
      <c r="E48" s="47">
        <v>7.1919999999999998E-2</v>
      </c>
      <c r="F48" s="47"/>
      <c r="G48" s="48">
        <v>60000</v>
      </c>
      <c r="H48" s="19">
        <v>140000</v>
      </c>
      <c r="I48" s="19">
        <v>175000</v>
      </c>
      <c r="J48" s="50">
        <v>4322.5736444399254</v>
      </c>
      <c r="K48" s="10">
        <v>21963085.544399999</v>
      </c>
      <c r="L48" s="65">
        <v>23245.120149999999</v>
      </c>
      <c r="M48" s="50">
        <v>5887.9962800000003</v>
      </c>
      <c r="N48" s="51">
        <v>1056</v>
      </c>
      <c r="O48" s="52">
        <v>15320</v>
      </c>
      <c r="P48" s="54">
        <f t="shared" si="0"/>
        <v>53914.165568774646</v>
      </c>
      <c r="Q48" s="50">
        <f t="shared" si="1"/>
        <v>4322527.1956314007</v>
      </c>
      <c r="R48" s="50">
        <f t="shared" si="2"/>
        <v>5786038.6109174276</v>
      </c>
      <c r="S48" s="50">
        <f t="shared" si="3"/>
        <v>75879.616731999995</v>
      </c>
      <c r="T48" s="50">
        <f t="shared" si="4"/>
        <v>0</v>
      </c>
      <c r="U48" s="50">
        <f t="shared" si="5"/>
        <v>176.17999999999998</v>
      </c>
      <c r="V48" s="50">
        <f t="shared" si="6"/>
        <v>2405.5977036000004</v>
      </c>
      <c r="W48" s="50">
        <f t="shared" si="7"/>
        <v>20877.706439068334</v>
      </c>
      <c r="X48" s="53">
        <f t="shared" si="8"/>
        <v>10261819.072992271</v>
      </c>
      <c r="Y48" s="54">
        <f t="shared" si="9"/>
        <v>49553.461000711985</v>
      </c>
      <c r="Z48" s="50">
        <f t="shared" si="10"/>
        <v>4028450.3221168695</v>
      </c>
      <c r="AA48" s="50">
        <f t="shared" si="11"/>
        <v>5563498.6643436803</v>
      </c>
      <c r="AB48" s="50">
        <f t="shared" si="12"/>
        <v>75879.616731999995</v>
      </c>
      <c r="AC48" s="50">
        <f t="shared" si="13"/>
        <v>0</v>
      </c>
      <c r="AD48" s="50">
        <f t="shared" si="14"/>
        <v>153.19999999999999</v>
      </c>
      <c r="AE48" s="50">
        <f t="shared" si="15"/>
        <v>6013.994259000001</v>
      </c>
      <c r="AF48" s="50">
        <f t="shared" si="16"/>
        <v>144984.07249353008</v>
      </c>
      <c r="AG48" s="53">
        <f t="shared" si="17"/>
        <v>9868533.3309457917</v>
      </c>
    </row>
    <row r="49" spans="1:33">
      <c r="A49" s="45">
        <v>2010</v>
      </c>
      <c r="B49" s="46">
        <v>1967.6257800000001</v>
      </c>
      <c r="C49" s="47">
        <v>1481.9261799999999</v>
      </c>
      <c r="D49" s="47">
        <v>5105.8427000000001</v>
      </c>
      <c r="E49" s="47">
        <v>9.4530000000000003E-2</v>
      </c>
      <c r="F49" s="47"/>
      <c r="G49" s="48">
        <v>53000</v>
      </c>
      <c r="H49" s="19">
        <v>140000</v>
      </c>
      <c r="I49" s="19">
        <v>175000</v>
      </c>
      <c r="J49" s="50">
        <v>4329.8353967479588</v>
      </c>
      <c r="K49" s="10">
        <v>22783878.039999999</v>
      </c>
      <c r="L49" s="65">
        <v>23245.120149999999</v>
      </c>
      <c r="M49" s="50">
        <v>5887.9962800000003</v>
      </c>
      <c r="N49" s="51">
        <v>1056</v>
      </c>
      <c r="O49" s="52">
        <v>15320</v>
      </c>
      <c r="P49" s="54">
        <f t="shared" si="0"/>
        <v>52502.338131379947</v>
      </c>
      <c r="Q49" s="50">
        <f t="shared" si="1"/>
        <v>3605472.0538408854</v>
      </c>
      <c r="R49" s="50">
        <f t="shared" si="2"/>
        <v>5916163.1001869999</v>
      </c>
      <c r="S49" s="50">
        <f t="shared" si="3"/>
        <v>99734.429500499973</v>
      </c>
      <c r="T49" s="50">
        <f t="shared" si="4"/>
        <v>0</v>
      </c>
      <c r="U49" s="50">
        <f t="shared" si="5"/>
        <v>155.62566666666663</v>
      </c>
      <c r="V49" s="50">
        <f t="shared" si="6"/>
        <v>2405.5977036000004</v>
      </c>
      <c r="W49" s="50">
        <f t="shared" si="7"/>
        <v>21694.321211525839</v>
      </c>
      <c r="X49" s="53">
        <f t="shared" si="8"/>
        <v>9698127.466241559</v>
      </c>
      <c r="Y49" s="54">
        <f t="shared" si="9"/>
        <v>48255.825488400682</v>
      </c>
      <c r="Z49" s="50">
        <f t="shared" si="10"/>
        <v>3360178.9877361469</v>
      </c>
      <c r="AA49" s="50">
        <f t="shared" si="11"/>
        <v>5688618.3655644227</v>
      </c>
      <c r="AB49" s="50">
        <f t="shared" si="12"/>
        <v>99734.429500499973</v>
      </c>
      <c r="AC49" s="50">
        <f t="shared" si="13"/>
        <v>0</v>
      </c>
      <c r="AD49" s="50">
        <f t="shared" si="14"/>
        <v>135.32666666666665</v>
      </c>
      <c r="AE49" s="50">
        <f t="shared" si="15"/>
        <v>6013.994259000001</v>
      </c>
      <c r="AF49" s="50">
        <f t="shared" si="16"/>
        <v>150655.00841337387</v>
      </c>
      <c r="AG49" s="53">
        <f t="shared" si="17"/>
        <v>9353591.9376285113</v>
      </c>
    </row>
    <row r="50" spans="1:33" ht="15" thickBot="1">
      <c r="A50" s="55">
        <v>2011</v>
      </c>
      <c r="B50" s="56">
        <v>1920.4027599999999</v>
      </c>
      <c r="C50" s="57">
        <v>2028</v>
      </c>
      <c r="D50" s="57">
        <v>5303.2262199999996</v>
      </c>
      <c r="E50" s="57">
        <v>9.4530000000000003E-2</v>
      </c>
      <c r="F50" s="58"/>
      <c r="G50" s="59">
        <v>53000</v>
      </c>
      <c r="H50" s="68">
        <v>140000</v>
      </c>
      <c r="I50" s="68">
        <v>175000</v>
      </c>
      <c r="J50" s="60">
        <v>4337.0895869475617</v>
      </c>
      <c r="K50" s="69">
        <v>23037968.492000002</v>
      </c>
      <c r="L50" s="66">
        <v>23245.120149999999</v>
      </c>
      <c r="M50" s="58">
        <v>5887.9962800000003</v>
      </c>
      <c r="N50" s="67">
        <v>1056</v>
      </c>
      <c r="O50" s="62">
        <v>15320</v>
      </c>
      <c r="P50" s="61">
        <f t="shared" si="0"/>
        <v>51242.281982072476</v>
      </c>
      <c r="Q50" s="58">
        <f t="shared" si="1"/>
        <v>4934049.6334232502</v>
      </c>
      <c r="R50" s="58">
        <f t="shared" si="2"/>
        <v>6144872.2802816052</v>
      </c>
      <c r="S50" s="58">
        <f t="shared" si="3"/>
        <v>99734.429500499973</v>
      </c>
      <c r="T50" s="58">
        <f t="shared" si="4"/>
        <v>0</v>
      </c>
      <c r="U50" s="58">
        <f t="shared" si="5"/>
        <v>155.62566666666663</v>
      </c>
      <c r="V50" s="58">
        <f t="shared" si="6"/>
        <v>2405.5977036000004</v>
      </c>
      <c r="W50" s="58">
        <f t="shared" si="7"/>
        <v>21973.012633687416</v>
      </c>
      <c r="X50" s="63">
        <f t="shared" si="8"/>
        <v>11254432.861191383</v>
      </c>
      <c r="Y50" s="61">
        <f t="shared" si="9"/>
        <v>47097.685645287202</v>
      </c>
      <c r="Z50" s="58">
        <f t="shared" si="10"/>
        <v>4598368.7170766545</v>
      </c>
      <c r="AA50" s="58">
        <f t="shared" si="11"/>
        <v>5908531.0387323126</v>
      </c>
      <c r="AB50" s="58">
        <f t="shared" si="12"/>
        <v>99734.429500499973</v>
      </c>
      <c r="AC50" s="58">
        <f t="shared" si="13"/>
        <v>0</v>
      </c>
      <c r="AD50" s="58">
        <f t="shared" si="14"/>
        <v>135.32666666666665</v>
      </c>
      <c r="AE50" s="58">
        <f t="shared" si="15"/>
        <v>6013.994259000001</v>
      </c>
      <c r="AF50" s="58">
        <f t="shared" si="16"/>
        <v>152590.36551171818</v>
      </c>
      <c r="AG50" s="63">
        <f t="shared" si="17"/>
        <v>10812471.557392137</v>
      </c>
    </row>
    <row r="51" spans="1:33">
      <c r="E51" s="64"/>
      <c r="W51" s="50"/>
    </row>
    <row r="52" spans="1:33">
      <c r="E52" s="64"/>
      <c r="W52" s="50"/>
    </row>
    <row r="53" spans="1:33">
      <c r="A53" s="16"/>
      <c r="B53" s="24"/>
      <c r="C53" s="20"/>
      <c r="D53" s="24"/>
      <c r="E53" s="25"/>
      <c r="F53" s="20"/>
      <c r="G53" s="26"/>
      <c r="H53" s="20"/>
      <c r="I53" s="20"/>
      <c r="J53" s="24"/>
      <c r="K53" s="24"/>
      <c r="L53" s="24"/>
      <c r="M53" s="24"/>
      <c r="N53" s="24"/>
      <c r="O53" s="20"/>
      <c r="W53" s="50"/>
    </row>
    <row r="54" spans="1:33">
      <c r="A54" s="16"/>
      <c r="B54" s="24"/>
      <c r="C54" s="20"/>
      <c r="D54" s="24"/>
      <c r="E54" s="25"/>
      <c r="F54" s="20"/>
      <c r="G54" s="26"/>
      <c r="H54" s="20"/>
      <c r="I54" s="20"/>
      <c r="J54" s="24"/>
      <c r="K54" s="24"/>
      <c r="L54" s="24"/>
      <c r="M54" s="24"/>
      <c r="N54" s="24"/>
      <c r="O54" s="20"/>
      <c r="W54" s="50"/>
    </row>
    <row r="55" spans="1:33">
      <c r="A55" s="16"/>
      <c r="B55" s="24"/>
      <c r="C55" s="20"/>
      <c r="D55" s="24"/>
      <c r="E55" s="25"/>
      <c r="F55" s="20"/>
      <c r="G55" s="26"/>
      <c r="H55" s="20"/>
      <c r="I55" s="20"/>
      <c r="J55" s="24"/>
      <c r="K55" s="24"/>
      <c r="L55" s="24"/>
      <c r="M55" s="24"/>
      <c r="N55" s="24"/>
      <c r="O55" s="20"/>
      <c r="W55" s="50"/>
    </row>
    <row r="56" spans="1:33">
      <c r="A56" s="16"/>
      <c r="B56" s="24"/>
      <c r="C56" s="20"/>
      <c r="D56" s="24"/>
      <c r="E56" s="25"/>
      <c r="F56" s="20"/>
      <c r="G56" s="26"/>
      <c r="H56" s="20"/>
      <c r="I56" s="20"/>
      <c r="J56" s="24"/>
      <c r="K56" s="24"/>
      <c r="L56" s="24"/>
      <c r="M56" s="24"/>
      <c r="N56" s="24"/>
      <c r="O56" s="20"/>
      <c r="W56" s="50"/>
    </row>
    <row r="57" spans="1:33">
      <c r="A57" s="16"/>
      <c r="B57" s="24"/>
      <c r="C57" s="20"/>
      <c r="D57" s="24"/>
      <c r="E57" s="25"/>
      <c r="F57" s="20"/>
      <c r="G57" s="26"/>
      <c r="H57" s="20"/>
      <c r="I57" s="20"/>
      <c r="J57" s="24"/>
      <c r="K57" s="24"/>
      <c r="L57" s="24"/>
      <c r="M57" s="24"/>
      <c r="N57" s="24"/>
      <c r="O57" s="20"/>
      <c r="W57" s="50"/>
    </row>
    <row r="58" spans="1:33">
      <c r="A58" s="16"/>
      <c r="B58" s="24"/>
      <c r="C58" s="20"/>
      <c r="D58" s="24"/>
      <c r="E58" s="25"/>
      <c r="F58" s="20"/>
      <c r="G58" s="26"/>
      <c r="H58" s="20"/>
      <c r="I58" s="20"/>
      <c r="J58" s="24"/>
      <c r="K58" s="24"/>
      <c r="L58" s="24"/>
      <c r="M58" s="24"/>
      <c r="N58" s="24"/>
      <c r="O58" s="20"/>
      <c r="W58" s="50"/>
    </row>
    <row r="59" spans="1:33">
      <c r="A59" s="16"/>
      <c r="B59" s="24"/>
      <c r="C59" s="20"/>
      <c r="D59" s="24"/>
      <c r="E59" s="25"/>
      <c r="F59" s="20"/>
      <c r="G59" s="26"/>
      <c r="H59" s="20"/>
      <c r="I59" s="20"/>
      <c r="J59" s="24"/>
      <c r="K59" s="24"/>
      <c r="L59" s="24"/>
      <c r="M59" s="24"/>
      <c r="N59" s="24"/>
      <c r="O59" s="20"/>
      <c r="W59" s="50"/>
    </row>
    <row r="60" spans="1:33">
      <c r="A60" s="16"/>
      <c r="B60" s="24"/>
      <c r="C60" s="20"/>
      <c r="D60" s="24"/>
      <c r="E60" s="25"/>
      <c r="F60" s="20"/>
      <c r="G60" s="26"/>
      <c r="H60" s="20"/>
      <c r="I60" s="20"/>
      <c r="J60" s="24"/>
      <c r="K60" s="24"/>
      <c r="L60" s="24"/>
      <c r="M60" s="24"/>
      <c r="N60" s="24"/>
      <c r="O60" s="20"/>
      <c r="W60" s="50"/>
    </row>
    <row r="61" spans="1:33">
      <c r="A61" s="16"/>
      <c r="B61" s="24"/>
      <c r="C61" s="20"/>
      <c r="D61" s="24"/>
      <c r="E61" s="25"/>
      <c r="F61" s="20"/>
      <c r="G61" s="26"/>
      <c r="H61" s="20"/>
      <c r="I61" s="20"/>
      <c r="J61" s="24"/>
      <c r="K61" s="24"/>
      <c r="L61" s="24"/>
      <c r="M61" s="24"/>
      <c r="N61" s="24"/>
      <c r="O61" s="20"/>
      <c r="W61" s="50"/>
    </row>
    <row r="62" spans="1:33">
      <c r="A62" s="16"/>
      <c r="B62" s="24"/>
      <c r="C62" s="20"/>
      <c r="D62" s="24"/>
      <c r="E62" s="25"/>
      <c r="F62" s="20"/>
      <c r="G62" s="26"/>
      <c r="H62" s="20"/>
      <c r="I62" s="20"/>
      <c r="J62" s="24"/>
      <c r="K62" s="24"/>
      <c r="L62" s="24"/>
      <c r="M62" s="24"/>
      <c r="N62" s="24"/>
      <c r="O62" s="20"/>
    </row>
    <row r="63" spans="1:33">
      <c r="A63" s="16"/>
      <c r="B63" s="24"/>
      <c r="C63" s="20"/>
      <c r="D63" s="24"/>
      <c r="E63" s="25"/>
      <c r="F63" s="20"/>
      <c r="G63" s="26"/>
      <c r="H63" s="20"/>
      <c r="I63" s="20"/>
      <c r="J63" s="24"/>
      <c r="K63" s="24"/>
      <c r="L63" s="24"/>
      <c r="M63" s="24"/>
      <c r="N63" s="24"/>
      <c r="O63" s="20"/>
    </row>
    <row r="64" spans="1:33">
      <c r="A64" s="16"/>
      <c r="B64" s="24"/>
      <c r="C64" s="20"/>
      <c r="D64" s="24"/>
      <c r="E64" s="25"/>
      <c r="F64" s="20"/>
      <c r="G64" s="26"/>
      <c r="H64" s="20"/>
      <c r="I64" s="20"/>
      <c r="J64" s="24"/>
      <c r="K64" s="24"/>
      <c r="L64" s="24"/>
      <c r="M64" s="24"/>
      <c r="N64" s="24"/>
      <c r="O64" s="20"/>
    </row>
    <row r="65" spans="1:15">
      <c r="A65" s="16"/>
      <c r="B65" s="24"/>
      <c r="C65" s="20"/>
      <c r="D65" s="23"/>
      <c r="E65" s="23"/>
      <c r="F65" s="20"/>
      <c r="G65" s="22"/>
      <c r="H65" s="20"/>
      <c r="I65" s="20"/>
      <c r="J65" s="24"/>
      <c r="K65" s="24"/>
      <c r="L65" s="24"/>
      <c r="M65" s="24"/>
      <c r="N65" s="24"/>
      <c r="O65" s="20"/>
    </row>
    <row r="66" spans="1:15">
      <c r="A66" s="20"/>
      <c r="B66" s="20"/>
      <c r="C66" s="20"/>
      <c r="D66" s="20"/>
      <c r="E66" s="20"/>
      <c r="F66" s="20"/>
      <c r="G66" s="20"/>
      <c r="H66" s="20"/>
      <c r="I66" s="20"/>
      <c r="J66" s="20"/>
      <c r="K66" s="20"/>
      <c r="L66" s="20"/>
      <c r="M66" s="20"/>
      <c r="N66" s="20"/>
      <c r="O66" s="20"/>
    </row>
    <row r="67" spans="1:15">
      <c r="A67" s="20"/>
      <c r="B67" s="20"/>
      <c r="C67" s="20"/>
      <c r="D67" s="20"/>
      <c r="E67" s="20"/>
      <c r="F67" s="20"/>
      <c r="G67" s="20"/>
      <c r="H67" s="20"/>
      <c r="I67" s="20"/>
      <c r="J67" s="20"/>
      <c r="K67" s="20"/>
      <c r="L67" s="20"/>
      <c r="M67" s="20"/>
      <c r="N67" s="20"/>
      <c r="O67" s="20"/>
    </row>
    <row r="68" spans="1:15">
      <c r="A68" s="20"/>
      <c r="B68" s="20"/>
      <c r="C68" s="20"/>
      <c r="D68" s="20"/>
      <c r="E68" s="20"/>
      <c r="F68" s="20"/>
      <c r="G68" s="20"/>
      <c r="H68" s="20"/>
      <c r="I68" s="20"/>
      <c r="J68" s="20"/>
      <c r="K68" s="20"/>
      <c r="L68" s="20"/>
      <c r="M68" s="20"/>
      <c r="N68" s="20"/>
      <c r="O68" s="20"/>
    </row>
    <row r="69" spans="1:15">
      <c r="A69" s="20"/>
      <c r="B69" s="20"/>
      <c r="C69" s="20"/>
      <c r="D69" s="20"/>
      <c r="E69" s="20"/>
      <c r="F69" s="20"/>
      <c r="G69" s="20"/>
      <c r="H69" s="20"/>
      <c r="I69" s="20"/>
      <c r="J69" s="20"/>
      <c r="K69" s="20"/>
      <c r="L69" s="20"/>
      <c r="M69" s="20"/>
      <c r="N69" s="20"/>
      <c r="O69" s="20"/>
    </row>
    <row r="70" spans="1:15">
      <c r="A70" s="20"/>
      <c r="B70" s="20"/>
      <c r="C70" s="20"/>
      <c r="D70" s="20"/>
      <c r="E70" s="20"/>
      <c r="F70" s="20"/>
      <c r="G70" s="20"/>
      <c r="H70" s="20"/>
      <c r="I70" s="20"/>
      <c r="J70" s="20"/>
      <c r="K70" s="20"/>
      <c r="L70" s="20"/>
      <c r="M70" s="20"/>
      <c r="N70" s="20"/>
      <c r="O70" s="20"/>
    </row>
  </sheetData>
  <mergeCells count="33">
    <mergeCell ref="AE28:AE29"/>
    <mergeCell ref="AF28:AF29"/>
    <mergeCell ref="AG28:AG29"/>
    <mergeCell ref="Z28:Z29"/>
    <mergeCell ref="AA28:AA29"/>
    <mergeCell ref="AB28:AB29"/>
    <mergeCell ref="AC28:AC29"/>
    <mergeCell ref="AD28:AD29"/>
    <mergeCell ref="U28:U29"/>
    <mergeCell ref="V28:V29"/>
    <mergeCell ref="W28:W29"/>
    <mergeCell ref="X28:X29"/>
    <mergeCell ref="Y28:Y29"/>
    <mergeCell ref="K28:K29"/>
    <mergeCell ref="T28:T29"/>
    <mergeCell ref="L28:L29"/>
    <mergeCell ref="M28:M29"/>
    <mergeCell ref="N28:N29"/>
    <mergeCell ref="O28:O29"/>
    <mergeCell ref="P28:P29"/>
    <mergeCell ref="Q28:Q29"/>
    <mergeCell ref="R28:R29"/>
    <mergeCell ref="S28:S29"/>
    <mergeCell ref="F28:F29"/>
    <mergeCell ref="G28:G29"/>
    <mergeCell ref="H28:H29"/>
    <mergeCell ref="I28:I29"/>
    <mergeCell ref="J28:J29"/>
    <mergeCell ref="A28:A29"/>
    <mergeCell ref="B28:B29"/>
    <mergeCell ref="C28:C29"/>
    <mergeCell ref="D28:D29"/>
    <mergeCell ref="E28:E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Iran Workbook</vt:lpstr>
      <vt:lpstr>IRData</vt:lpstr>
      <vt:lpstr>Employment calcs</vt:lpstr>
      <vt:lpstr>Exergy calcs</vt:lpstr>
      <vt:lpstr>Iran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2012-07-25T19:20:06Z</dcterms:created>
  <dcterms:modified xsi:type="dcterms:W3CDTF">2013-01-27T18:10:03Z</dcterms:modified>
</cp:coreProperties>
</file>