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0" yWindow="0" windowWidth="28100" windowHeight="17560" activeTab="1"/>
  </bookViews>
  <sheets>
    <sheet name="China Workbook" sheetId="1" r:id="rId1"/>
    <sheet name="CNData" sheetId="11" r:id="rId2"/>
    <sheet name="China Indices Comparison" sheetId="9" r:id="rId3"/>
    <sheet name="Employment calcs" sheetId="2" r:id="rId4"/>
    <sheet name="Exergy calcs" sheetId="10"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2" i="10" l="1"/>
  <c r="AO33" i="10"/>
  <c r="AO34" i="10"/>
  <c r="AO35" i="10"/>
  <c r="AO36" i="10"/>
  <c r="AO37" i="10"/>
  <c r="AO38" i="10"/>
  <c r="AO39" i="10"/>
  <c r="AO40" i="10"/>
  <c r="AO41" i="10"/>
  <c r="AO42" i="10"/>
  <c r="AO43" i="10"/>
  <c r="AO44" i="10"/>
  <c r="AO45" i="10"/>
  <c r="AO46" i="10"/>
  <c r="AO47" i="10"/>
  <c r="AO48" i="10"/>
  <c r="AO49" i="10"/>
  <c r="AO50" i="10"/>
  <c r="AO51" i="10"/>
  <c r="AO31" i="10"/>
  <c r="AD32" i="10"/>
  <c r="AD33" i="10"/>
  <c r="AD34" i="10"/>
  <c r="AD35" i="10"/>
  <c r="AD36" i="10"/>
  <c r="AD37" i="10"/>
  <c r="AD38" i="10"/>
  <c r="AD39" i="10"/>
  <c r="AD40" i="10"/>
  <c r="AD41" i="10"/>
  <c r="AD42" i="10"/>
  <c r="AD43" i="10"/>
  <c r="AD44" i="10"/>
  <c r="AD45" i="10"/>
  <c r="AD46" i="10"/>
  <c r="AD47" i="10"/>
  <c r="AD48" i="10"/>
  <c r="AD49" i="10"/>
  <c r="AD50" i="10"/>
  <c r="AD51" i="10"/>
  <c r="AD31" i="10"/>
  <c r="E29" i="2"/>
  <c r="G29" i="2"/>
  <c r="F29" i="2"/>
  <c r="E10" i="2"/>
  <c r="G10" i="2"/>
  <c r="D13" i="1"/>
  <c r="E13" i="1"/>
  <c r="F13" i="1"/>
  <c r="E11" i="2"/>
  <c r="G11" i="2"/>
  <c r="D14" i="1"/>
  <c r="E14" i="1"/>
  <c r="F14" i="1"/>
  <c r="E12" i="2"/>
  <c r="G12" i="2"/>
  <c r="D15" i="1"/>
  <c r="E15" i="1"/>
  <c r="F15" i="1"/>
  <c r="E13" i="2"/>
  <c r="G13" i="2"/>
  <c r="D16" i="1"/>
  <c r="E16" i="1"/>
  <c r="F16" i="1"/>
  <c r="E14" i="2"/>
  <c r="G14" i="2"/>
  <c r="D17" i="1"/>
  <c r="E17" i="1"/>
  <c r="F17" i="1"/>
  <c r="E15" i="2"/>
  <c r="G15" i="2"/>
  <c r="D18" i="1"/>
  <c r="E18" i="1"/>
  <c r="F18" i="1"/>
  <c r="E16" i="2"/>
  <c r="G16" i="2"/>
  <c r="D19" i="1"/>
  <c r="E19" i="1"/>
  <c r="F19" i="1"/>
  <c r="E17" i="2"/>
  <c r="G17" i="2"/>
  <c r="D20" i="1"/>
  <c r="E20" i="1"/>
  <c r="F20" i="1"/>
  <c r="E18" i="2"/>
  <c r="G18" i="2"/>
  <c r="D21" i="1"/>
  <c r="E21" i="1"/>
  <c r="F21" i="1"/>
  <c r="E19" i="2"/>
  <c r="G19" i="2"/>
  <c r="D22" i="1"/>
  <c r="E22" i="1"/>
  <c r="F22" i="1"/>
  <c r="E20" i="2"/>
  <c r="G20" i="2"/>
  <c r="D23" i="1"/>
  <c r="E23" i="1"/>
  <c r="F23" i="1"/>
  <c r="E21" i="2"/>
  <c r="G21" i="2"/>
  <c r="D24" i="1"/>
  <c r="E24" i="1"/>
  <c r="F24" i="1"/>
  <c r="E22" i="2"/>
  <c r="G22" i="2"/>
  <c r="D25" i="1"/>
  <c r="E25" i="1"/>
  <c r="F25" i="1"/>
  <c r="E23" i="2"/>
  <c r="G23" i="2"/>
  <c r="D26" i="1"/>
  <c r="E26" i="1"/>
  <c r="F26" i="1"/>
  <c r="E24" i="2"/>
  <c r="G24" i="2"/>
  <c r="D27" i="1"/>
  <c r="E27" i="1"/>
  <c r="F27" i="1"/>
  <c r="E25" i="2"/>
  <c r="G25" i="2"/>
  <c r="D28" i="1"/>
  <c r="E28" i="1"/>
  <c r="F28" i="1"/>
  <c r="E26" i="2"/>
  <c r="G26" i="2"/>
  <c r="D29" i="1"/>
  <c r="E29" i="1"/>
  <c r="F29" i="1"/>
  <c r="E27" i="2"/>
  <c r="G27" i="2"/>
  <c r="D30" i="1"/>
  <c r="E30" i="1"/>
  <c r="F30" i="1"/>
  <c r="E28" i="2"/>
  <c r="G28" i="2"/>
  <c r="D31" i="1"/>
  <c r="E31" i="1"/>
  <c r="F31" i="1"/>
  <c r="D32" i="1"/>
  <c r="E32" i="1"/>
  <c r="F32" i="1"/>
  <c r="F12" i="1"/>
  <c r="E12" i="1"/>
  <c r="E9" i="2"/>
  <c r="G9" i="2"/>
  <c r="D12" i="1"/>
  <c r="AL32" i="10"/>
  <c r="AL33" i="10"/>
  <c r="AA33" i="10"/>
  <c r="AL34" i="10"/>
  <c r="AL35" i="10"/>
  <c r="AL36" i="10"/>
  <c r="AL37" i="10"/>
  <c r="AA37" i="10"/>
  <c r="AL38" i="10"/>
  <c r="AL39" i="10"/>
  <c r="AL40" i="10"/>
  <c r="AL41" i="10"/>
  <c r="AA41" i="10"/>
  <c r="AL42" i="10"/>
  <c r="AL43" i="10"/>
  <c r="AL44" i="10"/>
  <c r="AL45" i="10"/>
  <c r="AA45" i="10"/>
  <c r="AL46" i="10"/>
  <c r="AL47" i="10"/>
  <c r="AL48" i="10"/>
  <c r="AL49" i="10"/>
  <c r="AA49" i="10"/>
  <c r="AL50" i="10"/>
  <c r="AL51" i="10"/>
  <c r="AK32" i="10"/>
  <c r="AK33" i="10"/>
  <c r="AK34" i="10"/>
  <c r="Z34" i="10"/>
  <c r="AK35" i="10"/>
  <c r="AK36" i="10"/>
  <c r="AK37" i="10"/>
  <c r="AK38" i="10"/>
  <c r="Z38" i="10"/>
  <c r="AK39" i="10"/>
  <c r="AK40" i="10"/>
  <c r="AK41" i="10"/>
  <c r="AK42" i="10"/>
  <c r="Z42" i="10"/>
  <c r="AK43" i="10"/>
  <c r="AK44" i="10"/>
  <c r="AK45" i="10"/>
  <c r="AK46" i="10"/>
  <c r="Z46" i="10"/>
  <c r="AK47" i="10"/>
  <c r="AK48" i="10"/>
  <c r="AK49" i="10"/>
  <c r="AK50" i="10"/>
  <c r="Z50" i="10"/>
  <c r="AK51" i="10"/>
  <c r="AL31" i="10"/>
  <c r="AA31" i="10"/>
  <c r="AK31" i="10"/>
  <c r="Z31" i="10"/>
  <c r="AA32" i="10"/>
  <c r="AA34" i="10"/>
  <c r="AA35" i="10"/>
  <c r="AA36" i="10"/>
  <c r="AA38" i="10"/>
  <c r="AA39" i="10"/>
  <c r="AA40" i="10"/>
  <c r="AA42" i="10"/>
  <c r="AA43" i="10"/>
  <c r="AA44" i="10"/>
  <c r="AA46" i="10"/>
  <c r="AA47" i="10"/>
  <c r="AA48" i="10"/>
  <c r="AA50" i="10"/>
  <c r="AA51" i="10"/>
  <c r="Z32" i="10"/>
  <c r="Z33" i="10"/>
  <c r="Z35" i="10"/>
  <c r="Z36" i="10"/>
  <c r="Z37" i="10"/>
  <c r="Z39" i="10"/>
  <c r="Z40" i="10"/>
  <c r="Z41" i="10"/>
  <c r="Z43" i="10"/>
  <c r="Z44" i="10"/>
  <c r="Z45" i="10"/>
  <c r="Z47" i="10"/>
  <c r="Z48" i="10"/>
  <c r="Z49" i="10"/>
  <c r="Z51" i="10"/>
  <c r="AN32" i="10"/>
  <c r="AN33" i="10"/>
  <c r="AN34" i="10"/>
  <c r="AN35" i="10"/>
  <c r="AN36" i="10"/>
  <c r="AN37" i="10"/>
  <c r="AN38" i="10"/>
  <c r="AN39" i="10"/>
  <c r="AN40" i="10"/>
  <c r="AN41" i="10"/>
  <c r="AN42" i="10"/>
  <c r="AN43" i="10"/>
  <c r="AN44" i="10"/>
  <c r="AN45" i="10"/>
  <c r="AN46" i="10"/>
  <c r="AN47" i="10"/>
  <c r="AN48" i="10"/>
  <c r="AN49" i="10"/>
  <c r="AN50" i="10"/>
  <c r="AN51" i="10"/>
  <c r="AN31" i="10"/>
  <c r="AC32" i="10"/>
  <c r="AC33" i="10"/>
  <c r="AC34" i="10"/>
  <c r="AC35" i="10"/>
  <c r="AC36" i="10"/>
  <c r="AC37" i="10"/>
  <c r="AC38" i="10"/>
  <c r="AC39" i="10"/>
  <c r="AC40" i="10"/>
  <c r="AC41" i="10"/>
  <c r="AC42" i="10"/>
  <c r="AC43" i="10"/>
  <c r="AC44" i="10"/>
  <c r="AC45" i="10"/>
  <c r="AC46" i="10"/>
  <c r="AC47" i="10"/>
  <c r="AC48" i="10"/>
  <c r="AC49" i="10"/>
  <c r="AC50" i="10"/>
  <c r="AC51" i="10"/>
  <c r="AC31" i="10"/>
  <c r="J32" i="1"/>
  <c r="E22" i="11"/>
  <c r="A2" i="11"/>
  <c r="A3" i="11"/>
  <c r="A4" i="11"/>
  <c r="A5" i="11"/>
  <c r="A6" i="11"/>
  <c r="A7" i="11"/>
  <c r="A8" i="11"/>
  <c r="A9" i="11"/>
  <c r="A10" i="11"/>
  <c r="A11" i="11"/>
  <c r="A12" i="11"/>
  <c r="A13" i="11"/>
  <c r="A14" i="11"/>
  <c r="A15" i="11"/>
  <c r="A16" i="11"/>
  <c r="A17" i="11"/>
  <c r="A18" i="11"/>
  <c r="A19" i="11"/>
  <c r="A20" i="11"/>
  <c r="A21" i="11"/>
  <c r="A22" i="11"/>
  <c r="A1" i="11"/>
  <c r="G13" i="1"/>
  <c r="B3" i="11"/>
  <c r="H13" i="1"/>
  <c r="C3" i="11"/>
  <c r="J13" i="1"/>
  <c r="E3" i="11"/>
  <c r="I13" i="1"/>
  <c r="D3" i="11"/>
  <c r="K13" i="1"/>
  <c r="F3" i="11"/>
  <c r="L13" i="1"/>
  <c r="G3" i="11"/>
  <c r="G14" i="1"/>
  <c r="B4" i="11"/>
  <c r="H14" i="1"/>
  <c r="C4" i="11"/>
  <c r="J14" i="1"/>
  <c r="E4" i="11"/>
  <c r="I14" i="1"/>
  <c r="D4" i="11"/>
  <c r="K14" i="1"/>
  <c r="F4" i="11"/>
  <c r="L14" i="1"/>
  <c r="G4" i="11"/>
  <c r="G15" i="1"/>
  <c r="B5" i="11"/>
  <c r="H15" i="1"/>
  <c r="C5" i="11"/>
  <c r="J15" i="1"/>
  <c r="E5" i="11"/>
  <c r="I15" i="1"/>
  <c r="D5" i="11"/>
  <c r="K15" i="1"/>
  <c r="F5" i="11"/>
  <c r="L15" i="1"/>
  <c r="G5" i="11"/>
  <c r="G16" i="1"/>
  <c r="B6" i="11"/>
  <c r="H16" i="1"/>
  <c r="C6" i="11"/>
  <c r="J16" i="1"/>
  <c r="E6" i="11"/>
  <c r="I16" i="1"/>
  <c r="D6" i="11"/>
  <c r="K16" i="1"/>
  <c r="F6" i="11"/>
  <c r="L16" i="1"/>
  <c r="G6" i="11"/>
  <c r="G17" i="1"/>
  <c r="B7" i="11"/>
  <c r="H17" i="1"/>
  <c r="C7" i="11"/>
  <c r="J17" i="1"/>
  <c r="E7" i="11"/>
  <c r="I17" i="1"/>
  <c r="D7" i="11"/>
  <c r="K17" i="1"/>
  <c r="F7" i="11"/>
  <c r="L17" i="1"/>
  <c r="G7" i="11"/>
  <c r="G18" i="1"/>
  <c r="B8" i="11"/>
  <c r="H18" i="1"/>
  <c r="C8" i="11"/>
  <c r="J18" i="1"/>
  <c r="E8" i="11"/>
  <c r="I18" i="1"/>
  <c r="D8" i="11"/>
  <c r="K18" i="1"/>
  <c r="F8" i="11"/>
  <c r="L18" i="1"/>
  <c r="G8" i="11"/>
  <c r="G19" i="1"/>
  <c r="B9" i="11"/>
  <c r="H19" i="1"/>
  <c r="C9" i="11"/>
  <c r="J19" i="1"/>
  <c r="E9" i="11"/>
  <c r="I19" i="1"/>
  <c r="D9" i="11"/>
  <c r="K19" i="1"/>
  <c r="F9" i="11"/>
  <c r="L19" i="1"/>
  <c r="G9" i="11"/>
  <c r="G20" i="1"/>
  <c r="B10" i="11"/>
  <c r="H20" i="1"/>
  <c r="C10" i="11"/>
  <c r="J20" i="1"/>
  <c r="E10" i="11"/>
  <c r="I20" i="1"/>
  <c r="D10" i="11"/>
  <c r="K20" i="1"/>
  <c r="F10" i="11"/>
  <c r="L20" i="1"/>
  <c r="G10" i="11"/>
  <c r="G21" i="1"/>
  <c r="B11" i="11"/>
  <c r="H21" i="1"/>
  <c r="C11" i="11"/>
  <c r="J21" i="1"/>
  <c r="E11" i="11"/>
  <c r="I21" i="1"/>
  <c r="D11" i="11"/>
  <c r="K21" i="1"/>
  <c r="F11" i="11"/>
  <c r="L21" i="1"/>
  <c r="G11" i="11"/>
  <c r="G22" i="1"/>
  <c r="B12" i="11"/>
  <c r="H22" i="1"/>
  <c r="C12" i="11"/>
  <c r="J22" i="1"/>
  <c r="E12" i="11"/>
  <c r="I22" i="1"/>
  <c r="D12" i="11"/>
  <c r="K22" i="1"/>
  <c r="F12" i="11"/>
  <c r="L22" i="1"/>
  <c r="G12" i="11"/>
  <c r="G23" i="1"/>
  <c r="B13" i="11"/>
  <c r="H23" i="1"/>
  <c r="C13" i="11"/>
  <c r="J23" i="1"/>
  <c r="E13" i="11"/>
  <c r="I23" i="1"/>
  <c r="D13" i="11"/>
  <c r="K23" i="1"/>
  <c r="F13" i="11"/>
  <c r="L23" i="1"/>
  <c r="G13" i="11"/>
  <c r="G24" i="1"/>
  <c r="B14" i="11"/>
  <c r="H24" i="1"/>
  <c r="C14" i="11"/>
  <c r="J24" i="1"/>
  <c r="E14" i="11"/>
  <c r="I24" i="1"/>
  <c r="D14" i="11"/>
  <c r="K24" i="1"/>
  <c r="F14" i="11"/>
  <c r="L24" i="1"/>
  <c r="G14" i="11"/>
  <c r="G25" i="1"/>
  <c r="B15" i="11"/>
  <c r="H25" i="1"/>
  <c r="C15" i="11"/>
  <c r="J25" i="1"/>
  <c r="E15" i="11"/>
  <c r="I25" i="1"/>
  <c r="D15" i="11"/>
  <c r="K25" i="1"/>
  <c r="F15" i="11"/>
  <c r="L25" i="1"/>
  <c r="G15" i="11"/>
  <c r="G26" i="1"/>
  <c r="B16" i="11"/>
  <c r="H26" i="1"/>
  <c r="C16" i="11"/>
  <c r="J26" i="1"/>
  <c r="E16" i="11"/>
  <c r="I26" i="1"/>
  <c r="D16" i="11"/>
  <c r="K26" i="1"/>
  <c r="F16" i="11"/>
  <c r="L26" i="1"/>
  <c r="G16" i="11"/>
  <c r="G27" i="1"/>
  <c r="B17" i="11"/>
  <c r="H27" i="1"/>
  <c r="C17" i="11"/>
  <c r="J27" i="1"/>
  <c r="E17" i="11"/>
  <c r="I27" i="1"/>
  <c r="D17" i="11"/>
  <c r="K27" i="1"/>
  <c r="F17" i="11"/>
  <c r="L27" i="1"/>
  <c r="G17" i="11"/>
  <c r="G28" i="1"/>
  <c r="B18" i="11"/>
  <c r="H28" i="1"/>
  <c r="C18" i="11"/>
  <c r="J28" i="1"/>
  <c r="E18" i="11"/>
  <c r="I28" i="1"/>
  <c r="D18" i="11"/>
  <c r="K28" i="1"/>
  <c r="F18" i="11"/>
  <c r="L28" i="1"/>
  <c r="G18" i="11"/>
  <c r="G29" i="1"/>
  <c r="B19" i="11"/>
  <c r="H29" i="1"/>
  <c r="C19" i="11"/>
  <c r="J29" i="1"/>
  <c r="E19" i="11"/>
  <c r="I29" i="1"/>
  <c r="D19" i="11"/>
  <c r="K29" i="1"/>
  <c r="F19" i="11"/>
  <c r="L29" i="1"/>
  <c r="G19" i="11"/>
  <c r="G30" i="1"/>
  <c r="B20" i="11"/>
  <c r="H30" i="1"/>
  <c r="C20" i="11"/>
  <c r="J30" i="1"/>
  <c r="E20" i="11"/>
  <c r="I30" i="1"/>
  <c r="D20" i="11"/>
  <c r="K30" i="1"/>
  <c r="F20" i="11"/>
  <c r="L30" i="1"/>
  <c r="G20" i="11"/>
  <c r="G31" i="1"/>
  <c r="B21" i="11"/>
  <c r="H31" i="1"/>
  <c r="C21" i="11"/>
  <c r="J31" i="1"/>
  <c r="E21" i="11"/>
  <c r="I31" i="1"/>
  <c r="D21" i="11"/>
  <c r="K31" i="1"/>
  <c r="F21" i="11"/>
  <c r="L31" i="1"/>
  <c r="G21" i="11"/>
  <c r="G32" i="1"/>
  <c r="B22" i="11"/>
  <c r="H32" i="1"/>
  <c r="C22" i="11"/>
  <c r="I32" i="1"/>
  <c r="D22" i="11"/>
  <c r="K32" i="1"/>
  <c r="F22" i="11"/>
  <c r="L32" i="1"/>
  <c r="G22" i="11"/>
  <c r="H12" i="1"/>
  <c r="C2" i="11"/>
  <c r="J12" i="1"/>
  <c r="E2" i="11"/>
  <c r="I12" i="1"/>
  <c r="D2" i="11"/>
  <c r="K12" i="1"/>
  <c r="F2" i="11"/>
  <c r="L12" i="1"/>
  <c r="G2" i="11"/>
  <c r="G12" i="1"/>
  <c r="B2" i="11"/>
  <c r="C1" i="11"/>
  <c r="B1" i="11"/>
  <c r="C21" i="10"/>
  <c r="AE51" i="10"/>
  <c r="AF51" i="10"/>
  <c r="AJ49" i="10"/>
  <c r="F17" i="10"/>
  <c r="AM51" i="10"/>
  <c r="M51" i="10"/>
  <c r="AJ50" i="10"/>
  <c r="AG49" i="10"/>
  <c r="AI49" i="10"/>
  <c r="AE48" i="10"/>
  <c r="AF48" i="10"/>
  <c r="AJ48" i="10"/>
  <c r="AG47" i="10"/>
  <c r="AH47" i="10"/>
  <c r="AE46" i="10"/>
  <c r="AH46" i="10"/>
  <c r="AI46" i="10"/>
  <c r="AJ46" i="10"/>
  <c r="AG45" i="10"/>
  <c r="AH45" i="10"/>
  <c r="AJ45" i="10"/>
  <c r="AM45" i="10"/>
  <c r="AG44" i="10"/>
  <c r="AH44" i="10"/>
  <c r="AJ44" i="10"/>
  <c r="AM44" i="10"/>
  <c r="AG43" i="10"/>
  <c r="AH43" i="10"/>
  <c r="AJ43" i="10"/>
  <c r="AM43" i="10"/>
  <c r="AG42" i="10"/>
  <c r="AH42" i="10"/>
  <c r="AJ42" i="10"/>
  <c r="AM42" i="10"/>
  <c r="AF41" i="10"/>
  <c r="AG41" i="10"/>
  <c r="AH41" i="10"/>
  <c r="AI41" i="10"/>
  <c r="AJ41" i="10"/>
  <c r="AM41" i="10"/>
  <c r="AE40" i="10"/>
  <c r="AF40" i="10"/>
  <c r="AG40" i="10"/>
  <c r="AH40" i="10"/>
  <c r="AI40" i="10"/>
  <c r="AJ40" i="10"/>
  <c r="AM40" i="10"/>
  <c r="AE39" i="10"/>
  <c r="AF39" i="10"/>
  <c r="AG39" i="10"/>
  <c r="AH39" i="10"/>
  <c r="AI39" i="10"/>
  <c r="AJ39" i="10"/>
  <c r="AM39" i="10"/>
  <c r="AE38" i="10"/>
  <c r="AF38" i="10"/>
  <c r="AG38" i="10"/>
  <c r="AH38" i="10"/>
  <c r="AI38" i="10"/>
  <c r="AJ38" i="10"/>
  <c r="AM38" i="10"/>
  <c r="AE37" i="10"/>
  <c r="AF37" i="10"/>
  <c r="AG37" i="10"/>
  <c r="AH37" i="10"/>
  <c r="AI37" i="10"/>
  <c r="AJ37" i="10"/>
  <c r="AM37" i="10"/>
  <c r="AE36" i="10"/>
  <c r="AF36" i="10"/>
  <c r="AG36" i="10"/>
  <c r="AH36" i="10"/>
  <c r="AI36" i="10"/>
  <c r="AJ36" i="10"/>
  <c r="AM36" i="10"/>
  <c r="AE35" i="10"/>
  <c r="AF35" i="10"/>
  <c r="AG35" i="10"/>
  <c r="AH35" i="10"/>
  <c r="AI35" i="10"/>
  <c r="AJ35" i="10"/>
  <c r="AM35" i="10"/>
  <c r="AE34" i="10"/>
  <c r="AF34" i="10"/>
  <c r="AG34" i="10"/>
  <c r="AH34" i="10"/>
  <c r="AI34" i="10"/>
  <c r="AJ34" i="10"/>
  <c r="AM34" i="10"/>
  <c r="AE33" i="10"/>
  <c r="AF33" i="10"/>
  <c r="AG33" i="10"/>
  <c r="AH33" i="10"/>
  <c r="AI33" i="10"/>
  <c r="AJ33" i="10"/>
  <c r="AM33" i="10"/>
  <c r="AE32" i="10"/>
  <c r="AF32" i="10"/>
  <c r="AG32" i="10"/>
  <c r="AH32" i="10"/>
  <c r="AI32" i="10"/>
  <c r="AJ32" i="10"/>
  <c r="AM32" i="10"/>
  <c r="AE31" i="10"/>
  <c r="AF31" i="10"/>
  <c r="AG31" i="10"/>
  <c r="AH31" i="10"/>
  <c r="AI31" i="10"/>
  <c r="AJ31" i="10"/>
  <c r="AM31" i="10"/>
  <c r="F22" i="10"/>
  <c r="AB32" i="10"/>
  <c r="T32" i="10"/>
  <c r="U32" i="10"/>
  <c r="V32" i="10"/>
  <c r="W32" i="10"/>
  <c r="X32" i="10"/>
  <c r="Y32" i="10"/>
  <c r="AB33" i="10"/>
  <c r="T33" i="10"/>
  <c r="U33" i="10"/>
  <c r="V33" i="10"/>
  <c r="W33" i="10"/>
  <c r="X33" i="10"/>
  <c r="Y33" i="10"/>
  <c r="AB34" i="10"/>
  <c r="T34" i="10"/>
  <c r="U34" i="10"/>
  <c r="V34" i="10"/>
  <c r="W34" i="10"/>
  <c r="X34" i="10"/>
  <c r="Y34" i="10"/>
  <c r="AB35" i="10"/>
  <c r="T35" i="10"/>
  <c r="U35" i="10"/>
  <c r="V35" i="10"/>
  <c r="W35" i="10"/>
  <c r="X35" i="10"/>
  <c r="Y35" i="10"/>
  <c r="AB36" i="10"/>
  <c r="T36" i="10"/>
  <c r="U36" i="10"/>
  <c r="V36" i="10"/>
  <c r="W36" i="10"/>
  <c r="X36" i="10"/>
  <c r="Y36" i="10"/>
  <c r="AB37" i="10"/>
  <c r="T37" i="10"/>
  <c r="U37" i="10"/>
  <c r="V37" i="10"/>
  <c r="W37" i="10"/>
  <c r="X37" i="10"/>
  <c r="Y37" i="10"/>
  <c r="AB38" i="10"/>
  <c r="T38" i="10"/>
  <c r="U38" i="10"/>
  <c r="V38" i="10"/>
  <c r="W38" i="10"/>
  <c r="X38" i="10"/>
  <c r="Y38" i="10"/>
  <c r="AB39" i="10"/>
  <c r="T39" i="10"/>
  <c r="U39" i="10"/>
  <c r="V39" i="10"/>
  <c r="W39" i="10"/>
  <c r="X39" i="10"/>
  <c r="Y39" i="10"/>
  <c r="AB40" i="10"/>
  <c r="T40" i="10"/>
  <c r="U40" i="10"/>
  <c r="V40" i="10"/>
  <c r="W40" i="10"/>
  <c r="X40" i="10"/>
  <c r="Y40" i="10"/>
  <c r="AB41" i="10"/>
  <c r="T41" i="10"/>
  <c r="U41" i="10"/>
  <c r="V41" i="10"/>
  <c r="W41" i="10"/>
  <c r="X41" i="10"/>
  <c r="Y41" i="10"/>
  <c r="AB42" i="10"/>
  <c r="T42" i="10"/>
  <c r="U42" i="10"/>
  <c r="V42" i="10"/>
  <c r="W42" i="10"/>
  <c r="X42" i="10"/>
  <c r="Y42" i="10"/>
  <c r="AB43" i="10"/>
  <c r="T43" i="10"/>
  <c r="U43" i="10"/>
  <c r="V43" i="10"/>
  <c r="W43" i="10"/>
  <c r="X43" i="10"/>
  <c r="Y43" i="10"/>
  <c r="AB44" i="10"/>
  <c r="T44" i="10"/>
  <c r="U44" i="10"/>
  <c r="V44" i="10"/>
  <c r="W44" i="10"/>
  <c r="X44" i="10"/>
  <c r="Y44" i="10"/>
  <c r="AB45" i="10"/>
  <c r="T45" i="10"/>
  <c r="U45" i="10"/>
  <c r="V45" i="10"/>
  <c r="W45" i="10"/>
  <c r="X45" i="10"/>
  <c r="Y45" i="10"/>
  <c r="AB46" i="10"/>
  <c r="T46" i="10"/>
  <c r="U46" i="10"/>
  <c r="V46" i="10"/>
  <c r="W46" i="10"/>
  <c r="X46" i="10"/>
  <c r="Y46" i="10"/>
  <c r="AB47" i="10"/>
  <c r="T47" i="10"/>
  <c r="U47" i="10"/>
  <c r="V47" i="10"/>
  <c r="W47" i="10"/>
  <c r="X47" i="10"/>
  <c r="Y47" i="10"/>
  <c r="AB48" i="10"/>
  <c r="T48" i="10"/>
  <c r="U48" i="10"/>
  <c r="V48" i="10"/>
  <c r="W48" i="10"/>
  <c r="X48" i="10"/>
  <c r="Y48" i="10"/>
  <c r="AB49" i="10"/>
  <c r="T49" i="10"/>
  <c r="U49" i="10"/>
  <c r="V49" i="10"/>
  <c r="W49" i="10"/>
  <c r="X49" i="10"/>
  <c r="Y49" i="10"/>
  <c r="AB50" i="10"/>
  <c r="T50" i="10"/>
  <c r="U50" i="10"/>
  <c r="V50" i="10"/>
  <c r="W50" i="10"/>
  <c r="X50" i="10"/>
  <c r="Y50" i="10"/>
  <c r="AB51" i="10"/>
  <c r="T51" i="10"/>
  <c r="U51" i="10"/>
  <c r="V51" i="10"/>
  <c r="W51" i="10"/>
  <c r="X51" i="10"/>
  <c r="Y51" i="10"/>
  <c r="AB31" i="10"/>
  <c r="T31" i="10"/>
  <c r="U31" i="10"/>
  <c r="V31" i="10"/>
  <c r="W31" i="10"/>
  <c r="X31" i="10"/>
  <c r="Y31" i="10"/>
  <c r="C22" i="10"/>
  <c r="K14" i="2"/>
  <c r="K15" i="2"/>
  <c r="K16" i="2"/>
  <c r="K17" i="2"/>
  <c r="K13" i="2"/>
  <c r="I10" i="2"/>
  <c r="I11" i="2"/>
  <c r="I12" i="2"/>
  <c r="I13" i="2"/>
  <c r="I9" i="2"/>
  <c r="F16" i="2"/>
  <c r="F25" i="2"/>
  <c r="F21" i="2"/>
  <c r="F17" i="2"/>
  <c r="F13" i="2"/>
  <c r="F9" i="2"/>
  <c r="F24" i="2"/>
  <c r="F28" i="2"/>
  <c r="F12" i="2"/>
  <c r="F27" i="2"/>
  <c r="F23" i="2"/>
  <c r="F19" i="2"/>
  <c r="F15" i="2"/>
  <c r="F11" i="2"/>
  <c r="F20" i="2"/>
  <c r="F26" i="2"/>
  <c r="F22" i="2"/>
  <c r="F18" i="2"/>
  <c r="F14" i="2"/>
  <c r="F10" i="2"/>
  <c r="AE41" i="10"/>
  <c r="AF42" i="10"/>
  <c r="AF43" i="10"/>
  <c r="AF44" i="10"/>
  <c r="AF45" i="10"/>
  <c r="AM46" i="10"/>
  <c r="AG46" i="10"/>
  <c r="AM47" i="10"/>
  <c r="AF47" i="10"/>
  <c r="AI48" i="10"/>
  <c r="AM49" i="10"/>
  <c r="AF49" i="10"/>
  <c r="AH50" i="10"/>
  <c r="AI42" i="10"/>
  <c r="AE42" i="10"/>
  <c r="AI43" i="10"/>
  <c r="AE43" i="10"/>
  <c r="AI44" i="10"/>
  <c r="AE44" i="10"/>
  <c r="AI45" i="10"/>
  <c r="AE45" i="10"/>
  <c r="AF46" i="10"/>
  <c r="AI47" i="10"/>
  <c r="AE47" i="10"/>
  <c r="AH48" i="10"/>
  <c r="AE49" i="10"/>
  <c r="AF50" i="10"/>
  <c r="AH51" i="10"/>
  <c r="AJ47" i="10"/>
  <c r="AJ51" i="10"/>
  <c r="AM50" i="10"/>
  <c r="AG50" i="10"/>
  <c r="AG51" i="10"/>
  <c r="AM48" i="10"/>
  <c r="AG48" i="10"/>
  <c r="AH49" i="10"/>
  <c r="AI50" i="10"/>
  <c r="AE50" i="10"/>
  <c r="AI51" i="10"/>
</calcChain>
</file>

<file path=xl/sharedStrings.xml><?xml version="1.0" encoding="utf-8"?>
<sst xmlns="http://schemas.openxmlformats.org/spreadsheetml/2006/main" count="201" uniqueCount="135">
  <si>
    <t>Exergy [TJ]</t>
  </si>
  <si>
    <t>Year</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</si>
  <si>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</si>
  <si>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Notes</t>
  </si>
  <si>
    <t>Employment to Population Ratio, 15+, total (%)</t>
  </si>
  <si>
    <t>Population ages 0-14 (% total)</t>
  </si>
  <si>
    <t>Population, Total</t>
  </si>
  <si>
    <t>Population, 15+</t>
  </si>
  <si>
    <t>Employment, 15+</t>
  </si>
  <si>
    <t>Data for China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</si>
  <si>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</si>
  <si>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</si>
  <si>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</si>
  <si>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</si>
  <si>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</si>
  <si>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</si>
  <si>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</si>
  <si>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</si>
  <si>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</si>
  <si>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</si>
  <si>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</si>
  <si>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</si>
  <si>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</si>
  <si>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</si>
  <si>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</si>
  <si>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</si>
  <si>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</si>
  <si>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</si>
  <si>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</si>
  <si>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</si>
  <si>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</si>
  <si>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</si>
  <si>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</si>
  <si>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NBS of China Employment - 2000</t>
  </si>
  <si>
    <t>Population (in 100s of millions)</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</si>
  <si>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</si>
  <si>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</si>
  <si>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</si>
  <si>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</si>
  <si>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</si>
  <si>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</si>
  <si>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</si>
  <si>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 xml:space="preserve"> - Data for population from the National Bureau of Statistics of China (employment search 1996 and 2000). </t>
  </si>
  <si>
    <t xml:space="preserve">NBS of China Employment - 1996 </t>
  </si>
  <si>
    <t>NBS of China Employment - 1996 (100s of millions)</t>
  </si>
  <si>
    <t>NBS of China Employment - 2000 (100s of millions)</t>
  </si>
  <si>
    <t xml:space="preserve"> - Employment to Population Ratio from 1991-2011 is from the World Bank's  World Development Indicators database</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</si>
  <si>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</si>
  <si>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</si>
  <si>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</si>
  <si>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</si>
  <si>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</si>
  <si>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</si>
  <si>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</si>
  <si>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</si>
  <si>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</si>
  <si>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</si>
  <si>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</si>
  <si>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</si>
  <si>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</si>
  <si>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</si>
  <si>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</si>
  <si>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</si>
  <si>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</si>
  <si>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</si>
  <si>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</si>
  <si>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</si>
  <si>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</si>
  <si>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</si>
  <si>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</si>
  <si>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</si>
  <si>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</si>
  <si>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</si>
  <si>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</si>
  <si>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</si>
  <si>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</si>
  <si>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</si>
  <si>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</si>
  <si>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</si>
  <si>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</si>
  <si>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</si>
  <si>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</si>
  <si>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</si>
  <si>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</si>
  <si>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</si>
  <si>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</si>
  <si>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</si>
  <si>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</si>
  <si>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</si>
  <si>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</si>
  <si>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</si>
  <si>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</si>
  <si>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</si>
  <si>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</si>
  <si>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</si>
  <si>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</si>
  <si>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Thermal Energy [TJ]</t>
  </si>
  <si>
    <t xml:space="preserve"> - See Exergy tab for detailed notes on exergy sources.</t>
  </si>
  <si>
    <t>Indexed Thermal Energy [Indexed to 1991]</t>
  </si>
  <si>
    <t>GDP [millions of real 2005 US dollars]</t>
  </si>
  <si>
    <t>Capital Stock [millions of real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</si>
  <si>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</si>
  <si>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</si>
  <si>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Employment[persons ages 15+]</t>
  </si>
  <si>
    <t xml:space="preserve"> - The 'CNData' tab has the indexed data from this page formatted for direct exporting into R (a statistical analysis program).</t>
  </si>
  <si>
    <t>NA</t>
  </si>
  <si>
    <t>iYear</t>
  </si>
  <si>
    <t>iGDP</t>
  </si>
  <si>
    <t>iLabor</t>
  </si>
  <si>
    <t>iCapStk</t>
  </si>
  <si>
    <t>iQ</t>
  </si>
  <si>
    <t>iX</t>
  </si>
  <si>
    <t>iU</t>
  </si>
  <si>
    <t>Country</t>
  </si>
  <si>
    <t>CN</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</si>
  <si>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</si>
  <si>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</si>
  <si>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</si>
  <si>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</si>
  <si>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</si>
  <si>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</si>
  <si>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</si>
  <si>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</si>
  <si>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</si>
  <si>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</si>
  <si>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</si>
  <si>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</si>
  <si>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xml:space="preserve"> - Coal, coke, oil+petroleum, natural gas, renewable, nuclear, and biofuels consumption/generation data from International Energy Statistics database via the EIA.</t>
  </si>
  <si>
    <t>Excluding human</t>
  </si>
  <si>
    <t>iK</t>
  </si>
  <si>
    <t>iL</t>
  </si>
  <si>
    <t>Source</t>
  </si>
  <si>
    <t>Calvin</t>
  </si>
  <si>
    <t>iQp</t>
  </si>
  <si>
    <t>iXp</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</si>
</sst>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s>
  <cellStyleXfs count="483">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05">
    <xf numFmtId="0" fontId="0" fillId="0" borderId="0" xfId="0"/>
    <xf numFmtId="0" fontId="16" fillId="0" borderId="0" xfId="0" applyFont="1" applyAlignment="1">
      <alignment horizontal="center"/>
    </xf>
    <xf numFmtId="3" fontId="0" fillId="0" borderId="0" xfId="0" applyNumberFormat="1" applyFill="1"/>
    <xf numFmtId="0" fontId="16" fillId="0" borderId="0" xfId="0" applyFont="1"/>
    <xf numFmtId="0" fontId="0" fillId="0" borderId="0" xfId="0"/>
    <xf numFmtId="3" fontId="0" fillId="0" borderId="0" xfId="0" applyNumberFormat="1"/>
    <xf numFmtId="0" fontId="0" fillId="0" borderId="0" xfId="0" applyFont="1"/>
    <xf numFmtId="166" fontId="0" fillId="0" borderId="0" xfId="1" applyNumberFormat="1" applyFont="1"/>
    <xf numFmtId="0" fontId="16" fillId="0" borderId="0" xfId="0" applyFont="1" applyAlignment="1">
      <alignment horizontal="center" vertical="center"/>
    </xf>
    <xf numFmtId="0" fontId="0" fillId="0" borderId="0" xfId="0"/>
    <xf numFmtId="2" fontId="0" fillId="0" borderId="0" xfId="0" applyNumberFormat="1" applyAlignment="1">
      <alignment horizontal="center"/>
    </xf>
    <xf numFmtId="0" fontId="0" fillId="0" borderId="0" xfId="0"/>
    <xf numFmtId="0" fontId="0" fillId="0" borderId="0" xfId="0" applyFont="1" applyBorder="1" applyAlignment="1">
      <alignment horizontal="center"/>
    </xf>
    <xf numFmtId="2" fontId="0" fillId="0" borderId="0" xfId="0" applyNumberFormat="1" applyAlignment="1">
      <alignment horizontal="center"/>
    </xf>
    <xf numFmtId="0" fontId="23" fillId="0" borderId="17" xfId="0" applyFont="1" applyBorder="1" applyAlignment="1">
      <alignment horizontal="right"/>
    </xf>
    <xf numFmtId="167" fontId="24" fillId="0" borderId="0" xfId="0" applyNumberFormat="1" applyFont="1" applyFill="1" applyBorder="1" applyAlignment="1" applyProtection="1">
      <alignment horizontal="center"/>
    </xf>
    <xf numFmtId="2" fontId="24" fillId="0" borderId="0" xfId="0" applyNumberFormat="1" applyFont="1" applyFill="1" applyBorder="1" applyAlignment="1" applyProtection="1">
      <alignment horizontal="center"/>
    </xf>
    <xf numFmtId="43" fontId="0" fillId="0" borderId="0" xfId="1" applyFont="1"/>
    <xf numFmtId="166" fontId="0" fillId="0" borderId="0" xfId="0" applyNumberFormat="1"/>
    <xf numFmtId="43" fontId="0" fillId="0" borderId="0" xfId="0" applyNumberFormat="1"/>
    <xf numFmtId="43" fontId="0" fillId="0" borderId="0" xfId="1" applyNumberFormat="1" applyFont="1"/>
    <xf numFmtId="0" fontId="0" fillId="0" borderId="0" xfId="0" applyAlignment="1">
      <alignment horizontal="center"/>
    </xf>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67" fontId="0" fillId="0" borderId="0" xfId="0" applyNumberFormat="1" applyBorder="1" applyAlignment="1">
      <alignment horizontal="center"/>
    </xf>
    <xf numFmtId="0" fontId="0" fillId="0" borderId="0" xfId="0" applyNumberFormat="1" applyBorder="1" applyAlignment="1">
      <alignment horizontal="center"/>
    </xf>
    <xf numFmtId="0" fontId="32" fillId="0" borderId="0" xfId="0" applyFont="1" applyBorder="1" applyAlignment="1">
      <alignment horizontal="center"/>
    </xf>
    <xf numFmtId="0" fontId="33"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462"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0" fontId="20" fillId="0" borderId="0" xfId="0" applyFont="1" applyAlignment="1">
      <alignment horizontal="right"/>
    </xf>
    <xf numFmtId="2" fontId="0" fillId="0" borderId="0" xfId="1" applyNumberFormat="1" applyFont="1" applyBorder="1" applyAlignment="1">
      <alignment horizontal="center"/>
    </xf>
    <xf numFmtId="2" fontId="32" fillId="0" borderId="23" xfId="1" applyNumberFormat="1" applyFont="1" applyBorder="1" applyAlignment="1">
      <alignment horizontal="center"/>
    </xf>
    <xf numFmtId="2" fontId="32" fillId="0" borderId="24" xfId="1" applyNumberFormat="1" applyFont="1" applyBorder="1" applyAlignment="1">
      <alignment horizontal="center"/>
    </xf>
    <xf numFmtId="2" fontId="0" fillId="0" borderId="25" xfId="1" applyNumberFormat="1" applyFont="1" applyBorder="1" applyAlignment="1">
      <alignment horizontal="center"/>
    </xf>
    <xf numFmtId="43" fontId="32" fillId="0" borderId="25" xfId="1" applyFont="1" applyBorder="1" applyAlignment="1">
      <alignment horizontal="center"/>
    </xf>
    <xf numFmtId="167" fontId="32" fillId="0" borderId="25" xfId="0" applyNumberFormat="1" applyFont="1" applyBorder="1" applyAlignment="1">
      <alignment horizontal="center"/>
    </xf>
    <xf numFmtId="0" fontId="0" fillId="0" borderId="25" xfId="0"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0" xfId="0" applyBorder="1"/>
    <xf numFmtId="0" fontId="0" fillId="0" borderId="28" xfId="0" applyBorder="1" applyAlignment="1">
      <alignment horizontal="center"/>
    </xf>
    <xf numFmtId="0" fontId="16" fillId="0" borderId="0" xfId="0" applyFont="1" applyAlignment="1">
      <alignment horizontal="center" wrapText="1"/>
    </xf>
    <xf numFmtId="0" fontId="16" fillId="0" borderId="0" xfId="0" applyFont="1" applyAlignment="1">
      <alignment horizontal="center" vertical="center" wrapText="1"/>
    </xf>
    <xf numFmtId="1" fontId="0" fillId="0" borderId="0" xfId="1" applyNumberFormat="1" applyFont="1" applyAlignment="1">
      <alignment horizontal="center"/>
    </xf>
    <xf numFmtId="3" fontId="0" fillId="0" borderId="0" xfId="1" applyNumberFormat="1" applyFont="1" applyAlignment="1">
      <alignment horizontal="center"/>
    </xf>
    <xf numFmtId="3" fontId="0" fillId="0" borderId="0" xfId="0" applyNumberFormat="1" applyAlignment="1">
      <alignment horizontal="center"/>
    </xf>
    <xf numFmtId="1" fontId="0" fillId="0" borderId="0" xfId="0" applyNumberFormat="1" applyAlignment="1">
      <alignment horizontal="center"/>
    </xf>
    <xf numFmtId="168" fontId="0" fillId="0" borderId="0" xfId="0" applyNumberFormat="1" applyAlignment="1">
      <alignment horizontal="center"/>
    </xf>
    <xf numFmtId="166" fontId="40" fillId="0" borderId="0" xfId="0" applyNumberFormat="1" applyFont="1" applyAlignment="1"/>
    <xf numFmtId="0" fontId="23" fillId="0" borderId="17" xfId="0" applyFont="1" applyBorder="1" applyAlignment="1">
      <alignment horizontal="right" wrapText="1"/>
    </xf>
    <xf numFmtId="0" fontId="23" fillId="0" borderId="19" xfId="0" applyFont="1" applyFill="1" applyBorder="1" applyAlignment="1">
      <alignment horizontal="right"/>
    </xf>
    <xf numFmtId="0" fontId="0" fillId="0" borderId="25" xfId="0" applyFill="1" applyBorder="1" applyAlignment="1">
      <alignment horizontal="center"/>
    </xf>
    <xf numFmtId="0" fontId="0" fillId="0" borderId="18" xfId="0" applyFill="1" applyBorder="1"/>
    <xf numFmtId="0" fontId="0" fillId="0" borderId="22" xfId="0" applyBorder="1" applyAlignment="1">
      <alignment horizontal="center"/>
    </xf>
    <xf numFmtId="0" fontId="23" fillId="0" borderId="30" xfId="0" applyFont="1" applyBorder="1" applyAlignment="1">
      <alignment horizontal="right"/>
    </xf>
    <xf numFmtId="0" fontId="23" fillId="0" borderId="29" xfId="0" applyFont="1" applyBorder="1" applyAlignment="1">
      <alignment horizontal="right"/>
    </xf>
    <xf numFmtId="0" fontId="23" fillId="0" borderId="31" xfId="0" applyFont="1" applyBorder="1" applyAlignment="1">
      <alignment horizontal="right"/>
    </xf>
    <xf numFmtId="43" fontId="0" fillId="0" borderId="0" xfId="1" applyFont="1" applyFill="1" applyBorder="1" applyAlignment="1">
      <alignment horizontal="center"/>
    </xf>
    <xf numFmtId="2" fontId="32" fillId="0" borderId="0" xfId="0" applyNumberFormat="1" applyFont="1" applyBorder="1" applyAlignment="1">
      <alignment horizontal="center"/>
    </xf>
    <xf numFmtId="166" fontId="0" fillId="0" borderId="18" xfId="1" applyNumberFormat="1" applyFont="1" applyBorder="1" applyAlignment="1">
      <alignment horizontal="center"/>
    </xf>
    <xf numFmtId="166" fontId="0" fillId="0" borderId="20" xfId="1" applyNumberFormat="1" applyFont="1" applyBorder="1"/>
    <xf numFmtId="0" fontId="16" fillId="0" borderId="0" xfId="0" applyFont="1" applyAlignment="1">
      <alignment horizontal="center" wrapText="1"/>
    </xf>
    <xf numFmtId="0" fontId="16" fillId="0" borderId="0" xfId="0" applyFont="1" applyAlignment="1">
      <alignment horizontal="center" vertical="center" wrapText="1"/>
    </xf>
    <xf numFmtId="0" fontId="16" fillId="0" borderId="0" xfId="0" applyFont="1" applyAlignment="1">
      <alignment horizontal="center" vertical="center" wrapText="1"/>
    </xf>
    <xf numFmtId="0" fontId="16" fillId="0" borderId="0" xfId="0" applyFont="1" applyAlignment="1">
      <alignment horizont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18"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cellXfs>
  <cellStyles count="483">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1" xfId="362"/>
    <cellStyle name="Heading 3 2" xfId="363"/>
    <cellStyle name="Heading 3 3" xfId="364"/>
    <cellStyle name="Heading 3 4" xfId="365"/>
    <cellStyle name="Heading 3 5" xfId="366"/>
    <cellStyle name="Heading 3 6" xfId="367"/>
    <cellStyle name="Heading 3 7" xfId="368"/>
    <cellStyle name="Heading 3 8" xfId="369"/>
    <cellStyle name="Heading 3 9" xfId="370"/>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790572444611089"/>
          <c:y val="0.062731295876745"/>
          <c:w val="0.882476316908775"/>
          <c:h val="0.805808650515457"/>
        </c:manualLayout>
      </c:layout>
      <c:scatterChart>
        <c:scatterStyle val="lineMarker"/>
        <c:varyColors val="0"/>
        <c:ser>
          <c:idx val="0"/>
          <c:order val="0"/>
          <c:tx>
            <c:v>gdp</c:v>
          </c:tx>
          <c:spPr>
            <a:ln w="28575">
              <a:noFill/>
            </a:ln>
          </c:spPr>
          <c:marker>
            <c:symbol val="diamond"/>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Workbook'!$H$12:$H$32</c:f>
              <c:numCache>
                <c:formatCode>0.00</c:formatCode>
                <c:ptCount val="21"/>
                <c:pt idx="0">
                  <c:v>1.0</c:v>
                </c:pt>
                <c:pt idx="1">
                  <c:v>1.142001062634463</c:v>
                </c:pt>
                <c:pt idx="2">
                  <c:v>1.301880514593804</c:v>
                </c:pt>
                <c:pt idx="3">
                  <c:v>1.472426377723001</c:v>
                </c:pt>
                <c:pt idx="4">
                  <c:v>1.632920764051599</c:v>
                </c:pt>
                <c:pt idx="5">
                  <c:v>1.796214582480468</c:v>
                </c:pt>
                <c:pt idx="6">
                  <c:v>1.963262462002108</c:v>
                </c:pt>
                <c:pt idx="7">
                  <c:v>2.116396798160423</c:v>
                </c:pt>
                <c:pt idx="8">
                  <c:v>2.277241331254519</c:v>
                </c:pt>
                <c:pt idx="9">
                  <c:v>2.468531212709805</c:v>
                </c:pt>
                <c:pt idx="10">
                  <c:v>2.673419331237098</c:v>
                </c:pt>
                <c:pt idx="11">
                  <c:v>2.916699910285779</c:v>
                </c:pt>
                <c:pt idx="12">
                  <c:v>3.208370423921469</c:v>
                </c:pt>
                <c:pt idx="13">
                  <c:v>3.532414706164151</c:v>
                </c:pt>
                <c:pt idx="14">
                  <c:v>3.931578534783859</c:v>
                </c:pt>
                <c:pt idx="15">
                  <c:v>4.430887822383263</c:v>
                </c:pt>
                <c:pt idx="16">
                  <c:v>5.060073687602888</c:v>
                </c:pt>
                <c:pt idx="17">
                  <c:v>5.54584222491268</c:v>
                </c:pt>
                <c:pt idx="18">
                  <c:v>6.056058322953774</c:v>
                </c:pt>
                <c:pt idx="19">
                  <c:v>6.684460277504376</c:v>
                </c:pt>
                <c:pt idx="20">
                  <c:v>7.301288226532763</c:v>
                </c:pt>
              </c:numCache>
            </c:numRef>
          </c:yVal>
          <c:smooth val="0"/>
        </c:ser>
        <c:ser>
          <c:idx val="1"/>
          <c:order val="1"/>
          <c:tx>
            <c:v>k</c:v>
          </c:tx>
          <c:spPr>
            <a:ln w="28575">
              <a:noFill/>
            </a:ln>
          </c:spPr>
          <c:marker>
            <c:symbol val="square"/>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Workbook'!$I$12:$I$32</c:f>
              <c:numCache>
                <c:formatCode>0.00</c:formatCode>
                <c:ptCount val="21"/>
                <c:pt idx="0">
                  <c:v>1.0</c:v>
                </c:pt>
                <c:pt idx="1">
                  <c:v>1.098510713289951</c:v>
                </c:pt>
                <c:pt idx="2">
                  <c:v>1.240379607661594</c:v>
                </c:pt>
                <c:pt idx="3">
                  <c:v>1.401515589901679</c:v>
                </c:pt>
                <c:pt idx="4">
                  <c:v>1.576308189235682</c:v>
                </c:pt>
                <c:pt idx="5">
                  <c:v>1.766408369324867</c:v>
                </c:pt>
                <c:pt idx="6">
                  <c:v>1.967454184224047</c:v>
                </c:pt>
                <c:pt idx="7">
                  <c:v>2.190596433637924</c:v>
                </c:pt>
                <c:pt idx="8">
                  <c:v>2.422423120154733</c:v>
                </c:pt>
                <c:pt idx="9">
                  <c:v>2.676675031081605</c:v>
                </c:pt>
                <c:pt idx="10">
                  <c:v>2.951721368537525</c:v>
                </c:pt>
                <c:pt idx="11">
                  <c:v>3.26853103688935</c:v>
                </c:pt>
                <c:pt idx="12">
                  <c:v>3.648863789798921</c:v>
                </c:pt>
                <c:pt idx="13">
                  <c:v>4.073491994185241</c:v>
                </c:pt>
                <c:pt idx="14">
                  <c:v>4.547123044576896</c:v>
                </c:pt>
                <c:pt idx="15">
                  <c:v>5.081999323131202</c:v>
                </c:pt>
                <c:pt idx="16">
                  <c:v>5.69101465438483</c:v>
                </c:pt>
                <c:pt idx="17">
                  <c:v>6.351165143711871</c:v>
                </c:pt>
                <c:pt idx="18">
                  <c:v>7.203329808705655</c:v>
                </c:pt>
                <c:pt idx="19">
                  <c:v>8.144159025589498</c:v>
                </c:pt>
                <c:pt idx="20">
                  <c:v>9.189646888420106</c:v>
                </c:pt>
              </c:numCache>
            </c:numRef>
          </c:yVal>
          <c:smooth val="0"/>
        </c:ser>
        <c:ser>
          <c:idx val="2"/>
          <c:order val="2"/>
          <c:tx>
            <c:v>l</c:v>
          </c:tx>
          <c:spPr>
            <a:ln w="28575">
              <a:noFill/>
            </a:ln>
          </c:spPr>
          <c:marker>
            <c:symbol val="triangle"/>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Workbook'!$J$12:$J$31</c:f>
              <c:numCache>
                <c:formatCode>0.00</c:formatCode>
                <c:ptCount val="20"/>
                <c:pt idx="0">
                  <c:v>1.0</c:v>
                </c:pt>
                <c:pt idx="1">
                  <c:v>1.017869115029879</c:v>
                </c:pt>
                <c:pt idx="2">
                  <c:v>1.032683086591476</c:v>
                </c:pt>
                <c:pt idx="3">
                  <c:v>1.045599634951212</c:v>
                </c:pt>
                <c:pt idx="4">
                  <c:v>1.056780590332603</c:v>
                </c:pt>
                <c:pt idx="5">
                  <c:v>1.07050891711504</c:v>
                </c:pt>
                <c:pt idx="6">
                  <c:v>1.085510533422395</c:v>
                </c:pt>
                <c:pt idx="7">
                  <c:v>1.098663887061381</c:v>
                </c:pt>
                <c:pt idx="8">
                  <c:v>1.114249654880333</c:v>
                </c:pt>
                <c:pt idx="9">
                  <c:v>1.131015892925423</c:v>
                </c:pt>
                <c:pt idx="10">
                  <c:v>1.142997759030947</c:v>
                </c:pt>
                <c:pt idx="11">
                  <c:v>1.155848264812064</c:v>
                </c:pt>
                <c:pt idx="12">
                  <c:v>1.168481752026193</c:v>
                </c:pt>
                <c:pt idx="13">
                  <c:v>1.17791714781029</c:v>
                </c:pt>
                <c:pt idx="14">
                  <c:v>1.19002917613652</c:v>
                </c:pt>
                <c:pt idx="15">
                  <c:v>1.199296030317525</c:v>
                </c:pt>
                <c:pt idx="16">
                  <c:v>1.209313502673541</c:v>
                </c:pt>
                <c:pt idx="17">
                  <c:v>1.20653258392912</c:v>
                </c:pt>
                <c:pt idx="18">
                  <c:v>1.210440022781649</c:v>
                </c:pt>
                <c:pt idx="19">
                  <c:v>1.214393090736113</c:v>
                </c:pt>
              </c:numCache>
            </c:numRef>
          </c:yVal>
          <c:smooth val="0"/>
        </c:ser>
        <c:ser>
          <c:idx val="3"/>
          <c:order val="3"/>
          <c:tx>
            <c:v>x</c:v>
          </c:tx>
          <c:spPr>
            <a:ln w="28575">
              <a:noFill/>
            </a:ln>
          </c:spPr>
          <c:marker>
            <c:symbol val="circle"/>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Workbook'!$L$12:$L$32</c:f>
              <c:numCache>
                <c:formatCode>0.00</c:formatCode>
                <c:ptCount val="21"/>
                <c:pt idx="0">
                  <c:v>1.0</c:v>
                </c:pt>
                <c:pt idx="1">
                  <c:v>1.036420123670548</c:v>
                </c:pt>
                <c:pt idx="2">
                  <c:v>1.09117267425128</c:v>
                </c:pt>
                <c:pt idx="3">
                  <c:v>1.17604231504053</c:v>
                </c:pt>
                <c:pt idx="4">
                  <c:v>1.205244743839552</c:v>
                </c:pt>
                <c:pt idx="5">
                  <c:v>1.267163097531609</c:v>
                </c:pt>
                <c:pt idx="6">
                  <c:v>1.379963808806042</c:v>
                </c:pt>
                <c:pt idx="7">
                  <c:v>1.424945660100921</c:v>
                </c:pt>
                <c:pt idx="8">
                  <c:v>1.403868529567918</c:v>
                </c:pt>
                <c:pt idx="9">
                  <c:v>1.470417223989221</c:v>
                </c:pt>
                <c:pt idx="10">
                  <c:v>1.52744952411315</c:v>
                </c:pt>
                <c:pt idx="11">
                  <c:v>1.68708921824055</c:v>
                </c:pt>
                <c:pt idx="12">
                  <c:v>1.884881893686475</c:v>
                </c:pt>
                <c:pt idx="13">
                  <c:v>2.114068353449638</c:v>
                </c:pt>
                <c:pt idx="14">
                  <c:v>2.405447529141372</c:v>
                </c:pt>
                <c:pt idx="15">
                  <c:v>2.628829804899453</c:v>
                </c:pt>
                <c:pt idx="16">
                  <c:v>2.809688727400908</c:v>
                </c:pt>
                <c:pt idx="17">
                  <c:v>2.963825721127346</c:v>
                </c:pt>
                <c:pt idx="18">
                  <c:v>3.348435958830914</c:v>
                </c:pt>
                <c:pt idx="19">
                  <c:v>3.575885323067493</c:v>
                </c:pt>
                <c:pt idx="20">
                  <c:v>3.816778834858128</c:v>
                </c:pt>
              </c:numCache>
            </c:numRef>
          </c:yVal>
          <c:smooth val="0"/>
        </c:ser>
        <c:ser>
          <c:idx val="4"/>
          <c:order val="4"/>
          <c:tx>
            <c:v>q</c:v>
          </c:tx>
          <c:spPr>
            <a:ln w="28575">
              <a:noFill/>
            </a:ln>
          </c:spPr>
          <c:marker>
            <c:symbol val="star"/>
            <c:size val="7"/>
            <c:spPr>
              <a:ln>
                <a:solidFill>
                  <a:schemeClr val="accent6"/>
                </a:solidFill>
              </a:ln>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Workbook'!$K$12:$K$32</c:f>
              <c:numCache>
                <c:formatCode>0.00</c:formatCode>
                <c:ptCount val="21"/>
                <c:pt idx="0">
                  <c:v>1.0</c:v>
                </c:pt>
                <c:pt idx="1">
                  <c:v>1.036378058276145</c:v>
                </c:pt>
                <c:pt idx="2">
                  <c:v>1.091440067540963</c:v>
                </c:pt>
                <c:pt idx="3">
                  <c:v>1.176343404121208</c:v>
                </c:pt>
                <c:pt idx="4">
                  <c:v>1.206143858822046</c:v>
                </c:pt>
                <c:pt idx="5">
                  <c:v>1.267724783121417</c:v>
                </c:pt>
                <c:pt idx="6">
                  <c:v>1.378780546629758</c:v>
                </c:pt>
                <c:pt idx="7">
                  <c:v>1.423952490221081</c:v>
                </c:pt>
                <c:pt idx="8">
                  <c:v>1.403837656441558</c:v>
                </c:pt>
                <c:pt idx="9">
                  <c:v>1.470366839648288</c:v>
                </c:pt>
                <c:pt idx="10">
                  <c:v>1.528541196429238</c:v>
                </c:pt>
                <c:pt idx="11">
                  <c:v>1.686757812276193</c:v>
                </c:pt>
                <c:pt idx="12">
                  <c:v>1.883023773821619</c:v>
                </c:pt>
                <c:pt idx="13">
                  <c:v>2.112470576640631</c:v>
                </c:pt>
                <c:pt idx="14">
                  <c:v>2.402190237230827</c:v>
                </c:pt>
                <c:pt idx="15">
                  <c:v>2.625015815092832</c:v>
                </c:pt>
                <c:pt idx="16">
                  <c:v>2.806214499097468</c:v>
                </c:pt>
                <c:pt idx="17">
                  <c:v>2.96163455641964</c:v>
                </c:pt>
                <c:pt idx="18">
                  <c:v>3.344290362112882</c:v>
                </c:pt>
                <c:pt idx="19">
                  <c:v>3.574478577297047</c:v>
                </c:pt>
                <c:pt idx="20">
                  <c:v>3.814509020394305</c:v>
                </c:pt>
              </c:numCache>
            </c:numRef>
          </c:yVal>
          <c:smooth val="0"/>
        </c:ser>
        <c:dLbls>
          <c:showLegendKey val="0"/>
          <c:showVal val="0"/>
          <c:showCatName val="0"/>
          <c:showSerName val="0"/>
          <c:showPercent val="0"/>
          <c:showBubbleSize val="0"/>
        </c:dLbls>
        <c:axId val="2103806184"/>
        <c:axId val="2101239016"/>
      </c:scatterChart>
      <c:valAx>
        <c:axId val="2103806184"/>
        <c:scaling>
          <c:orientation val="minMax"/>
        </c:scaling>
        <c:delete val="0"/>
        <c:axPos val="b"/>
        <c:title>
          <c:tx>
            <c:rich>
              <a:bodyPr/>
              <a:lstStyle/>
              <a:p>
                <a:pPr>
                  <a:defRPr sz="1000"/>
                </a:pPr>
                <a:r>
                  <a:rPr lang="en-US" sz="1000"/>
                  <a:t>Year [-]</a:t>
                </a:r>
              </a:p>
            </c:rich>
          </c:tx>
          <c:overlay val="0"/>
        </c:title>
        <c:numFmt formatCode="General" sourceLinked="1"/>
        <c:majorTickMark val="in"/>
        <c:minorTickMark val="none"/>
        <c:tickLblPos val="nextTo"/>
        <c:txPr>
          <a:bodyPr/>
          <a:lstStyle/>
          <a:p>
            <a:pPr>
              <a:defRPr sz="1000"/>
            </a:pPr>
            <a:endParaRPr lang="en-US"/>
          </a:p>
        </c:txPr>
        <c:crossAx val="2101239016"/>
        <c:crosses val="autoZero"/>
        <c:crossBetween val="midCat"/>
      </c:valAx>
      <c:valAx>
        <c:axId val="2101239016"/>
        <c:scaling>
          <c:orientation val="minMax"/>
        </c:scaling>
        <c:delete val="0"/>
        <c:axPos val="l"/>
        <c:title>
          <c:tx>
            <c:rich>
              <a:bodyPr/>
              <a:lstStyle/>
              <a:p>
                <a:pPr>
                  <a:defRPr sz="1000"/>
                </a:pPr>
                <a:r>
                  <a:rPr lang="en-US" sz="1000"/>
                  <a:t>Indexed Value [1991=1]</a:t>
                </a:r>
              </a:p>
            </c:rich>
          </c:tx>
          <c:overlay val="0"/>
        </c:title>
        <c:numFmt formatCode="0" sourceLinked="0"/>
        <c:majorTickMark val="in"/>
        <c:minorTickMark val="none"/>
        <c:tickLblPos val="nextTo"/>
        <c:txPr>
          <a:bodyPr/>
          <a:lstStyle/>
          <a:p>
            <a:pPr>
              <a:defRPr sz="1000"/>
            </a:pPr>
            <a:endParaRPr lang="en-US"/>
          </a:p>
        </c:txPr>
        <c:crossAx val="2103806184"/>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pageSetup orientation="landscape"/>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72015" cy="62931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0.84324</cdr:x>
      <cdr:y>0.09241</cdr:y>
    </cdr:from>
    <cdr:to>
      <cdr:x>0.88189</cdr:x>
      <cdr:y>0.16001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313593" y="581435"/>
          <a:ext cx="335221" cy="425339"/>
        </a:xfrm>
        <a:prstGeom xmlns:a="http://schemas.openxmlformats.org/drawingml/2006/main" prst="rect">
          <a:avLst/>
        </a:prstGeom>
      </cdr:spPr>
    </cdr:pic>
  </cdr:relSizeAnchor>
  <cdr:relSizeAnchor xmlns:cdr="http://schemas.openxmlformats.org/drawingml/2006/chartDrawing">
    <cdr:from>
      <cdr:x>0.84113</cdr:x>
      <cdr:y>0.2363</cdr:y>
    </cdr:from>
    <cdr:to>
      <cdr:x>0.87977</cdr:x>
      <cdr:y>0.30388</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95310" y="1486769"/>
          <a:ext cx="335134" cy="425213"/>
        </a:xfrm>
        <a:prstGeom xmlns:a="http://schemas.openxmlformats.org/drawingml/2006/main" prst="rect">
          <a:avLst/>
        </a:prstGeom>
      </cdr:spPr>
    </cdr:pic>
  </cdr:relSizeAnchor>
  <cdr:relSizeAnchor xmlns:cdr="http://schemas.openxmlformats.org/drawingml/2006/chartDrawing">
    <cdr:from>
      <cdr:x>0.83163</cdr:x>
      <cdr:y>0.74063</cdr:y>
    </cdr:from>
    <cdr:to>
      <cdr:x>0.86535</cdr:x>
      <cdr:y>0.80823</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12888" y="4660070"/>
          <a:ext cx="292462" cy="425339"/>
        </a:xfrm>
        <a:prstGeom xmlns:a="http://schemas.openxmlformats.org/drawingml/2006/main" prst="rect">
          <a:avLst/>
        </a:prstGeom>
      </cdr:spPr>
    </cdr:pic>
  </cdr:relSizeAnchor>
  <cdr:relSizeAnchor xmlns:cdr="http://schemas.openxmlformats.org/drawingml/2006/chartDrawing">
    <cdr:from>
      <cdr:x>0.11932</cdr:x>
      <cdr:y>0.06547</cdr:y>
    </cdr:from>
    <cdr:to>
      <cdr:x>0.34732</cdr:x>
      <cdr:y>0.3152</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1034883" y="412186"/>
          <a:ext cx="1977495" cy="1572272"/>
        </a:xfrm>
        <a:prstGeom xmlns:a="http://schemas.openxmlformats.org/drawingml/2006/main" prst="rect">
          <a:avLst/>
        </a:prstGeom>
      </cdr:spPr>
    </cdr:pic>
  </cdr:relSizeAnchor>
  <cdr:relSizeAnchor xmlns:cdr="http://schemas.openxmlformats.org/drawingml/2006/chartDrawing">
    <cdr:from>
      <cdr:x>0.00106</cdr:x>
      <cdr:y>0.00225</cdr:y>
    </cdr:from>
    <cdr:to>
      <cdr:x>1</cdr:x>
      <cdr:y>0.05611</cdr:y>
    </cdr:to>
    <cdr:sp macro="" textlink="">
      <cdr:nvSpPr>
        <cdr:cNvPr id="7" name="TextBox 1"/>
        <cdr:cNvSpPr txBox="1"/>
      </cdr:nvSpPr>
      <cdr:spPr>
        <a:xfrm xmlns:a="http://schemas.openxmlformats.org/drawingml/2006/main">
          <a:off x="9159" y="14165"/>
          <a:ext cx="8664086" cy="3388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Indexed</a:t>
          </a:r>
          <a:r>
            <a:rPr lang="en-US" sz="1400" b="1" baseline="0"/>
            <a:t> f</a:t>
          </a:r>
          <a:r>
            <a:rPr lang="en-US" sz="1400" b="1"/>
            <a:t>actors</a:t>
          </a:r>
          <a:r>
            <a:rPr lang="en-US" sz="1400" b="1" baseline="0"/>
            <a:t> of production for China</a:t>
          </a:r>
          <a:endParaRPr lang="en-US" sz="1400" b="1"/>
        </a:p>
      </cdr:txBody>
    </cdr:sp>
  </cdr:relSizeAnchor>
  <cdr:relSizeAnchor xmlns:cdr="http://schemas.openxmlformats.org/drawingml/2006/chartDrawing">
    <cdr:from>
      <cdr:x>0.84336</cdr:x>
      <cdr:y>0.5013</cdr:y>
    </cdr:from>
    <cdr:to>
      <cdr:x>0.87359</cdr:x>
      <cdr:y>0.55692</cdr:y>
    </cdr:to>
    <cdr:sp macro="" textlink="">
      <cdr:nvSpPr>
        <cdr:cNvPr id="8" name="TextBox 1"/>
        <cdr:cNvSpPr txBox="1"/>
      </cdr:nvSpPr>
      <cdr:spPr>
        <a:xfrm xmlns:a="http://schemas.openxmlformats.org/drawingml/2006/main">
          <a:off x="7314581" y="3156105"/>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0.84157</cdr:x>
      <cdr:y>0.54435</cdr:y>
    </cdr:from>
    <cdr:to>
      <cdr:x>0.8718</cdr:x>
      <cdr:y>0.59997</cdr:y>
    </cdr:to>
    <cdr:sp macro="" textlink="">
      <cdr:nvSpPr>
        <cdr:cNvPr id="9" name="TextBox 1"/>
        <cdr:cNvSpPr txBox="1"/>
      </cdr:nvSpPr>
      <cdr:spPr>
        <a:xfrm xmlns:a="http://schemas.openxmlformats.org/drawingml/2006/main">
          <a:off x="7299093" y="3427141"/>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2"/>
  <sheetViews>
    <sheetView workbookViewId="0">
      <selection activeCell="M21" sqref="M21"/>
    </sheetView>
  </sheetViews>
  <sheetFormatPr baseColWidth="10" defaultColWidth="8.83203125" defaultRowHeight="14" x14ac:dyDescent="0"/>
  <cols>
    <col min="1" max="1" width="8.83203125" style="11"/>
    <col min="2" max="2" width="24.5" style="11" customWidth="1"/>
    <col min="3" max="3" width="29.83203125" style="11" customWidth="1"/>
    <col min="4" max="4" width="25.83203125" style="11" customWidth="1"/>
    <col min="5" max="5" width="20.5" style="11" customWidth="1"/>
    <col min="6" max="6" width="15.33203125" bestFit="1" customWidth="1"/>
    <col min="7" max="7" width="15.33203125" style="11" customWidth="1"/>
    <col min="8" max="8" width="16.83203125" customWidth="1"/>
    <col min="9" max="9" width="19.6640625" customWidth="1"/>
    <col min="10" max="10" width="16.5" customWidth="1"/>
    <col min="11" max="11" width="23.5" style="11" customWidth="1"/>
    <col min="12" max="12" width="16.5" customWidth="1"/>
    <col min="13" max="13" width="24.33203125" customWidth="1"/>
  </cols>
  <sheetData>
    <row r="1" spans="1:55" s="9" customFormat="1" ht="14" customHeight="1">
      <c r="A1" s="92" t="s">
        <v>9</v>
      </c>
      <c r="B1" s="92"/>
      <c r="C1" s="92"/>
      <c r="D1" s="92"/>
      <c r="E1" s="72"/>
      <c r="G1" s="11"/>
      <c r="K1" s="11"/>
    </row>
    <row r="2" spans="1:55">
      <c r="A2" s="3" t="s">
        <v>3</v>
      </c>
      <c r="B2" s="6" t="s">
        <v>35</v>
      </c>
      <c r="F2" s="11"/>
      <c r="H2" s="11"/>
      <c r="I2" s="11"/>
      <c r="J2" s="11"/>
      <c r="L2" s="11"/>
    </row>
    <row r="3" spans="1:55">
      <c r="B3" s="6" t="s">
        <v>36</v>
      </c>
      <c r="F3" s="11"/>
      <c r="H3" s="11"/>
      <c r="I3" s="11"/>
      <c r="J3" s="11"/>
      <c r="L3" s="11"/>
    </row>
    <row r="4" spans="1:55">
      <c r="B4" s="6" t="s">
        <v>2</v>
      </c>
      <c r="F4" s="11"/>
      <c r="H4" s="11"/>
      <c r="I4" s="11"/>
      <c r="J4" s="11"/>
      <c r="L4" s="11"/>
    </row>
    <row r="5" spans="1:55">
      <c r="B5" s="6" t="s">
        <v>37</v>
      </c>
      <c r="F5" s="11"/>
      <c r="H5" s="11"/>
      <c r="I5" s="11"/>
      <c r="J5" s="11"/>
      <c r="L5" s="11"/>
    </row>
    <row r="6" spans="1:55">
      <c r="B6" s="5" t="s">
        <v>97</v>
      </c>
      <c r="C6" s="5"/>
      <c r="D6" s="2"/>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row>
    <row r="7" spans="1:55" s="11" customFormat="1">
      <c r="B7" s="6" t="s">
        <v>104</v>
      </c>
      <c r="C7" s="5"/>
      <c r="D7" s="2"/>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row>
    <row r="8" spans="1:55" s="11" customFormat="1">
      <c r="B8" s="5"/>
      <c r="C8" s="5"/>
      <c r="D8" s="2"/>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row>
    <row r="9" spans="1:55">
      <c r="B9" s="5"/>
      <c r="C9" s="5"/>
      <c r="D9" s="5"/>
      <c r="E9" s="5"/>
      <c r="F9" s="5"/>
      <c r="G9" s="5" t="s">
        <v>106</v>
      </c>
      <c r="H9" s="6" t="s">
        <v>107</v>
      </c>
      <c r="I9" s="6" t="s">
        <v>109</v>
      </c>
      <c r="J9" s="6" t="s">
        <v>108</v>
      </c>
      <c r="K9" s="6" t="s">
        <v>110</v>
      </c>
      <c r="L9" s="6" t="s">
        <v>111</v>
      </c>
      <c r="M9" s="5"/>
      <c r="N9" s="5"/>
      <c r="O9" s="5"/>
      <c r="P9" s="5"/>
      <c r="Q9" s="5"/>
      <c r="R9" s="5"/>
      <c r="S9" s="5"/>
      <c r="T9" s="5"/>
      <c r="U9" s="5"/>
      <c r="V9" s="5"/>
      <c r="W9" s="5"/>
      <c r="X9" s="5"/>
      <c r="Y9" s="5"/>
    </row>
    <row r="10" spans="1:55" ht="15" customHeight="1">
      <c r="E10" s="94" t="s">
        <v>96</v>
      </c>
      <c r="F10" s="94" t="s">
        <v>0</v>
      </c>
      <c r="G10" s="73"/>
      <c r="H10" s="94" t="s">
        <v>38</v>
      </c>
      <c r="I10" s="94" t="s">
        <v>40</v>
      </c>
      <c r="J10" s="94" t="s">
        <v>39</v>
      </c>
      <c r="K10" s="94" t="s">
        <v>98</v>
      </c>
      <c r="L10" s="94" t="s">
        <v>41</v>
      </c>
    </row>
    <row r="11" spans="1:55" ht="28">
      <c r="A11" s="1" t="s">
        <v>1</v>
      </c>
      <c r="B11" s="93" t="s">
        <v>99</v>
      </c>
      <c r="C11" s="93" t="s">
        <v>100</v>
      </c>
      <c r="D11" s="93" t="s">
        <v>103</v>
      </c>
      <c r="E11" s="94"/>
      <c r="F11" s="94"/>
      <c r="G11" s="73"/>
      <c r="H11" s="94"/>
      <c r="I11" s="94"/>
      <c r="J11" s="94"/>
      <c r="K11" s="94"/>
      <c r="L11" s="94"/>
    </row>
    <row r="12" spans="1:55">
      <c r="A12" s="21">
        <v>1991</v>
      </c>
      <c r="B12" s="76">
        <v>574045</v>
      </c>
      <c r="C12" s="76">
        <v>1140546</v>
      </c>
      <c r="D12" s="79">
        <f>'Employment calcs'!G9</f>
        <v>611348225.91447806</v>
      </c>
      <c r="E12" s="76">
        <f>'Exergy calcs'!AO31</f>
        <v>30643651.648743603</v>
      </c>
      <c r="F12" s="75">
        <f>'Exergy calcs'!AD31</f>
        <v>32940242.560637239</v>
      </c>
      <c r="G12" s="74">
        <f t="shared" ref="G12:G32" si="0">A12-$A$12</f>
        <v>0</v>
      </c>
      <c r="H12" s="10">
        <f t="shared" ref="H12:H32" si="1">B12/$B$12</f>
        <v>1</v>
      </c>
      <c r="I12" s="10">
        <f t="shared" ref="I12:I32" si="2">C12/$C$12</f>
        <v>1</v>
      </c>
      <c r="J12" s="10">
        <f t="shared" ref="J12:J32" si="3">D12/$D$12</f>
        <v>1</v>
      </c>
      <c r="K12" s="13">
        <f t="shared" ref="K12:K32" si="4">E12/$E$12</f>
        <v>1</v>
      </c>
      <c r="L12" s="13">
        <f>F12/$F$12</f>
        <v>1</v>
      </c>
    </row>
    <row r="13" spans="1:55">
      <c r="A13" s="21">
        <v>1992</v>
      </c>
      <c r="B13" s="76">
        <v>655560</v>
      </c>
      <c r="C13" s="76">
        <v>1252902</v>
      </c>
      <c r="D13" s="79">
        <f>'Employment calcs'!G10</f>
        <v>622272477.68665624</v>
      </c>
      <c r="E13" s="76">
        <f>'Exergy calcs'!AO32</f>
        <v>31758408.194215503</v>
      </c>
      <c r="F13" s="75">
        <f>'Exergy calcs'!AD32</f>
        <v>34139930.268433489</v>
      </c>
      <c r="G13" s="74">
        <f t="shared" si="0"/>
        <v>1</v>
      </c>
      <c r="H13" s="13">
        <f t="shared" si="1"/>
        <v>1.1420010626344625</v>
      </c>
      <c r="I13" s="13">
        <f t="shared" si="2"/>
        <v>1.0985107132899505</v>
      </c>
      <c r="J13" s="13">
        <f t="shared" si="3"/>
        <v>1.0178691150298789</v>
      </c>
      <c r="K13" s="13">
        <f t="shared" si="4"/>
        <v>1.0363780582761455</v>
      </c>
      <c r="L13" s="13">
        <f t="shared" ref="L13:L31" si="5">F13/$F$12</f>
        <v>1.0364201236705477</v>
      </c>
    </row>
    <row r="14" spans="1:55">
      <c r="A14" s="21">
        <v>1993</v>
      </c>
      <c r="B14" s="76">
        <v>747338</v>
      </c>
      <c r="C14" s="76">
        <v>1414710</v>
      </c>
      <c r="D14" s="79">
        <f>'Employment calcs'!G11</f>
        <v>631328972.9195863</v>
      </c>
      <c r="E14" s="76">
        <f>'Exergy calcs'!AO33</f>
        <v>33445709.225206476</v>
      </c>
      <c r="F14" s="75">
        <f>'Exergy calcs'!AD33</f>
        <v>35943492.565376356</v>
      </c>
      <c r="G14" s="74">
        <f t="shared" si="0"/>
        <v>2</v>
      </c>
      <c r="H14" s="13">
        <f t="shared" si="1"/>
        <v>1.3018805145938037</v>
      </c>
      <c r="I14" s="13">
        <f t="shared" si="2"/>
        <v>1.2403796076615936</v>
      </c>
      <c r="J14" s="13">
        <f t="shared" si="3"/>
        <v>1.0326830865914762</v>
      </c>
      <c r="K14" s="13">
        <f t="shared" si="4"/>
        <v>1.0914400675409635</v>
      </c>
      <c r="L14" s="13">
        <f t="shared" si="5"/>
        <v>1.0911726742512797</v>
      </c>
    </row>
    <row r="15" spans="1:55">
      <c r="A15" s="21">
        <v>1994</v>
      </c>
      <c r="B15" s="76">
        <v>845239</v>
      </c>
      <c r="C15" s="76">
        <v>1598493</v>
      </c>
      <c r="D15" s="79">
        <f>'Employment calcs'!G12</f>
        <v>639225481.84424961</v>
      </c>
      <c r="E15" s="76">
        <f>'Exergy calcs'!AO34</f>
        <v>36047457.495187521</v>
      </c>
      <c r="F15" s="75">
        <f>'Exergy calcs'!AD34</f>
        <v>38739119.119008392</v>
      </c>
      <c r="G15" s="74">
        <f t="shared" si="0"/>
        <v>3</v>
      </c>
      <c r="H15" s="13">
        <f t="shared" si="1"/>
        <v>1.4724263777230009</v>
      </c>
      <c r="I15" s="13">
        <f t="shared" si="2"/>
        <v>1.4015155899016787</v>
      </c>
      <c r="J15" s="13">
        <f t="shared" si="3"/>
        <v>1.0455996349512124</v>
      </c>
      <c r="K15" s="13">
        <f t="shared" si="4"/>
        <v>1.1763434041212082</v>
      </c>
      <c r="L15" s="13">
        <f t="shared" si="5"/>
        <v>1.1760423150405293</v>
      </c>
    </row>
    <row r="16" spans="1:55">
      <c r="A16" s="21">
        <v>1995</v>
      </c>
      <c r="B16" s="76">
        <v>937370</v>
      </c>
      <c r="C16" s="76">
        <v>1797852</v>
      </c>
      <c r="D16" s="79">
        <f>'Employment calcs'!G13</f>
        <v>646060939.08069158</v>
      </c>
      <c r="E16" s="76">
        <f>'Exergy calcs'!AO35</f>
        <v>36960652.248014167</v>
      </c>
      <c r="F16" s="75">
        <f>'Exergy calcs'!AD35</f>
        <v>39701054.20700793</v>
      </c>
      <c r="G16" s="74">
        <f t="shared" si="0"/>
        <v>4</v>
      </c>
      <c r="H16" s="13">
        <f t="shared" si="1"/>
        <v>1.6329207640515988</v>
      </c>
      <c r="I16" s="13">
        <f t="shared" si="2"/>
        <v>1.5763081892356818</v>
      </c>
      <c r="J16" s="13">
        <f t="shared" si="3"/>
        <v>1.0567805903326029</v>
      </c>
      <c r="K16" s="13">
        <f t="shared" si="4"/>
        <v>1.2061438588220461</v>
      </c>
      <c r="L16" s="13">
        <f t="shared" si="5"/>
        <v>1.2052447438395517</v>
      </c>
    </row>
    <row r="17" spans="1:12">
      <c r="A17" s="21">
        <v>1996</v>
      </c>
      <c r="B17" s="76">
        <v>1031108</v>
      </c>
      <c r="C17" s="76">
        <v>2014670</v>
      </c>
      <c r="D17" s="79">
        <f>'Employment calcs'!G14</f>
        <v>654453727.30390871</v>
      </c>
      <c r="E17" s="76">
        <f>'Exergy calcs'!AO36</f>
        <v>38847716.640451737</v>
      </c>
      <c r="F17" s="75">
        <f>'Exergy calcs'!AD36</f>
        <v>41740659.796579629</v>
      </c>
      <c r="G17" s="74">
        <f t="shared" si="0"/>
        <v>5</v>
      </c>
      <c r="H17" s="13">
        <f t="shared" si="1"/>
        <v>1.7962145824804676</v>
      </c>
      <c r="I17" s="13">
        <f t="shared" si="2"/>
        <v>1.7664083693248671</v>
      </c>
      <c r="J17" s="13">
        <f t="shared" si="3"/>
        <v>1.0705089171150399</v>
      </c>
      <c r="K17" s="13">
        <f t="shared" si="4"/>
        <v>1.2677247831214169</v>
      </c>
      <c r="L17" s="13">
        <f t="shared" si="5"/>
        <v>1.2671630975316091</v>
      </c>
    </row>
    <row r="18" spans="1:12">
      <c r="A18" s="21">
        <v>1997</v>
      </c>
      <c r="B18" s="76">
        <v>1127001</v>
      </c>
      <c r="C18" s="76">
        <v>2243972</v>
      </c>
      <c r="D18" s="79">
        <f>'Employment calcs'!G15</f>
        <v>663624938.81926012</v>
      </c>
      <c r="E18" s="76">
        <f>'Exergy calcs'!AO37</f>
        <v>42250870.770986587</v>
      </c>
      <c r="F18" s="75">
        <f>'Exergy calcs'!AD37</f>
        <v>45456342.586971857</v>
      </c>
      <c r="G18" s="74">
        <f t="shared" si="0"/>
        <v>6</v>
      </c>
      <c r="H18" s="13">
        <f t="shared" si="1"/>
        <v>1.9632624620021077</v>
      </c>
      <c r="I18" s="13">
        <f t="shared" si="2"/>
        <v>1.9674541842240472</v>
      </c>
      <c r="J18" s="13">
        <f t="shared" si="3"/>
        <v>1.0855105334223953</v>
      </c>
      <c r="K18" s="13">
        <f t="shared" si="4"/>
        <v>1.3787805466297578</v>
      </c>
      <c r="L18" s="13">
        <f t="shared" si="5"/>
        <v>1.379963808806042</v>
      </c>
    </row>
    <row r="19" spans="1:12">
      <c r="A19" s="21">
        <v>1998</v>
      </c>
      <c r="B19" s="76">
        <v>1214907</v>
      </c>
      <c r="C19" s="76">
        <v>2498476</v>
      </c>
      <c r="D19" s="79">
        <f>'Employment calcs'!G16</f>
        <v>671666218.23127973</v>
      </c>
      <c r="E19" s="76">
        <f>'Exergy calcs'!AO38</f>
        <v>43635104.074695803</v>
      </c>
      <c r="F19" s="75">
        <f>'Exergy calcs'!AD38</f>
        <v>46938055.679451674</v>
      </c>
      <c r="G19" s="74">
        <f t="shared" si="0"/>
        <v>7</v>
      </c>
      <c r="H19" s="13">
        <f t="shared" si="1"/>
        <v>2.116396798160423</v>
      </c>
      <c r="I19" s="13">
        <f t="shared" si="2"/>
        <v>2.1905964336379244</v>
      </c>
      <c r="J19" s="13">
        <f t="shared" si="3"/>
        <v>1.098663887061381</v>
      </c>
      <c r="K19" s="13">
        <f t="shared" si="4"/>
        <v>1.4239524902210814</v>
      </c>
      <c r="L19" s="13">
        <f t="shared" si="5"/>
        <v>1.4249456601009207</v>
      </c>
    </row>
    <row r="20" spans="1:12">
      <c r="A20" s="21">
        <v>1999</v>
      </c>
      <c r="B20" s="76">
        <v>1307239</v>
      </c>
      <c r="C20" s="76">
        <v>2762885</v>
      </c>
      <c r="D20" s="79">
        <f>'Employment calcs'!G17</f>
        <v>681194549.73691118</v>
      </c>
      <c r="E20" s="76">
        <f>'Exergy calcs'!AO39</f>
        <v>43018712.115383692</v>
      </c>
      <c r="F20" s="75">
        <f>'Exergy calcs'!AD39</f>
        <v>46243769.887212344</v>
      </c>
      <c r="G20" s="74">
        <f t="shared" si="0"/>
        <v>8</v>
      </c>
      <c r="H20" s="13">
        <f t="shared" si="1"/>
        <v>2.2772413312545186</v>
      </c>
      <c r="I20" s="13">
        <f t="shared" si="2"/>
        <v>2.422423120154733</v>
      </c>
      <c r="J20" s="13">
        <f t="shared" si="3"/>
        <v>1.1142496548803333</v>
      </c>
      <c r="K20" s="13">
        <f t="shared" si="4"/>
        <v>1.4038376564415576</v>
      </c>
      <c r="L20" s="13">
        <f t="shared" si="5"/>
        <v>1.4038685295679179</v>
      </c>
    </row>
    <row r="21" spans="1:12">
      <c r="A21" s="21">
        <v>2000</v>
      </c>
      <c r="B21" s="76">
        <v>1417048</v>
      </c>
      <c r="C21" s="76">
        <v>3052871</v>
      </c>
      <c r="D21" s="79">
        <f>'Employment calcs'!G18</f>
        <v>691444559.62103665</v>
      </c>
      <c r="E21" s="76">
        <f>'Exergy calcs'!AO40</f>
        <v>45057409.230046175</v>
      </c>
      <c r="F21" s="75">
        <f>'Exergy calcs'!AD40</f>
        <v>48435900.023543797</v>
      </c>
      <c r="G21" s="74">
        <f t="shared" si="0"/>
        <v>9</v>
      </c>
      <c r="H21" s="13">
        <f t="shared" si="1"/>
        <v>2.4685312127098049</v>
      </c>
      <c r="I21" s="13">
        <f t="shared" si="2"/>
        <v>2.6766750310816048</v>
      </c>
      <c r="J21" s="13">
        <f t="shared" si="3"/>
        <v>1.131015892925423</v>
      </c>
      <c r="K21" s="13">
        <f t="shared" si="4"/>
        <v>1.4703668396482878</v>
      </c>
      <c r="L21" s="13">
        <f t="shared" si="5"/>
        <v>1.470417223989221</v>
      </c>
    </row>
    <row r="22" spans="1:12">
      <c r="A22" s="21">
        <v>2001</v>
      </c>
      <c r="B22" s="76">
        <v>1534663</v>
      </c>
      <c r="C22" s="76">
        <v>3366574</v>
      </c>
      <c r="D22" s="79">
        <f>'Employment calcs'!G19</f>
        <v>698769652.20779359</v>
      </c>
      <c r="E22" s="76">
        <f>'Exergy calcs'!AO41</f>
        <v>46840083.95413135</v>
      </c>
      <c r="F22" s="75">
        <f>'Exergy calcs'!AD41</f>
        <v>50314557.823417053</v>
      </c>
      <c r="G22" s="74">
        <f t="shared" si="0"/>
        <v>10</v>
      </c>
      <c r="H22" s="13">
        <f t="shared" si="1"/>
        <v>2.6734193312370982</v>
      </c>
      <c r="I22" s="13">
        <f t="shared" si="2"/>
        <v>2.951721368537525</v>
      </c>
      <c r="J22" s="13">
        <f t="shared" si="3"/>
        <v>1.142997759030947</v>
      </c>
      <c r="K22" s="13">
        <f t="shared" si="4"/>
        <v>1.5285411964292384</v>
      </c>
      <c r="L22" s="13">
        <f t="shared" si="5"/>
        <v>1.5274495241131492</v>
      </c>
    </row>
    <row r="23" spans="1:12">
      <c r="A23" s="21">
        <v>2002</v>
      </c>
      <c r="B23" s="76">
        <v>1674317</v>
      </c>
      <c r="C23" s="76">
        <v>3727910</v>
      </c>
      <c r="D23" s="79">
        <f>'Employment calcs'!G20</f>
        <v>706625786.11918318</v>
      </c>
      <c r="E23" s="76">
        <f>'Exergy calcs'!AO42</f>
        <v>51688418.815188527</v>
      </c>
      <c r="F23" s="75">
        <f>'Exergy calcs'!AD42</f>
        <v>55573128.070279583</v>
      </c>
      <c r="G23" s="74">
        <f t="shared" si="0"/>
        <v>11</v>
      </c>
      <c r="H23" s="13">
        <f t="shared" si="1"/>
        <v>2.9166999102857791</v>
      </c>
      <c r="I23" s="13">
        <f t="shared" si="2"/>
        <v>3.2685310368893497</v>
      </c>
      <c r="J23" s="13">
        <f t="shared" si="3"/>
        <v>1.155848264812064</v>
      </c>
      <c r="K23" s="13">
        <f t="shared" si="4"/>
        <v>1.6867578122761935</v>
      </c>
      <c r="L23" s="13">
        <f t="shared" si="5"/>
        <v>1.6870892182405504</v>
      </c>
    </row>
    <row r="24" spans="1:12">
      <c r="A24" s="21">
        <v>2003</v>
      </c>
      <c r="B24" s="76">
        <v>1841749</v>
      </c>
      <c r="C24" s="76">
        <v>4161697</v>
      </c>
      <c r="D24" s="79">
        <f>'Employment calcs'!G21</f>
        <v>714349246.11465418</v>
      </c>
      <c r="E24" s="76">
        <f>'Exergy calcs'!AO43</f>
        <v>57702724.571292244</v>
      </c>
      <c r="F24" s="75">
        <f>'Exergy calcs'!AD43</f>
        <v>62088466.776185751</v>
      </c>
      <c r="G24" s="74">
        <f t="shared" si="0"/>
        <v>12</v>
      </c>
      <c r="H24" s="13">
        <f t="shared" si="1"/>
        <v>3.2083704239214694</v>
      </c>
      <c r="I24" s="13">
        <f t="shared" si="2"/>
        <v>3.6488637897989209</v>
      </c>
      <c r="J24" s="13">
        <f t="shared" si="3"/>
        <v>1.168481752026193</v>
      </c>
      <c r="K24" s="13">
        <f t="shared" si="4"/>
        <v>1.8830237738216187</v>
      </c>
      <c r="L24" s="13">
        <f t="shared" si="5"/>
        <v>1.8848818936864753</v>
      </c>
    </row>
    <row r="25" spans="1:12">
      <c r="A25" s="21">
        <v>2004</v>
      </c>
      <c r="B25" s="76">
        <v>2027765</v>
      </c>
      <c r="C25" s="76">
        <v>4646005</v>
      </c>
      <c r="D25" s="79">
        <f>'Employment calcs'!G22</f>
        <v>720117558.58806276</v>
      </c>
      <c r="E25" s="76">
        <f>'Exergy calcs'!AO44</f>
        <v>64733812.468796015</v>
      </c>
      <c r="F25" s="75">
        <f>'Exergy calcs'!AD44</f>
        <v>69637924.352398068</v>
      </c>
      <c r="G25" s="74">
        <f t="shared" si="0"/>
        <v>13</v>
      </c>
      <c r="H25" s="13">
        <f t="shared" si="1"/>
        <v>3.5324147061641509</v>
      </c>
      <c r="I25" s="13">
        <f t="shared" si="2"/>
        <v>4.0734919941852414</v>
      </c>
      <c r="J25" s="13">
        <f t="shared" si="3"/>
        <v>1.1779171478102899</v>
      </c>
      <c r="K25" s="13">
        <f t="shared" si="4"/>
        <v>2.1124705766406309</v>
      </c>
      <c r="L25" s="13">
        <f t="shared" si="5"/>
        <v>2.1140683534496385</v>
      </c>
    </row>
    <row r="26" spans="1:12">
      <c r="A26" s="21">
        <v>2005</v>
      </c>
      <c r="B26" s="76">
        <v>2256903</v>
      </c>
      <c r="C26" s="76">
        <v>5186203</v>
      </c>
      <c r="D26" s="79">
        <f>'Employment calcs'!G23</f>
        <v>727522225.61752927</v>
      </c>
      <c r="E26" s="76">
        <f>'Exergy calcs'!AO45</f>
        <v>73611880.823714212</v>
      </c>
      <c r="F26" s="75">
        <f>'Exergy calcs'!AD45</f>
        <v>79236025.076802298</v>
      </c>
      <c r="G26" s="74">
        <f t="shared" si="0"/>
        <v>14</v>
      </c>
      <c r="H26" s="13">
        <f t="shared" si="1"/>
        <v>3.9315785347838585</v>
      </c>
      <c r="I26" s="13">
        <f t="shared" si="2"/>
        <v>4.547123044576896</v>
      </c>
      <c r="J26" s="13">
        <f t="shared" si="3"/>
        <v>1.1900291761365198</v>
      </c>
      <c r="K26" s="13">
        <f t="shared" si="4"/>
        <v>2.4021902372308266</v>
      </c>
      <c r="L26" s="13">
        <f t="shared" si="5"/>
        <v>2.4054475291413717</v>
      </c>
    </row>
    <row r="27" spans="1:12">
      <c r="A27" s="21">
        <v>2006</v>
      </c>
      <c r="B27" s="76">
        <v>2543529</v>
      </c>
      <c r="C27" s="76">
        <v>5796254</v>
      </c>
      <c r="D27" s="79">
        <f>'Employment calcs'!G24</f>
        <v>733187500.48089516</v>
      </c>
      <c r="E27" s="76">
        <f>'Exergy calcs'!AO46</f>
        <v>80440070.210147485</v>
      </c>
      <c r="F27" s="75">
        <f>'Exergy calcs'!AD46</f>
        <v>86594291.424020648</v>
      </c>
      <c r="G27" s="74">
        <f t="shared" si="0"/>
        <v>15</v>
      </c>
      <c r="H27" s="13">
        <f t="shared" si="1"/>
        <v>4.4308878223832631</v>
      </c>
      <c r="I27" s="13">
        <f t="shared" si="2"/>
        <v>5.0819993231312024</v>
      </c>
      <c r="J27" s="13">
        <f t="shared" si="3"/>
        <v>1.1992960303175253</v>
      </c>
      <c r="K27" s="13">
        <f t="shared" si="4"/>
        <v>2.6250158150928318</v>
      </c>
      <c r="L27" s="13">
        <f t="shared" si="5"/>
        <v>2.6288298048994529</v>
      </c>
    </row>
    <row r="28" spans="1:12">
      <c r="A28" s="21">
        <v>2007</v>
      </c>
      <c r="B28" s="76">
        <v>2904710</v>
      </c>
      <c r="C28" s="76">
        <v>6490864</v>
      </c>
      <c r="D28" s="79">
        <f>'Employment calcs'!G25</f>
        <v>739311664.43389297</v>
      </c>
      <c r="E28" s="76">
        <f>'Exergy calcs'!AO47</f>
        <v>85992659.561996341</v>
      </c>
      <c r="F28" s="75">
        <f>'Exergy calcs'!AD47</f>
        <v>92551828.200474083</v>
      </c>
      <c r="G28" s="74">
        <f t="shared" si="0"/>
        <v>16</v>
      </c>
      <c r="H28" s="13">
        <f t="shared" si="1"/>
        <v>5.0600736876028884</v>
      </c>
      <c r="I28" s="13">
        <f t="shared" si="2"/>
        <v>5.6910146543848299</v>
      </c>
      <c r="J28" s="13">
        <f t="shared" si="3"/>
        <v>1.2093135026735413</v>
      </c>
      <c r="K28" s="13">
        <f t="shared" si="4"/>
        <v>2.8062144990974685</v>
      </c>
      <c r="L28" s="13">
        <f t="shared" si="5"/>
        <v>2.8096887274009084</v>
      </c>
    </row>
    <row r="29" spans="1:12">
      <c r="A29" s="21">
        <v>2008</v>
      </c>
      <c r="B29" s="76">
        <v>3183563</v>
      </c>
      <c r="C29" s="76">
        <v>7243796</v>
      </c>
      <c r="D29" s="79">
        <f>'Employment calcs'!G26</f>
        <v>737611554.69307888</v>
      </c>
      <c r="E29" s="76">
        <f>'Exergy calcs'!AO48</f>
        <v>90755297.657804713</v>
      </c>
      <c r="F29" s="75">
        <f>'Exergy calcs'!AD48</f>
        <v>97629138.161390349</v>
      </c>
      <c r="G29" s="74">
        <f t="shared" si="0"/>
        <v>17</v>
      </c>
      <c r="H29" s="13">
        <f t="shared" si="1"/>
        <v>5.5458422249126809</v>
      </c>
      <c r="I29" s="13">
        <f t="shared" si="2"/>
        <v>6.3511651437118717</v>
      </c>
      <c r="J29" s="13">
        <f t="shared" si="3"/>
        <v>1.2065325839291203</v>
      </c>
      <c r="K29" s="13">
        <f t="shared" si="4"/>
        <v>2.9616345564196394</v>
      </c>
      <c r="L29" s="13">
        <f t="shared" si="5"/>
        <v>2.9638257211273458</v>
      </c>
    </row>
    <row r="30" spans="1:12">
      <c r="A30" s="21">
        <v>2009</v>
      </c>
      <c r="B30" s="76">
        <v>3476450</v>
      </c>
      <c r="C30" s="76">
        <v>8215729</v>
      </c>
      <c r="D30" s="79">
        <f>'Employment calcs'!G27</f>
        <v>740000360.50344157</v>
      </c>
      <c r="E30" s="76">
        <f>'Exergy calcs'!AO49</f>
        <v>102481268.86883777</v>
      </c>
      <c r="F30" s="75">
        <f>'Exergy calcs'!AD49</f>
        <v>110298292.68265024</v>
      </c>
      <c r="G30" s="74">
        <f t="shared" si="0"/>
        <v>18</v>
      </c>
      <c r="H30" s="13">
        <f t="shared" si="1"/>
        <v>6.056058322953775</v>
      </c>
      <c r="I30" s="13">
        <f t="shared" si="2"/>
        <v>7.2033298087056554</v>
      </c>
      <c r="J30" s="13">
        <f t="shared" si="3"/>
        <v>1.210440022781649</v>
      </c>
      <c r="K30" s="13">
        <f t="shared" si="4"/>
        <v>3.3442903621128823</v>
      </c>
      <c r="L30" s="13">
        <f t="shared" si="5"/>
        <v>3.348435958830914</v>
      </c>
    </row>
    <row r="31" spans="1:12">
      <c r="A31" s="21">
        <v>2010</v>
      </c>
      <c r="B31" s="76">
        <v>3837181</v>
      </c>
      <c r="C31" s="76">
        <v>9288788</v>
      </c>
      <c r="D31" s="79">
        <f>'Employment calcs'!G28</f>
        <v>742417061.58432233</v>
      </c>
      <c r="E31" s="76">
        <f>'Exergy calcs'!AO50</f>
        <v>109535076.34858735</v>
      </c>
      <c r="F31" s="75">
        <f>'Exergy calcs'!AD50</f>
        <v>117790529.91086587</v>
      </c>
      <c r="G31" s="74">
        <f t="shared" si="0"/>
        <v>19</v>
      </c>
      <c r="H31" s="13">
        <f t="shared" si="1"/>
        <v>6.6844602775043764</v>
      </c>
      <c r="I31" s="13">
        <f t="shared" si="2"/>
        <v>8.1441590255894987</v>
      </c>
      <c r="J31" s="13">
        <f t="shared" si="3"/>
        <v>1.2143930907361127</v>
      </c>
      <c r="K31" s="13">
        <f t="shared" si="4"/>
        <v>3.5744785772970471</v>
      </c>
      <c r="L31" s="13">
        <f t="shared" si="5"/>
        <v>3.5758853230674927</v>
      </c>
    </row>
    <row r="32" spans="1:12">
      <c r="A32" s="21">
        <v>2011</v>
      </c>
      <c r="B32" s="76">
        <v>4191268</v>
      </c>
      <c r="C32" s="76">
        <v>10481215</v>
      </c>
      <c r="D32" s="79">
        <f>'Employment calcs'!G29</f>
        <v>748260462.12776089</v>
      </c>
      <c r="E32" s="76">
        <f>'Exergy calcs'!AO51</f>
        <v>116890485.63195328</v>
      </c>
      <c r="F32" s="75">
        <f>'Exergy calcs'!AD51</f>
        <v>125725620.62053312</v>
      </c>
      <c r="G32" s="74">
        <f t="shared" si="0"/>
        <v>20</v>
      </c>
      <c r="H32" s="13">
        <f t="shared" si="1"/>
        <v>7.3012882265327628</v>
      </c>
      <c r="I32" s="13">
        <f t="shared" si="2"/>
        <v>9.189646888420107</v>
      </c>
      <c r="J32" s="13">
        <f t="shared" si="3"/>
        <v>1.2239513102511816</v>
      </c>
      <c r="K32" s="13">
        <f t="shared" si="4"/>
        <v>3.8145090203943046</v>
      </c>
      <c r="L32" s="13">
        <f>F32/$F$12</f>
        <v>3.8167788348581282</v>
      </c>
    </row>
  </sheetData>
  <mergeCells count="7">
    <mergeCell ref="E10:E11"/>
    <mergeCell ref="J10:J11"/>
    <mergeCell ref="I10:I11"/>
    <mergeCell ref="L10:L11"/>
    <mergeCell ref="K10:K11"/>
    <mergeCell ref="F10:F11"/>
    <mergeCell ref="H10:H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F2" sqref="F2"/>
    </sheetView>
  </sheetViews>
  <sheetFormatPr baseColWidth="10" defaultColWidth="8.83203125" defaultRowHeight="14" x14ac:dyDescent="0"/>
  <cols>
    <col min="1" max="9" width="8.83203125" style="21"/>
  </cols>
  <sheetData>
    <row r="1" spans="1:10">
      <c r="A1" s="21" t="str">
        <f>'China Workbook'!A11</f>
        <v>Year</v>
      </c>
      <c r="B1" s="76" t="str">
        <f>'China Workbook'!G9</f>
        <v>iYear</v>
      </c>
      <c r="C1" s="76" t="str">
        <f>'China Workbook'!H9</f>
        <v>iGDP</v>
      </c>
      <c r="D1" s="76" t="s">
        <v>129</v>
      </c>
      <c r="E1" s="76" t="s">
        <v>130</v>
      </c>
      <c r="F1" s="76" t="s">
        <v>133</v>
      </c>
      <c r="G1" s="76" t="s">
        <v>134</v>
      </c>
      <c r="H1" s="21" t="s">
        <v>112</v>
      </c>
      <c r="I1" s="21" t="s">
        <v>113</v>
      </c>
      <c r="J1" s="76" t="s">
        <v>131</v>
      </c>
    </row>
    <row r="2" spans="1:10">
      <c r="A2" s="21">
        <f>'China Workbook'!A12</f>
        <v>1991</v>
      </c>
      <c r="B2" s="77">
        <f>'China Workbook'!G12</f>
        <v>0</v>
      </c>
      <c r="C2" s="78">
        <f>'China Workbook'!H12</f>
        <v>1</v>
      </c>
      <c r="D2" s="78">
        <f>'China Workbook'!I12</f>
        <v>1</v>
      </c>
      <c r="E2" s="78">
        <f>'China Workbook'!J12</f>
        <v>1</v>
      </c>
      <c r="F2" s="78">
        <f>'China Workbook'!K12</f>
        <v>1</v>
      </c>
      <c r="G2" s="78">
        <f>'China Workbook'!L12</f>
        <v>1</v>
      </c>
      <c r="H2" s="21" t="s">
        <v>105</v>
      </c>
      <c r="I2" s="21" t="s">
        <v>114</v>
      </c>
      <c r="J2" t="s">
        <v>132</v>
      </c>
    </row>
    <row r="3" spans="1:10">
      <c r="A3" s="21">
        <f>'China Workbook'!A13</f>
        <v>1992</v>
      </c>
      <c r="B3" s="77">
        <f>'China Workbook'!G13</f>
        <v>1</v>
      </c>
      <c r="C3" s="78">
        <f>'China Workbook'!H13</f>
        <v>1.1420010626344625</v>
      </c>
      <c r="D3" s="78">
        <f>'China Workbook'!I13</f>
        <v>1.0985107132899505</v>
      </c>
      <c r="E3" s="78">
        <f>'China Workbook'!J13</f>
        <v>1.0178691150298789</v>
      </c>
      <c r="F3" s="78">
        <f>'China Workbook'!K13</f>
        <v>1.0363780582761455</v>
      </c>
      <c r="G3" s="78">
        <f>'China Workbook'!L13</f>
        <v>1.0364201236705477</v>
      </c>
      <c r="H3" s="21" t="s">
        <v>105</v>
      </c>
      <c r="I3" s="21" t="s">
        <v>114</v>
      </c>
      <c r="J3" s="11" t="s">
        <v>132</v>
      </c>
    </row>
    <row r="4" spans="1:10">
      <c r="A4" s="21">
        <f>'China Workbook'!A14</f>
        <v>1993</v>
      </c>
      <c r="B4" s="77">
        <f>'China Workbook'!G14</f>
        <v>2</v>
      </c>
      <c r="C4" s="78">
        <f>'China Workbook'!H14</f>
        <v>1.3018805145938037</v>
      </c>
      <c r="D4" s="78">
        <f>'China Workbook'!I14</f>
        <v>1.2403796076615936</v>
      </c>
      <c r="E4" s="78">
        <f>'China Workbook'!J14</f>
        <v>1.0326830865914762</v>
      </c>
      <c r="F4" s="78">
        <f>'China Workbook'!K14</f>
        <v>1.0914400675409635</v>
      </c>
      <c r="G4" s="78">
        <f>'China Workbook'!L14</f>
        <v>1.0911726742512797</v>
      </c>
      <c r="H4" s="21" t="s">
        <v>105</v>
      </c>
      <c r="I4" s="21" t="s">
        <v>114</v>
      </c>
      <c r="J4" s="11" t="s">
        <v>132</v>
      </c>
    </row>
    <row r="5" spans="1:10">
      <c r="A5" s="21">
        <f>'China Workbook'!A15</f>
        <v>1994</v>
      </c>
      <c r="B5" s="77">
        <f>'China Workbook'!G15</f>
        <v>3</v>
      </c>
      <c r="C5" s="78">
        <f>'China Workbook'!H15</f>
        <v>1.4724263777230009</v>
      </c>
      <c r="D5" s="78">
        <f>'China Workbook'!I15</f>
        <v>1.4015155899016787</v>
      </c>
      <c r="E5" s="78">
        <f>'China Workbook'!J15</f>
        <v>1.0455996349512124</v>
      </c>
      <c r="F5" s="78">
        <f>'China Workbook'!K15</f>
        <v>1.1763434041212082</v>
      </c>
      <c r="G5" s="78">
        <f>'China Workbook'!L15</f>
        <v>1.1760423150405293</v>
      </c>
      <c r="H5" s="21" t="s">
        <v>105</v>
      </c>
      <c r="I5" s="21" t="s">
        <v>114</v>
      </c>
      <c r="J5" s="11" t="s">
        <v>132</v>
      </c>
    </row>
    <row r="6" spans="1:10">
      <c r="A6" s="21">
        <f>'China Workbook'!A16</f>
        <v>1995</v>
      </c>
      <c r="B6" s="77">
        <f>'China Workbook'!G16</f>
        <v>4</v>
      </c>
      <c r="C6" s="78">
        <f>'China Workbook'!H16</f>
        <v>1.6329207640515988</v>
      </c>
      <c r="D6" s="78">
        <f>'China Workbook'!I16</f>
        <v>1.5763081892356818</v>
      </c>
      <c r="E6" s="78">
        <f>'China Workbook'!J16</f>
        <v>1.0567805903326029</v>
      </c>
      <c r="F6" s="78">
        <f>'China Workbook'!K16</f>
        <v>1.2061438588220461</v>
      </c>
      <c r="G6" s="78">
        <f>'China Workbook'!L16</f>
        <v>1.2052447438395517</v>
      </c>
      <c r="H6" s="21" t="s">
        <v>105</v>
      </c>
      <c r="I6" s="21" t="s">
        <v>114</v>
      </c>
      <c r="J6" s="11" t="s">
        <v>132</v>
      </c>
    </row>
    <row r="7" spans="1:10">
      <c r="A7" s="21">
        <f>'China Workbook'!A17</f>
        <v>1996</v>
      </c>
      <c r="B7" s="77">
        <f>'China Workbook'!G17</f>
        <v>5</v>
      </c>
      <c r="C7" s="78">
        <f>'China Workbook'!H17</f>
        <v>1.7962145824804676</v>
      </c>
      <c r="D7" s="78">
        <f>'China Workbook'!I17</f>
        <v>1.7664083693248671</v>
      </c>
      <c r="E7" s="78">
        <f>'China Workbook'!J17</f>
        <v>1.0705089171150399</v>
      </c>
      <c r="F7" s="78">
        <f>'China Workbook'!K17</f>
        <v>1.2677247831214169</v>
      </c>
      <c r="G7" s="78">
        <f>'China Workbook'!L17</f>
        <v>1.2671630975316091</v>
      </c>
      <c r="H7" s="21" t="s">
        <v>105</v>
      </c>
      <c r="I7" s="21" t="s">
        <v>114</v>
      </c>
      <c r="J7" s="11" t="s">
        <v>132</v>
      </c>
    </row>
    <row r="8" spans="1:10">
      <c r="A8" s="21">
        <f>'China Workbook'!A18</f>
        <v>1997</v>
      </c>
      <c r="B8" s="77">
        <f>'China Workbook'!G18</f>
        <v>6</v>
      </c>
      <c r="C8" s="78">
        <f>'China Workbook'!H18</f>
        <v>1.9632624620021077</v>
      </c>
      <c r="D8" s="78">
        <f>'China Workbook'!I18</f>
        <v>1.9674541842240472</v>
      </c>
      <c r="E8" s="78">
        <f>'China Workbook'!J18</f>
        <v>1.0855105334223953</v>
      </c>
      <c r="F8" s="78">
        <f>'China Workbook'!K18</f>
        <v>1.3787805466297578</v>
      </c>
      <c r="G8" s="78">
        <f>'China Workbook'!L18</f>
        <v>1.379963808806042</v>
      </c>
      <c r="H8" s="21" t="s">
        <v>105</v>
      </c>
      <c r="I8" s="21" t="s">
        <v>114</v>
      </c>
      <c r="J8" s="11" t="s">
        <v>132</v>
      </c>
    </row>
    <row r="9" spans="1:10">
      <c r="A9" s="21">
        <f>'China Workbook'!A19</f>
        <v>1998</v>
      </c>
      <c r="B9" s="77">
        <f>'China Workbook'!G19</f>
        <v>7</v>
      </c>
      <c r="C9" s="78">
        <f>'China Workbook'!H19</f>
        <v>2.116396798160423</v>
      </c>
      <c r="D9" s="78">
        <f>'China Workbook'!I19</f>
        <v>2.1905964336379244</v>
      </c>
      <c r="E9" s="78">
        <f>'China Workbook'!J19</f>
        <v>1.098663887061381</v>
      </c>
      <c r="F9" s="78">
        <f>'China Workbook'!K19</f>
        <v>1.4239524902210814</v>
      </c>
      <c r="G9" s="78">
        <f>'China Workbook'!L19</f>
        <v>1.4249456601009207</v>
      </c>
      <c r="H9" s="21" t="s">
        <v>105</v>
      </c>
      <c r="I9" s="21" t="s">
        <v>114</v>
      </c>
      <c r="J9" s="11" t="s">
        <v>132</v>
      </c>
    </row>
    <row r="10" spans="1:10">
      <c r="A10" s="21">
        <f>'China Workbook'!A20</f>
        <v>1999</v>
      </c>
      <c r="B10" s="77">
        <f>'China Workbook'!G20</f>
        <v>8</v>
      </c>
      <c r="C10" s="78">
        <f>'China Workbook'!H20</f>
        <v>2.2772413312545186</v>
      </c>
      <c r="D10" s="78">
        <f>'China Workbook'!I20</f>
        <v>2.422423120154733</v>
      </c>
      <c r="E10" s="78">
        <f>'China Workbook'!J20</f>
        <v>1.1142496548803333</v>
      </c>
      <c r="F10" s="78">
        <f>'China Workbook'!K20</f>
        <v>1.4038376564415576</v>
      </c>
      <c r="G10" s="78">
        <f>'China Workbook'!L20</f>
        <v>1.4038685295679179</v>
      </c>
      <c r="H10" s="21" t="s">
        <v>105</v>
      </c>
      <c r="I10" s="21" t="s">
        <v>114</v>
      </c>
      <c r="J10" s="11" t="s">
        <v>132</v>
      </c>
    </row>
    <row r="11" spans="1:10">
      <c r="A11" s="21">
        <f>'China Workbook'!A21</f>
        <v>2000</v>
      </c>
      <c r="B11" s="77">
        <f>'China Workbook'!G21</f>
        <v>9</v>
      </c>
      <c r="C11" s="78">
        <f>'China Workbook'!H21</f>
        <v>2.4685312127098049</v>
      </c>
      <c r="D11" s="78">
        <f>'China Workbook'!I21</f>
        <v>2.6766750310816048</v>
      </c>
      <c r="E11" s="78">
        <f>'China Workbook'!J21</f>
        <v>1.131015892925423</v>
      </c>
      <c r="F11" s="78">
        <f>'China Workbook'!K21</f>
        <v>1.4703668396482878</v>
      </c>
      <c r="G11" s="78">
        <f>'China Workbook'!L21</f>
        <v>1.470417223989221</v>
      </c>
      <c r="H11" s="21" t="s">
        <v>105</v>
      </c>
      <c r="I11" s="21" t="s">
        <v>114</v>
      </c>
      <c r="J11" s="11" t="s">
        <v>132</v>
      </c>
    </row>
    <row r="12" spans="1:10">
      <c r="A12" s="21">
        <f>'China Workbook'!A22</f>
        <v>2001</v>
      </c>
      <c r="B12" s="77">
        <f>'China Workbook'!G22</f>
        <v>10</v>
      </c>
      <c r="C12" s="78">
        <f>'China Workbook'!H22</f>
        <v>2.6734193312370982</v>
      </c>
      <c r="D12" s="78">
        <f>'China Workbook'!I22</f>
        <v>2.951721368537525</v>
      </c>
      <c r="E12" s="78">
        <f>'China Workbook'!J22</f>
        <v>1.142997759030947</v>
      </c>
      <c r="F12" s="78">
        <f>'China Workbook'!K22</f>
        <v>1.5285411964292384</v>
      </c>
      <c r="G12" s="78">
        <f>'China Workbook'!L22</f>
        <v>1.5274495241131492</v>
      </c>
      <c r="H12" s="21" t="s">
        <v>105</v>
      </c>
      <c r="I12" s="21" t="s">
        <v>114</v>
      </c>
      <c r="J12" s="11" t="s">
        <v>132</v>
      </c>
    </row>
    <row r="13" spans="1:10">
      <c r="A13" s="21">
        <f>'China Workbook'!A23</f>
        <v>2002</v>
      </c>
      <c r="B13" s="77">
        <f>'China Workbook'!G23</f>
        <v>11</v>
      </c>
      <c r="C13" s="78">
        <f>'China Workbook'!H23</f>
        <v>2.9166999102857791</v>
      </c>
      <c r="D13" s="78">
        <f>'China Workbook'!I23</f>
        <v>3.2685310368893497</v>
      </c>
      <c r="E13" s="78">
        <f>'China Workbook'!J23</f>
        <v>1.155848264812064</v>
      </c>
      <c r="F13" s="78">
        <f>'China Workbook'!K23</f>
        <v>1.6867578122761935</v>
      </c>
      <c r="G13" s="78">
        <f>'China Workbook'!L23</f>
        <v>1.6870892182405504</v>
      </c>
      <c r="H13" s="21" t="s">
        <v>105</v>
      </c>
      <c r="I13" s="21" t="s">
        <v>114</v>
      </c>
      <c r="J13" s="11" t="s">
        <v>132</v>
      </c>
    </row>
    <row r="14" spans="1:10">
      <c r="A14" s="21">
        <f>'China Workbook'!A24</f>
        <v>2003</v>
      </c>
      <c r="B14" s="77">
        <f>'China Workbook'!G24</f>
        <v>12</v>
      </c>
      <c r="C14" s="78">
        <f>'China Workbook'!H24</f>
        <v>3.2083704239214694</v>
      </c>
      <c r="D14" s="78">
        <f>'China Workbook'!I24</f>
        <v>3.6488637897989209</v>
      </c>
      <c r="E14" s="78">
        <f>'China Workbook'!J24</f>
        <v>1.168481752026193</v>
      </c>
      <c r="F14" s="78">
        <f>'China Workbook'!K24</f>
        <v>1.8830237738216187</v>
      </c>
      <c r="G14" s="78">
        <f>'China Workbook'!L24</f>
        <v>1.8848818936864753</v>
      </c>
      <c r="H14" s="21" t="s">
        <v>105</v>
      </c>
      <c r="I14" s="21" t="s">
        <v>114</v>
      </c>
      <c r="J14" s="11" t="s">
        <v>132</v>
      </c>
    </row>
    <row r="15" spans="1:10">
      <c r="A15" s="21">
        <f>'China Workbook'!A25</f>
        <v>2004</v>
      </c>
      <c r="B15" s="77">
        <f>'China Workbook'!G25</f>
        <v>13</v>
      </c>
      <c r="C15" s="78">
        <f>'China Workbook'!H25</f>
        <v>3.5324147061641509</v>
      </c>
      <c r="D15" s="78">
        <f>'China Workbook'!I25</f>
        <v>4.0734919941852414</v>
      </c>
      <c r="E15" s="78">
        <f>'China Workbook'!J25</f>
        <v>1.1779171478102899</v>
      </c>
      <c r="F15" s="78">
        <f>'China Workbook'!K25</f>
        <v>2.1124705766406309</v>
      </c>
      <c r="G15" s="78">
        <f>'China Workbook'!L25</f>
        <v>2.1140683534496385</v>
      </c>
      <c r="H15" s="21" t="s">
        <v>105</v>
      </c>
      <c r="I15" s="21" t="s">
        <v>114</v>
      </c>
      <c r="J15" s="11" t="s">
        <v>132</v>
      </c>
    </row>
    <row r="16" spans="1:10">
      <c r="A16" s="21">
        <f>'China Workbook'!A26</f>
        <v>2005</v>
      </c>
      <c r="B16" s="77">
        <f>'China Workbook'!G26</f>
        <v>14</v>
      </c>
      <c r="C16" s="78">
        <f>'China Workbook'!H26</f>
        <v>3.9315785347838585</v>
      </c>
      <c r="D16" s="78">
        <f>'China Workbook'!I26</f>
        <v>4.547123044576896</v>
      </c>
      <c r="E16" s="78">
        <f>'China Workbook'!J26</f>
        <v>1.1900291761365198</v>
      </c>
      <c r="F16" s="78">
        <f>'China Workbook'!K26</f>
        <v>2.4021902372308266</v>
      </c>
      <c r="G16" s="78">
        <f>'China Workbook'!L26</f>
        <v>2.4054475291413717</v>
      </c>
      <c r="H16" s="21" t="s">
        <v>105</v>
      </c>
      <c r="I16" s="21" t="s">
        <v>114</v>
      </c>
      <c r="J16" s="11" t="s">
        <v>132</v>
      </c>
    </row>
    <row r="17" spans="1:10">
      <c r="A17" s="21">
        <f>'China Workbook'!A27</f>
        <v>2006</v>
      </c>
      <c r="B17" s="77">
        <f>'China Workbook'!G27</f>
        <v>15</v>
      </c>
      <c r="C17" s="78">
        <f>'China Workbook'!H27</f>
        <v>4.4308878223832631</v>
      </c>
      <c r="D17" s="78">
        <f>'China Workbook'!I27</f>
        <v>5.0819993231312024</v>
      </c>
      <c r="E17" s="78">
        <f>'China Workbook'!J27</f>
        <v>1.1992960303175253</v>
      </c>
      <c r="F17" s="78">
        <f>'China Workbook'!K27</f>
        <v>2.6250158150928318</v>
      </c>
      <c r="G17" s="78">
        <f>'China Workbook'!L27</f>
        <v>2.6288298048994529</v>
      </c>
      <c r="H17" s="21" t="s">
        <v>105</v>
      </c>
      <c r="I17" s="21" t="s">
        <v>114</v>
      </c>
      <c r="J17" s="11" t="s">
        <v>132</v>
      </c>
    </row>
    <row r="18" spans="1:10">
      <c r="A18" s="21">
        <f>'China Workbook'!A28</f>
        <v>2007</v>
      </c>
      <c r="B18" s="77">
        <f>'China Workbook'!G28</f>
        <v>16</v>
      </c>
      <c r="C18" s="78">
        <f>'China Workbook'!H28</f>
        <v>5.0600736876028884</v>
      </c>
      <c r="D18" s="78">
        <f>'China Workbook'!I28</f>
        <v>5.6910146543848299</v>
      </c>
      <c r="E18" s="78">
        <f>'China Workbook'!J28</f>
        <v>1.2093135026735413</v>
      </c>
      <c r="F18" s="78">
        <f>'China Workbook'!K28</f>
        <v>2.8062144990974685</v>
      </c>
      <c r="G18" s="78">
        <f>'China Workbook'!L28</f>
        <v>2.8096887274009084</v>
      </c>
      <c r="H18" s="21" t="s">
        <v>105</v>
      </c>
      <c r="I18" s="21" t="s">
        <v>114</v>
      </c>
      <c r="J18" s="11" t="s">
        <v>132</v>
      </c>
    </row>
    <row r="19" spans="1:10">
      <c r="A19" s="21">
        <f>'China Workbook'!A29</f>
        <v>2008</v>
      </c>
      <c r="B19" s="77">
        <f>'China Workbook'!G29</f>
        <v>17</v>
      </c>
      <c r="C19" s="78">
        <f>'China Workbook'!H29</f>
        <v>5.5458422249126809</v>
      </c>
      <c r="D19" s="78">
        <f>'China Workbook'!I29</f>
        <v>6.3511651437118717</v>
      </c>
      <c r="E19" s="78">
        <f>'China Workbook'!J29</f>
        <v>1.2065325839291203</v>
      </c>
      <c r="F19" s="78">
        <f>'China Workbook'!K29</f>
        <v>2.9616345564196394</v>
      </c>
      <c r="G19" s="78">
        <f>'China Workbook'!L29</f>
        <v>2.9638257211273458</v>
      </c>
      <c r="H19" s="21" t="s">
        <v>105</v>
      </c>
      <c r="I19" s="21" t="s">
        <v>114</v>
      </c>
      <c r="J19" s="11" t="s">
        <v>132</v>
      </c>
    </row>
    <row r="20" spans="1:10">
      <c r="A20" s="21">
        <f>'China Workbook'!A30</f>
        <v>2009</v>
      </c>
      <c r="B20" s="77">
        <f>'China Workbook'!G30</f>
        <v>18</v>
      </c>
      <c r="C20" s="78">
        <f>'China Workbook'!H30</f>
        <v>6.056058322953775</v>
      </c>
      <c r="D20" s="78">
        <f>'China Workbook'!I30</f>
        <v>7.2033298087056554</v>
      </c>
      <c r="E20" s="78">
        <f>'China Workbook'!J30</f>
        <v>1.210440022781649</v>
      </c>
      <c r="F20" s="78">
        <f>'China Workbook'!K30</f>
        <v>3.3442903621128823</v>
      </c>
      <c r="G20" s="78">
        <f>'China Workbook'!L30</f>
        <v>3.348435958830914</v>
      </c>
      <c r="H20" s="21" t="s">
        <v>105</v>
      </c>
      <c r="I20" s="21" t="s">
        <v>114</v>
      </c>
      <c r="J20" s="11" t="s">
        <v>132</v>
      </c>
    </row>
    <row r="21" spans="1:10">
      <c r="A21" s="21">
        <f>'China Workbook'!A31</f>
        <v>2010</v>
      </c>
      <c r="B21" s="77">
        <f>'China Workbook'!G31</f>
        <v>19</v>
      </c>
      <c r="C21" s="78">
        <f>'China Workbook'!H31</f>
        <v>6.6844602775043764</v>
      </c>
      <c r="D21" s="78">
        <f>'China Workbook'!I31</f>
        <v>8.1441590255894987</v>
      </c>
      <c r="E21" s="78">
        <f>'China Workbook'!J31</f>
        <v>1.2143930907361127</v>
      </c>
      <c r="F21" s="78">
        <f>'China Workbook'!K31</f>
        <v>3.5744785772970471</v>
      </c>
      <c r="G21" s="78">
        <f>'China Workbook'!L31</f>
        <v>3.5758853230674927</v>
      </c>
      <c r="H21" s="21" t="s">
        <v>105</v>
      </c>
      <c r="I21" s="21" t="s">
        <v>114</v>
      </c>
      <c r="J21" s="11" t="s">
        <v>132</v>
      </c>
    </row>
    <row r="22" spans="1:10">
      <c r="A22" s="21">
        <f>'China Workbook'!A32</f>
        <v>2011</v>
      </c>
      <c r="B22" s="77">
        <f>'China Workbook'!G32</f>
        <v>20</v>
      </c>
      <c r="C22" s="78">
        <f>'China Workbook'!H32</f>
        <v>7.3012882265327628</v>
      </c>
      <c r="D22" s="78">
        <f>'China Workbook'!I32</f>
        <v>9.189646888420107</v>
      </c>
      <c r="E22" s="78">
        <f>'China Workbook'!J32</f>
        <v>1.2239513102511816</v>
      </c>
      <c r="F22" s="78">
        <f>'China Workbook'!K32</f>
        <v>3.8145090203943046</v>
      </c>
      <c r="G22" s="78">
        <f>'China Workbook'!L32</f>
        <v>3.8167788348581282</v>
      </c>
      <c r="H22" s="21" t="s">
        <v>105</v>
      </c>
      <c r="I22" s="21" t="s">
        <v>114</v>
      </c>
      <c r="J22" s="11" t="s">
        <v>132</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
  <sheetViews>
    <sheetView workbookViewId="0">
      <selection activeCell="F9" sqref="F9"/>
    </sheetView>
  </sheetViews>
  <sheetFormatPr baseColWidth="10" defaultColWidth="8.83203125" defaultRowHeight="14" x14ac:dyDescent="0"/>
  <cols>
    <col min="2" max="2" width="28.83203125" customWidth="1"/>
    <col min="3" max="3" width="18" customWidth="1"/>
    <col min="4" max="4" width="14.33203125" customWidth="1"/>
    <col min="5" max="5" width="17.83203125" customWidth="1"/>
    <col min="6" max="6" width="16.5" style="11" customWidth="1"/>
    <col min="7" max="7" width="14.83203125" customWidth="1"/>
    <col min="8" max="8" width="17.5" customWidth="1"/>
    <col min="9" max="9" width="25.6640625" style="11" customWidth="1"/>
    <col min="10" max="10" width="20.5" customWidth="1"/>
    <col min="11" max="11" width="25.1640625" customWidth="1"/>
    <col min="12" max="12" width="12.5" bestFit="1" customWidth="1"/>
    <col min="13" max="13" width="11.5" bestFit="1" customWidth="1"/>
  </cols>
  <sheetData>
    <row r="1" spans="1:54">
      <c r="A1" s="4" t="s">
        <v>42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row>
    <row r="2" spans="1:54" s="11" customFormat="1">
      <c r="A2" s="11" t="s">
        <v>46</v>
      </c>
    </row>
    <row r="3" spans="1:54" s="11" customFormat="1">
      <c r="A3" s="11" t="s">
        <v>101</v>
      </c>
    </row>
    <row r="4" spans="1:54" s="11" customFormat="1">
      <c r="A4" s="11" t="s">
        <v>102</v>
      </c>
    </row>
    <row r="5" spans="1:54" s="11" customFormat="1">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row>
    <row r="6" spans="1:54" s="11" customFormat="1">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row>
    <row r="7" spans="1:54" ht="15" customHeight="1">
      <c r="A7" s="4"/>
      <c r="B7" s="95" t="s">
        <v>4</v>
      </c>
      <c r="C7" s="95" t="s">
        <v>5</v>
      </c>
      <c r="D7" s="95" t="s">
        <v>6</v>
      </c>
      <c r="E7" s="95" t="s">
        <v>7</v>
      </c>
      <c r="F7" s="95" t="s">
        <v>34</v>
      </c>
      <c r="G7" s="95" t="s">
        <v>8</v>
      </c>
      <c r="H7" s="95" t="s">
        <v>43</v>
      </c>
      <c r="I7" s="95" t="s">
        <v>44</v>
      </c>
      <c r="J7" s="95" t="s">
        <v>33</v>
      </c>
      <c r="K7" s="95" t="s">
        <v>45</v>
      </c>
    </row>
    <row r="8" spans="1:54">
      <c r="A8" s="8" t="s">
        <v>1</v>
      </c>
      <c r="B8" s="95"/>
      <c r="C8" s="95"/>
      <c r="D8" s="95"/>
      <c r="E8" s="95"/>
      <c r="F8" s="95"/>
      <c r="G8" s="95"/>
      <c r="H8" s="95"/>
      <c r="I8" s="95"/>
      <c r="J8" s="95"/>
      <c r="K8" s="95"/>
    </row>
    <row r="9" spans="1:54">
      <c r="A9" s="4">
        <v>1991</v>
      </c>
      <c r="B9" s="11">
        <v>75</v>
      </c>
      <c r="C9" s="4">
        <v>29.167089462280298</v>
      </c>
      <c r="D9" s="5">
        <v>1150780000</v>
      </c>
      <c r="E9" s="7">
        <f t="shared" ref="E9:E29" si="0">D9*(1-(C9/100))</f>
        <v>815130967.88597071</v>
      </c>
      <c r="F9" s="20">
        <f t="shared" ref="F9:F29" si="1">E9/100000000</f>
        <v>8.1513096788597075</v>
      </c>
      <c r="G9" s="7">
        <f t="shared" ref="G9:G29" si="2">E9*(B9/100)</f>
        <v>611348225.91447806</v>
      </c>
      <c r="H9" s="7">
        <v>583600000</v>
      </c>
      <c r="I9" s="20">
        <f>H9/100000000</f>
        <v>5.8360000000000003</v>
      </c>
    </row>
    <row r="10" spans="1:54">
      <c r="A10" s="4">
        <v>1992</v>
      </c>
      <c r="B10" s="11">
        <v>75.300003051757798</v>
      </c>
      <c r="C10" s="4">
        <v>29.063320159912099</v>
      </c>
      <c r="D10" s="5">
        <v>1164970000</v>
      </c>
      <c r="E10" s="7">
        <f t="shared" si="0"/>
        <v>826391039.13307202</v>
      </c>
      <c r="F10" s="20">
        <f t="shared" si="1"/>
        <v>8.2639103913307199</v>
      </c>
      <c r="G10" s="7">
        <f t="shared" si="2"/>
        <v>622272477.68665624</v>
      </c>
      <c r="H10" s="7">
        <v>594320000</v>
      </c>
      <c r="I10" s="20">
        <f t="shared" ref="I10:I13" si="3">H10/100000000</f>
        <v>5.9432</v>
      </c>
    </row>
    <row r="11" spans="1:54">
      <c r="A11" s="4">
        <v>1993</v>
      </c>
      <c r="B11" s="11">
        <v>75.400001525878906</v>
      </c>
      <c r="C11" s="4">
        <v>28.947904586791999</v>
      </c>
      <c r="D11" s="5">
        <v>1178440000</v>
      </c>
      <c r="E11" s="7">
        <f t="shared" si="0"/>
        <v>837306313.18740845</v>
      </c>
      <c r="F11" s="20">
        <f t="shared" si="1"/>
        <v>8.3730631318740851</v>
      </c>
      <c r="G11" s="7">
        <f t="shared" si="2"/>
        <v>631328972.9195863</v>
      </c>
      <c r="H11" s="7">
        <v>602200000</v>
      </c>
      <c r="I11" s="20">
        <f t="shared" si="3"/>
        <v>6.0220000000000002</v>
      </c>
    </row>
    <row r="12" spans="1:54">
      <c r="A12" s="4">
        <v>1994</v>
      </c>
      <c r="B12" s="11">
        <v>75.300003051757798</v>
      </c>
      <c r="C12" s="4">
        <v>28.773279190063501</v>
      </c>
      <c r="D12" s="5">
        <v>1191835000</v>
      </c>
      <c r="E12" s="7">
        <f t="shared" si="0"/>
        <v>848904987.96510673</v>
      </c>
      <c r="F12" s="20">
        <f t="shared" si="1"/>
        <v>8.4890498796510681</v>
      </c>
      <c r="G12" s="7">
        <f t="shared" si="2"/>
        <v>639225481.84424961</v>
      </c>
      <c r="H12" s="7">
        <v>614700000</v>
      </c>
      <c r="I12" s="20">
        <f t="shared" si="3"/>
        <v>6.1470000000000002</v>
      </c>
    </row>
    <row r="13" spans="1:54">
      <c r="A13" s="4">
        <v>1995</v>
      </c>
      <c r="B13" s="11">
        <v>75</v>
      </c>
      <c r="C13" s="4">
        <v>28.5047092437744</v>
      </c>
      <c r="D13" s="5">
        <v>1204855000</v>
      </c>
      <c r="E13" s="7">
        <f t="shared" si="0"/>
        <v>861414585.44092202</v>
      </c>
      <c r="F13" s="20">
        <f t="shared" si="1"/>
        <v>8.6141458544092195</v>
      </c>
      <c r="G13" s="7">
        <f t="shared" si="2"/>
        <v>646060939.08069158</v>
      </c>
      <c r="H13" s="7">
        <v>623880000</v>
      </c>
      <c r="I13" s="20">
        <f t="shared" si="3"/>
        <v>6.2388000000000003</v>
      </c>
      <c r="J13" s="7">
        <v>679470000</v>
      </c>
      <c r="K13" s="19">
        <f>J13/100000000</f>
        <v>6.7946999999999997</v>
      </c>
    </row>
    <row r="14" spans="1:54">
      <c r="A14" s="4">
        <v>1996</v>
      </c>
      <c r="B14" s="11">
        <v>74.800003051757798</v>
      </c>
      <c r="C14" s="4">
        <v>28.139451980590799</v>
      </c>
      <c r="D14" s="5">
        <v>1217550000</v>
      </c>
      <c r="E14" s="7">
        <f t="shared" si="0"/>
        <v>874938102.41031671</v>
      </c>
      <c r="F14" s="20">
        <f t="shared" si="1"/>
        <v>8.7493810241031671</v>
      </c>
      <c r="G14" s="7">
        <f t="shared" si="2"/>
        <v>654453727.30390871</v>
      </c>
      <c r="H14" s="17"/>
      <c r="I14" s="20"/>
      <c r="J14" s="7">
        <v>688500000</v>
      </c>
      <c r="K14" s="19">
        <f t="shared" ref="K14:K17" si="4">J14/100000000</f>
        <v>6.8849999999999998</v>
      </c>
    </row>
    <row r="15" spans="1:54">
      <c r="A15" s="4">
        <v>1997</v>
      </c>
      <c r="B15" s="11">
        <v>74.599998474121094</v>
      </c>
      <c r="C15" s="4">
        <v>27.6810207366943</v>
      </c>
      <c r="D15" s="5">
        <v>1230075000</v>
      </c>
      <c r="E15" s="7">
        <f t="shared" si="0"/>
        <v>889577684.17310762</v>
      </c>
      <c r="F15" s="20">
        <f t="shared" si="1"/>
        <v>8.8957768417310756</v>
      </c>
      <c r="G15" s="7">
        <f t="shared" si="2"/>
        <v>663624938.81926012</v>
      </c>
      <c r="H15" s="17"/>
      <c r="I15" s="20"/>
      <c r="J15" s="7">
        <v>696000000</v>
      </c>
      <c r="K15" s="19">
        <f t="shared" si="4"/>
        <v>6.96</v>
      </c>
    </row>
    <row r="16" spans="1:54">
      <c r="A16" s="4">
        <v>1998</v>
      </c>
      <c r="B16" s="11">
        <v>74.199996948242202</v>
      </c>
      <c r="C16" s="4">
        <v>27.112886428833001</v>
      </c>
      <c r="D16" s="5">
        <v>1241935000</v>
      </c>
      <c r="E16" s="7">
        <f t="shared" si="0"/>
        <v>905210573.93007278</v>
      </c>
      <c r="F16" s="20">
        <f t="shared" si="1"/>
        <v>9.0521057393007283</v>
      </c>
      <c r="G16" s="7">
        <f t="shared" si="2"/>
        <v>671666218.23127973</v>
      </c>
      <c r="H16" s="17"/>
      <c r="I16" s="20"/>
      <c r="J16" s="7">
        <v>699570000</v>
      </c>
      <c r="K16" s="19">
        <f t="shared" si="4"/>
        <v>6.9957000000000003</v>
      </c>
    </row>
    <row r="17" spans="1:13">
      <c r="A17" s="4">
        <v>1999</v>
      </c>
      <c r="B17" s="11">
        <v>73.900001525878906</v>
      </c>
      <c r="C17" s="4">
        <v>26.4186916351318</v>
      </c>
      <c r="D17" s="5">
        <v>1252735000</v>
      </c>
      <c r="E17" s="7">
        <f t="shared" si="0"/>
        <v>921778803.34463167</v>
      </c>
      <c r="F17" s="20">
        <f t="shared" si="1"/>
        <v>9.2177880334463165</v>
      </c>
      <c r="G17" s="7">
        <f t="shared" si="2"/>
        <v>681194549.73691118</v>
      </c>
      <c r="H17" s="17"/>
      <c r="I17" s="20"/>
      <c r="J17" s="7">
        <v>705860000</v>
      </c>
      <c r="K17" s="19">
        <f t="shared" si="4"/>
        <v>7.0586000000000002</v>
      </c>
    </row>
    <row r="18" spans="1:13">
      <c r="A18" s="4">
        <v>2000</v>
      </c>
      <c r="B18" s="11">
        <v>73.599998474121094</v>
      </c>
      <c r="C18" s="4">
        <v>25.595655441284201</v>
      </c>
      <c r="D18" s="5">
        <v>1262645000</v>
      </c>
      <c r="E18" s="7">
        <f t="shared" si="0"/>
        <v>939462736.35339725</v>
      </c>
      <c r="F18" s="20">
        <f t="shared" si="1"/>
        <v>9.3946273635339725</v>
      </c>
      <c r="G18" s="7">
        <f t="shared" si="2"/>
        <v>691444559.62103665</v>
      </c>
      <c r="I18" s="20"/>
      <c r="K18" s="19"/>
      <c r="L18" s="18"/>
      <c r="M18" s="11"/>
    </row>
    <row r="19" spans="1:13">
      <c r="A19" s="4">
        <v>2001</v>
      </c>
      <c r="B19" s="11">
        <v>72.900001525878906</v>
      </c>
      <c r="C19" s="4">
        <v>24.634843826293899</v>
      </c>
      <c r="D19" s="5">
        <v>1271850000</v>
      </c>
      <c r="E19" s="7">
        <f t="shared" si="0"/>
        <v>958531738.79528105</v>
      </c>
      <c r="F19" s="20">
        <f t="shared" si="1"/>
        <v>9.5853173879528111</v>
      </c>
      <c r="G19" s="7">
        <f t="shared" si="2"/>
        <v>698769652.20779359</v>
      </c>
      <c r="I19" s="20"/>
      <c r="K19" s="19"/>
      <c r="L19" s="18"/>
      <c r="M19" s="11"/>
    </row>
    <row r="20" spans="1:13">
      <c r="A20" s="4">
        <v>2002</v>
      </c>
      <c r="B20" s="11">
        <v>72.199996948242202</v>
      </c>
      <c r="C20" s="4">
        <v>23.562471389770501</v>
      </c>
      <c r="D20" s="5">
        <v>1280400000</v>
      </c>
      <c r="E20" s="7">
        <f t="shared" si="0"/>
        <v>978706116.32537854</v>
      </c>
      <c r="F20" s="20">
        <f t="shared" si="1"/>
        <v>9.7870611632537852</v>
      </c>
      <c r="G20" s="7">
        <f t="shared" si="2"/>
        <v>706625786.11918318</v>
      </c>
      <c r="I20" s="20"/>
      <c r="K20" s="19"/>
      <c r="L20" s="18"/>
      <c r="M20" s="11"/>
    </row>
    <row r="21" spans="1:13">
      <c r="A21" s="4">
        <v>2003</v>
      </c>
      <c r="B21" s="11">
        <v>71.5</v>
      </c>
      <c r="C21" s="4">
        <v>22.454994201660199</v>
      </c>
      <c r="D21" s="5">
        <v>1288400000</v>
      </c>
      <c r="E21" s="7">
        <f t="shared" si="0"/>
        <v>999089854.70581007</v>
      </c>
      <c r="F21" s="20">
        <f t="shared" si="1"/>
        <v>9.9908985470581015</v>
      </c>
      <c r="G21" s="7">
        <f t="shared" si="2"/>
        <v>714349246.11465418</v>
      </c>
      <c r="I21" s="20"/>
      <c r="K21" s="19"/>
      <c r="L21" s="18"/>
      <c r="M21" s="11"/>
    </row>
    <row r="22" spans="1:13">
      <c r="A22" s="4">
        <v>2004</v>
      </c>
      <c r="B22" s="11">
        <v>70.699996948242202</v>
      </c>
      <c r="C22" s="4">
        <v>21.412427902221701</v>
      </c>
      <c r="D22" s="5">
        <v>1296075000</v>
      </c>
      <c r="E22" s="7">
        <f t="shared" si="0"/>
        <v>1018553875.0662801</v>
      </c>
      <c r="F22" s="20">
        <f t="shared" si="1"/>
        <v>10.185538750662801</v>
      </c>
      <c r="G22" s="7">
        <f t="shared" si="2"/>
        <v>720117558.58806276</v>
      </c>
      <c r="I22" s="20"/>
      <c r="K22" s="19"/>
      <c r="L22" s="18"/>
      <c r="M22" s="11"/>
    </row>
    <row r="23" spans="1:13">
      <c r="A23" s="4">
        <v>2005</v>
      </c>
      <c r="B23" s="11">
        <v>70.199996948242202</v>
      </c>
      <c r="C23" s="4">
        <v>20.507740020751999</v>
      </c>
      <c r="D23" s="5">
        <v>1303720000</v>
      </c>
      <c r="E23" s="7">
        <f t="shared" si="0"/>
        <v>1036356491.801452</v>
      </c>
      <c r="F23" s="20">
        <f t="shared" si="1"/>
        <v>10.36356491801452</v>
      </c>
      <c r="G23" s="7">
        <f t="shared" si="2"/>
        <v>727522225.61752927</v>
      </c>
      <c r="I23" s="20"/>
      <c r="K23" s="19"/>
      <c r="L23" s="18"/>
      <c r="M23" s="11"/>
    </row>
    <row r="24" spans="1:13">
      <c r="A24" s="4">
        <v>2006</v>
      </c>
      <c r="B24" s="11">
        <v>69.699996948242202</v>
      </c>
      <c r="C24" s="4">
        <v>19.7633152008057</v>
      </c>
      <c r="D24" s="5">
        <v>1311020000</v>
      </c>
      <c r="E24" s="7">
        <f t="shared" si="0"/>
        <v>1051918985.0543971</v>
      </c>
      <c r="F24" s="20">
        <f t="shared" si="1"/>
        <v>10.51918985054397</v>
      </c>
      <c r="G24" s="7">
        <f t="shared" si="2"/>
        <v>733187500.48089516</v>
      </c>
      <c r="I24" s="20"/>
      <c r="K24" s="19"/>
      <c r="L24" s="18"/>
      <c r="M24" s="11"/>
    </row>
    <row r="25" spans="1:13">
      <c r="A25" s="4">
        <v>2007</v>
      </c>
      <c r="B25" s="11">
        <v>69.400001525878906</v>
      </c>
      <c r="C25" s="4">
        <v>19.166652679443398</v>
      </c>
      <c r="D25" s="5">
        <v>1317885000</v>
      </c>
      <c r="E25" s="7">
        <f t="shared" si="0"/>
        <v>1065290559.3355174</v>
      </c>
      <c r="F25" s="20">
        <f t="shared" si="1"/>
        <v>10.652905593355174</v>
      </c>
      <c r="G25" s="7">
        <f t="shared" si="2"/>
        <v>739311664.43389297</v>
      </c>
      <c r="I25" s="20"/>
      <c r="K25" s="19"/>
      <c r="L25" s="18"/>
      <c r="M25" s="11"/>
    </row>
    <row r="26" spans="1:13">
      <c r="A26" s="4">
        <v>2008</v>
      </c>
      <c r="B26" s="11">
        <v>68.5</v>
      </c>
      <c r="C26" s="4">
        <v>18.710517883300799</v>
      </c>
      <c r="D26" s="5">
        <v>1324655000</v>
      </c>
      <c r="E26" s="7">
        <f t="shared" si="0"/>
        <v>1076805189.3329618</v>
      </c>
      <c r="F26" s="20">
        <f t="shared" si="1"/>
        <v>10.768051893329618</v>
      </c>
      <c r="G26" s="7">
        <f t="shared" si="2"/>
        <v>737611554.69307888</v>
      </c>
      <c r="I26" s="20"/>
      <c r="K26" s="19"/>
      <c r="L26" s="18"/>
      <c r="M26" s="11"/>
    </row>
    <row r="27" spans="1:13">
      <c r="A27" s="4">
        <v>2009</v>
      </c>
      <c r="B27" s="11">
        <v>68.099998474121094</v>
      </c>
      <c r="C27" s="4">
        <v>18.3752346038818</v>
      </c>
      <c r="D27" s="5">
        <v>1331260000</v>
      </c>
      <c r="E27" s="7">
        <f t="shared" si="0"/>
        <v>1086637851.8123631</v>
      </c>
      <c r="F27" s="20">
        <f t="shared" si="1"/>
        <v>10.866378518123632</v>
      </c>
      <c r="G27" s="7">
        <f t="shared" si="2"/>
        <v>740000360.50344157</v>
      </c>
      <c r="I27" s="20"/>
      <c r="K27" s="19"/>
      <c r="L27" s="18"/>
      <c r="M27" s="11"/>
    </row>
    <row r="28" spans="1:13">
      <c r="A28" s="4">
        <v>2010</v>
      </c>
      <c r="B28" s="11">
        <v>67.800003051757798</v>
      </c>
      <c r="C28" s="4">
        <v>18.142612457275401</v>
      </c>
      <c r="D28" s="5">
        <v>1337705000</v>
      </c>
      <c r="E28" s="7">
        <f t="shared" si="0"/>
        <v>1095010366.0284042</v>
      </c>
      <c r="F28" s="20">
        <f t="shared" si="1"/>
        <v>10.950103660284043</v>
      </c>
      <c r="G28" s="7">
        <f t="shared" si="2"/>
        <v>742417061.58432233</v>
      </c>
      <c r="I28" s="20"/>
      <c r="K28" s="19"/>
      <c r="L28" s="18"/>
      <c r="M28" s="11"/>
    </row>
    <row r="29" spans="1:13">
      <c r="A29">
        <v>2011</v>
      </c>
      <c r="B29" s="11">
        <v>67.900001525878906</v>
      </c>
      <c r="C29" s="4">
        <v>18.013614654541001</v>
      </c>
      <c r="D29" s="5">
        <v>1344130000</v>
      </c>
      <c r="E29" s="7">
        <f t="shared" si="0"/>
        <v>1102003601.3439181</v>
      </c>
      <c r="F29" s="20">
        <f t="shared" si="1"/>
        <v>11.020036013439181</v>
      </c>
      <c r="G29" s="7">
        <f t="shared" si="2"/>
        <v>748260462.12776089</v>
      </c>
    </row>
    <row r="33" spans="2:5">
      <c r="B33" s="18"/>
    </row>
    <row r="34" spans="2:5">
      <c r="B34" s="18"/>
    </row>
    <row r="35" spans="2:5">
      <c r="B35" s="18"/>
    </row>
    <row r="36" spans="2:5">
      <c r="B36" s="18"/>
    </row>
    <row r="37" spans="2:5">
      <c r="B37" s="18"/>
      <c r="D37" s="18"/>
    </row>
    <row r="38" spans="2:5">
      <c r="D38" s="18"/>
      <c r="E38" s="11"/>
    </row>
    <row r="39" spans="2:5">
      <c r="B39" s="18"/>
      <c r="D39" s="18"/>
      <c r="E39" s="11"/>
    </row>
    <row r="40" spans="2:5">
      <c r="D40" s="18"/>
      <c r="E40" s="11"/>
    </row>
    <row r="41" spans="2:5">
      <c r="D41" s="18"/>
      <c r="E41" s="11"/>
    </row>
  </sheetData>
  <mergeCells count="10">
    <mergeCell ref="J7:J8"/>
    <mergeCell ref="K7:K8"/>
    <mergeCell ref="C7:C8"/>
    <mergeCell ref="B7:B8"/>
    <mergeCell ref="D7:D8"/>
    <mergeCell ref="E7:E8"/>
    <mergeCell ref="G7:G8"/>
    <mergeCell ref="F7:F8"/>
    <mergeCell ref="H7:H8"/>
    <mergeCell ref="I7:I8"/>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5"/>
  <sheetViews>
    <sheetView topLeftCell="AD22" workbookViewId="0">
      <selection activeCell="AO31" sqref="AO31:AO51"/>
    </sheetView>
  </sheetViews>
  <sheetFormatPr baseColWidth="10" defaultColWidth="8.83203125" defaultRowHeight="14" x14ac:dyDescent="0"/>
  <cols>
    <col min="1" max="1" width="14.5" style="11" customWidth="1"/>
    <col min="2" max="2" width="42.83203125" style="11" bestFit="1" customWidth="1"/>
    <col min="3" max="3" width="42.83203125" style="11" customWidth="1"/>
    <col min="4" max="4" width="48" style="11" bestFit="1" customWidth="1"/>
    <col min="5" max="5" width="30" style="11" customWidth="1"/>
    <col min="6" max="6" width="40.5" style="11" customWidth="1"/>
    <col min="7" max="7" width="23.5" style="11" customWidth="1"/>
    <col min="8" max="8" width="20.1640625" style="11" customWidth="1"/>
    <col min="9" max="9" width="17.83203125" style="11" customWidth="1"/>
    <col min="10" max="10" width="26.6640625" style="11" customWidth="1"/>
    <col min="11" max="11" width="25" style="11" customWidth="1"/>
    <col min="12" max="12" width="24.5" style="11" customWidth="1"/>
    <col min="13" max="13" width="20.33203125" style="11" bestFit="1" customWidth="1"/>
    <col min="14" max="14" width="26.1640625" style="11" customWidth="1"/>
    <col min="15" max="15" width="26.6640625" style="11" customWidth="1"/>
    <col min="16" max="16" width="25.5" style="11" customWidth="1"/>
    <col min="17" max="17" width="17.5" style="11" customWidth="1"/>
    <col min="18" max="18" width="17.33203125" style="11" customWidth="1"/>
    <col min="19" max="19" width="16.33203125" style="11" customWidth="1"/>
    <col min="20" max="20" width="17.83203125" style="11" customWidth="1"/>
    <col min="21" max="21" width="15.33203125" style="11" customWidth="1"/>
    <col min="22" max="22" width="21.1640625" style="11" bestFit="1" customWidth="1"/>
    <col min="23" max="23" width="21.5" style="11" bestFit="1" customWidth="1"/>
    <col min="24" max="24" width="18.1640625" style="11" bestFit="1" customWidth="1"/>
    <col min="25" max="25" width="16.5" style="11" bestFit="1" customWidth="1"/>
    <col min="26" max="27" width="16.5" style="11" customWidth="1"/>
    <col min="28" max="28" width="18.33203125" style="11" customWidth="1"/>
    <col min="29" max="29" width="14.33203125" style="11" customWidth="1"/>
    <col min="30" max="30" width="15.5" style="11" bestFit="1" customWidth="1"/>
    <col min="31" max="31" width="14.6640625" style="11" customWidth="1"/>
    <col min="32" max="32" width="19.6640625" style="11" customWidth="1"/>
    <col min="33" max="33" width="18.83203125" style="11" customWidth="1"/>
    <col min="34" max="34" width="19.5" style="11" customWidth="1"/>
    <col min="35" max="35" width="17" style="11" customWidth="1"/>
    <col min="36" max="37" width="14.83203125" style="11" customWidth="1"/>
    <col min="38" max="38" width="19.83203125" style="11" customWidth="1"/>
    <col min="39" max="39" width="20.6640625" style="11" customWidth="1"/>
    <col min="40" max="40" width="24.5" style="11" customWidth="1"/>
    <col min="41" max="41" width="15.1640625" style="11" customWidth="1"/>
    <col min="42" max="16384" width="8.83203125" style="11"/>
  </cols>
  <sheetData>
    <row r="1" spans="1:7">
      <c r="A1" s="3" t="s">
        <v>10</v>
      </c>
    </row>
    <row r="2" spans="1:7">
      <c r="A2" s="11" t="s">
        <v>127</v>
      </c>
    </row>
    <row r="3" spans="1:7">
      <c r="A3" s="11" t="s">
        <v>47</v>
      </c>
    </row>
    <row r="4" spans="1:7">
      <c r="A4" s="11" t="s">
        <v>11</v>
      </c>
    </row>
    <row r="5" spans="1:7">
      <c r="A5" s="11" t="s">
        <v>48</v>
      </c>
    </row>
    <row r="6" spans="1:7">
      <c r="A6" s="11" t="s">
        <v>49</v>
      </c>
    </row>
    <row r="7" spans="1:7">
      <c r="A7" s="11" t="s">
        <v>50</v>
      </c>
    </row>
    <row r="8" spans="1:7">
      <c r="A8" s="29" t="s">
        <v>51</v>
      </c>
    </row>
    <row r="9" spans="1:7">
      <c r="A9" s="29" t="s">
        <v>75</v>
      </c>
    </row>
    <row r="10" spans="1:7">
      <c r="A10" s="29" t="s">
        <v>76</v>
      </c>
    </row>
    <row r="11" spans="1:7">
      <c r="A11" s="29" t="s">
        <v>77</v>
      </c>
    </row>
    <row r="12" spans="1:7">
      <c r="A12" s="29" t="s">
        <v>78</v>
      </c>
    </row>
    <row r="13" spans="1:7">
      <c r="A13" s="29"/>
    </row>
    <row r="14" spans="1:7" ht="15" thickBot="1">
      <c r="A14" s="3" t="s">
        <v>52</v>
      </c>
      <c r="C14" s="3" t="s">
        <v>12</v>
      </c>
      <c r="E14" s="3" t="s">
        <v>67</v>
      </c>
    </row>
    <row r="15" spans="1:7" ht="16">
      <c r="A15" s="30" t="s">
        <v>13</v>
      </c>
      <c r="B15" s="84">
        <v>1.0880000000000001</v>
      </c>
      <c r="C15" s="31">
        <v>0.90720000000000001</v>
      </c>
      <c r="D15" s="32" t="s">
        <v>14</v>
      </c>
      <c r="E15" s="85" t="s">
        <v>68</v>
      </c>
      <c r="F15" s="71">
        <v>19110</v>
      </c>
      <c r="G15" s="32" t="s">
        <v>69</v>
      </c>
    </row>
    <row r="16" spans="1:7" ht="16">
      <c r="A16" s="14" t="s">
        <v>15</v>
      </c>
      <c r="B16" s="24">
        <v>1.0880000000000001</v>
      </c>
      <c r="C16" s="33">
        <v>1000</v>
      </c>
      <c r="D16" s="34" t="s">
        <v>16</v>
      </c>
      <c r="E16" s="86" t="s">
        <v>70</v>
      </c>
      <c r="F16" s="68">
        <v>7215</v>
      </c>
      <c r="G16" s="34" t="s">
        <v>69</v>
      </c>
    </row>
    <row r="17" spans="1:41">
      <c r="A17" s="14" t="s">
        <v>17</v>
      </c>
      <c r="B17" s="24">
        <v>1.073</v>
      </c>
      <c r="C17" s="35">
        <v>9.9999999999999995E-7</v>
      </c>
      <c r="D17" s="34" t="s">
        <v>18</v>
      </c>
      <c r="E17" s="86" t="s">
        <v>71</v>
      </c>
      <c r="F17" s="68">
        <f>4.184/1000000000</f>
        <v>4.1840000000000004E-9</v>
      </c>
      <c r="G17" s="34" t="s">
        <v>71</v>
      </c>
    </row>
    <row r="18" spans="1:41" ht="16">
      <c r="A18" s="14" t="s">
        <v>20</v>
      </c>
      <c r="B18" s="24">
        <v>1.04</v>
      </c>
      <c r="C18" s="33">
        <v>49.8</v>
      </c>
      <c r="D18" s="34" t="s">
        <v>19</v>
      </c>
      <c r="E18" s="86" t="s">
        <v>79</v>
      </c>
      <c r="F18" s="68">
        <v>0.4</v>
      </c>
      <c r="G18" s="34"/>
    </row>
    <row r="19" spans="1:41" ht="17">
      <c r="A19" s="14" t="s">
        <v>53</v>
      </c>
      <c r="B19" s="24">
        <v>1.1499999999999999</v>
      </c>
      <c r="C19" s="36">
        <v>2.8316000000000001E-2</v>
      </c>
      <c r="D19" s="34" t="s">
        <v>54</v>
      </c>
      <c r="E19" s="86" t="s">
        <v>80</v>
      </c>
      <c r="F19" s="68">
        <v>0.2</v>
      </c>
      <c r="G19" s="34"/>
    </row>
    <row r="20" spans="1:41" ht="17">
      <c r="A20" s="80" t="s">
        <v>115</v>
      </c>
      <c r="B20" s="37">
        <v>1.099</v>
      </c>
      <c r="C20" s="38">
        <v>0.8</v>
      </c>
      <c r="D20" s="34" t="s">
        <v>55</v>
      </c>
      <c r="E20" s="86" t="s">
        <v>81</v>
      </c>
      <c r="F20" s="68">
        <v>11</v>
      </c>
      <c r="G20" s="34"/>
    </row>
    <row r="21" spans="1:41" ht="17" thickBot="1">
      <c r="A21" s="81" t="s">
        <v>116</v>
      </c>
      <c r="B21" s="82">
        <v>1.07</v>
      </c>
      <c r="C21" s="36">
        <f>1.05505585/1000</f>
        <v>1.0550558499999999E-3</v>
      </c>
      <c r="D21" s="34" t="s">
        <v>21</v>
      </c>
      <c r="E21" s="86" t="s">
        <v>82</v>
      </c>
      <c r="F21" s="68">
        <v>8.4</v>
      </c>
      <c r="G21" s="34"/>
    </row>
    <row r="22" spans="1:41" ht="15" thickBot="1">
      <c r="A22" s="23"/>
      <c r="B22" s="24"/>
      <c r="C22" s="33">
        <f>3600/1000</f>
        <v>3.6</v>
      </c>
      <c r="D22" s="34" t="s">
        <v>22</v>
      </c>
      <c r="E22" s="87" t="s">
        <v>83</v>
      </c>
      <c r="F22" s="69">
        <f>F21/F20</f>
        <v>0.76363636363636367</v>
      </c>
      <c r="G22" s="70"/>
    </row>
    <row r="23" spans="1:41" ht="16">
      <c r="A23" s="39"/>
      <c r="C23" s="38">
        <v>300</v>
      </c>
      <c r="D23" s="83" t="s">
        <v>56</v>
      </c>
    </row>
    <row r="24" spans="1:41" ht="16">
      <c r="A24" s="39"/>
      <c r="C24" s="38">
        <v>785.22</v>
      </c>
      <c r="D24" s="83" t="s">
        <v>117</v>
      </c>
    </row>
    <row r="25" spans="1:41" ht="17" thickBot="1">
      <c r="A25" s="39"/>
      <c r="C25" s="40">
        <v>880</v>
      </c>
      <c r="D25" s="41" t="s">
        <v>118</v>
      </c>
    </row>
    <row r="26" spans="1:41">
      <c r="A26" s="39"/>
      <c r="C26" s="42"/>
    </row>
    <row r="27" spans="1:41">
      <c r="A27" s="39"/>
      <c r="C27" s="42"/>
    </row>
    <row r="28" spans="1:41" ht="15" thickBot="1">
      <c r="E28" s="21" t="s">
        <v>57</v>
      </c>
      <c r="O28" s="21" t="s">
        <v>58</v>
      </c>
      <c r="X28" s="11" t="s">
        <v>10</v>
      </c>
      <c r="AD28" s="11" t="s">
        <v>128</v>
      </c>
      <c r="AI28" s="11" t="s">
        <v>86</v>
      </c>
      <c r="AO28" s="11" t="s">
        <v>128</v>
      </c>
    </row>
    <row r="29" spans="1:41" ht="15" customHeight="1">
      <c r="A29" s="101" t="s">
        <v>1</v>
      </c>
      <c r="B29" s="96" t="s">
        <v>23</v>
      </c>
      <c r="C29" s="103" t="s">
        <v>24</v>
      </c>
      <c r="D29" s="96" t="s">
        <v>25</v>
      </c>
      <c r="E29" s="96" t="s">
        <v>26</v>
      </c>
      <c r="F29" s="96" t="s">
        <v>59</v>
      </c>
      <c r="G29" s="96" t="s">
        <v>60</v>
      </c>
      <c r="H29" s="96" t="s">
        <v>65</v>
      </c>
      <c r="I29" s="96" t="s">
        <v>66</v>
      </c>
      <c r="J29" s="96" t="s">
        <v>119</v>
      </c>
      <c r="K29" s="96" t="s">
        <v>120</v>
      </c>
      <c r="L29" s="96" t="s">
        <v>73</v>
      </c>
      <c r="M29" s="98" t="s">
        <v>74</v>
      </c>
      <c r="N29" s="101" t="s">
        <v>61</v>
      </c>
      <c r="O29" s="103" t="s">
        <v>62</v>
      </c>
      <c r="P29" s="96" t="s">
        <v>63</v>
      </c>
      <c r="Q29" s="96" t="s">
        <v>121</v>
      </c>
      <c r="R29" s="96" t="s">
        <v>122</v>
      </c>
      <c r="S29" s="96" t="s">
        <v>85</v>
      </c>
      <c r="T29" s="101" t="s">
        <v>27</v>
      </c>
      <c r="U29" s="103" t="s">
        <v>28</v>
      </c>
      <c r="V29" s="96" t="s">
        <v>29</v>
      </c>
      <c r="W29" s="96" t="s">
        <v>30</v>
      </c>
      <c r="X29" s="96" t="s">
        <v>31</v>
      </c>
      <c r="Y29" s="96" t="s">
        <v>64</v>
      </c>
      <c r="Z29" s="96" t="s">
        <v>123</v>
      </c>
      <c r="AA29" s="96" t="s">
        <v>124</v>
      </c>
      <c r="AB29" s="96" t="s">
        <v>72</v>
      </c>
      <c r="AC29" s="96" t="s">
        <v>84</v>
      </c>
      <c r="AD29" s="98" t="s">
        <v>32</v>
      </c>
      <c r="AE29" s="101" t="s">
        <v>87</v>
      </c>
      <c r="AF29" s="103" t="s">
        <v>88</v>
      </c>
      <c r="AG29" s="96" t="s">
        <v>89</v>
      </c>
      <c r="AH29" s="96" t="s">
        <v>90</v>
      </c>
      <c r="AI29" s="96" t="s">
        <v>91</v>
      </c>
      <c r="AJ29" s="96" t="s">
        <v>92</v>
      </c>
      <c r="AK29" s="96" t="s">
        <v>125</v>
      </c>
      <c r="AL29" s="96" t="s">
        <v>126</v>
      </c>
      <c r="AM29" s="96" t="s">
        <v>93</v>
      </c>
      <c r="AN29" s="96" t="s">
        <v>94</v>
      </c>
      <c r="AO29" s="98" t="s">
        <v>95</v>
      </c>
    </row>
    <row r="30" spans="1:41">
      <c r="A30" s="102"/>
      <c r="B30" s="97"/>
      <c r="C30" s="104"/>
      <c r="D30" s="97"/>
      <c r="E30" s="97"/>
      <c r="F30" s="97"/>
      <c r="G30" s="97"/>
      <c r="H30" s="97"/>
      <c r="I30" s="97"/>
      <c r="J30" s="97"/>
      <c r="K30" s="97"/>
      <c r="L30" s="97"/>
      <c r="M30" s="100"/>
      <c r="N30" s="102"/>
      <c r="O30" s="104"/>
      <c r="P30" s="97"/>
      <c r="Q30" s="97"/>
      <c r="R30" s="97"/>
      <c r="S30" s="97"/>
      <c r="T30" s="102"/>
      <c r="U30" s="104"/>
      <c r="V30" s="97"/>
      <c r="W30" s="97"/>
      <c r="X30" s="97"/>
      <c r="Y30" s="97"/>
      <c r="Z30" s="97"/>
      <c r="AA30" s="97"/>
      <c r="AB30" s="97"/>
      <c r="AC30" s="97"/>
      <c r="AD30" s="99"/>
      <c r="AE30" s="102"/>
      <c r="AF30" s="104"/>
      <c r="AG30" s="97"/>
      <c r="AH30" s="97"/>
      <c r="AI30" s="97"/>
      <c r="AJ30" s="97"/>
      <c r="AK30" s="97"/>
      <c r="AL30" s="97"/>
      <c r="AM30" s="97"/>
      <c r="AN30" s="97"/>
      <c r="AO30" s="99"/>
    </row>
    <row r="31" spans="1:41">
      <c r="A31" s="43">
        <v>1991</v>
      </c>
      <c r="B31" s="44">
        <v>1117332.55642</v>
      </c>
      <c r="C31" s="25">
        <v>2498.799</v>
      </c>
      <c r="D31" s="25">
        <v>511.3005</v>
      </c>
      <c r="E31" s="89">
        <v>1.2926</v>
      </c>
      <c r="F31" s="45">
        <v>0</v>
      </c>
      <c r="G31" s="46">
        <v>282820490</v>
      </c>
      <c r="H31" s="22">
        <v>10175956</v>
      </c>
      <c r="I31" s="22">
        <v>5494000</v>
      </c>
      <c r="J31" s="22">
        <v>0</v>
      </c>
      <c r="K31" s="42">
        <v>0</v>
      </c>
      <c r="L31" s="47">
        <v>2580</v>
      </c>
      <c r="M31" s="90">
        <v>621421200</v>
      </c>
      <c r="N31" s="62">
        <v>18106.147779999999</v>
      </c>
      <c r="O31" s="61">
        <v>5879.0042100000001</v>
      </c>
      <c r="P31" s="49">
        <v>1151</v>
      </c>
      <c r="Q31" s="49">
        <v>26.8</v>
      </c>
      <c r="R31" s="49">
        <v>37.799999999999997</v>
      </c>
      <c r="S31" s="50">
        <v>15320</v>
      </c>
      <c r="T31" s="52">
        <f t="shared" ref="T31:T51" si="0">B31*1000*N31*1000*$C$21*$C$17*$B$15</f>
        <v>23222707.880581073</v>
      </c>
      <c r="U31" s="48">
        <f t="shared" ref="U31:U51" si="1">C31*1000*O31*1000*365*$C$21*$B$17*$C$17</f>
        <v>6070201.8251866149</v>
      </c>
      <c r="V31" s="48">
        <f t="shared" ref="V31:V51" si="2">D31*1000000000*P31*$C$21*$C$17*$B$18</f>
        <v>645743.92663195636</v>
      </c>
      <c r="W31" s="48">
        <f t="shared" ref="W31:W51" si="3">E31*1000000000000000*$C$21*$C$17</f>
        <v>1363765.1917099999</v>
      </c>
      <c r="X31" s="48">
        <f t="shared" ref="X31:X51" si="4">F31*1000000000000000*$C$21*$C$17</f>
        <v>0</v>
      </c>
      <c r="Y31" s="48">
        <f t="shared" ref="Y31:Y51" si="5">G31*$C$23*S31*(1/1000)*$C$17*$B$19</f>
        <v>1494819.4178459998</v>
      </c>
      <c r="Z31" s="48">
        <f>AK31*$B$20</f>
        <v>0</v>
      </c>
      <c r="AA31" s="48">
        <f>AL31*$B$21</f>
        <v>0</v>
      </c>
      <c r="AB31" s="48">
        <f t="shared" ref="AB31:AB51" si="6">((H31*$F$15*365*$F$17)+(I31*$F$16*365*$F$17))*$F$18</f>
        <v>143004.31868159428</v>
      </c>
      <c r="AC31" s="48">
        <f>L31*$F$17*365*$F$22*$F$19*M31</f>
        <v>373944.29175804049</v>
      </c>
      <c r="AD31" s="51">
        <f>SUM(T31:AB31)</f>
        <v>32940242.560637239</v>
      </c>
      <c r="AE31" s="52">
        <f t="shared" ref="AE31:AE51" si="7">B31*1000*N31*1000*$C$21*$C$17</f>
        <v>21344400.625534073</v>
      </c>
      <c r="AF31" s="48">
        <f t="shared" ref="AF31:AF51" si="8">C31*1000*365*O31*1000*$C$21*$C$17</f>
        <v>5657224.4409940485</v>
      </c>
      <c r="AG31" s="48">
        <f t="shared" ref="AG31:AG51" si="9">D31*1000000000*P31*$C$21*$C$17</f>
        <v>620907.62176149653</v>
      </c>
      <c r="AH31" s="48">
        <f t="shared" ref="AH31:AH51" si="10">E31*1000000000000000*$C$21*$C$17</f>
        <v>1363765.1917099999</v>
      </c>
      <c r="AI31" s="48">
        <f t="shared" ref="AI31:AI51" si="11">F31*1000000000000000*$C$21*$C$17</f>
        <v>0</v>
      </c>
      <c r="AJ31" s="48">
        <f t="shared" ref="AJ31:AJ51" si="12">G31*$C$23*S31*(1/1000)*$C$17</f>
        <v>1299842.9720399999</v>
      </c>
      <c r="AK31" s="48">
        <f>J31*1000*$C$18*$C$16*Q31*$C$17</f>
        <v>0</v>
      </c>
      <c r="AL31" s="48">
        <f>K31*1000*$C$18*$C$16*R31*$C$17</f>
        <v>0</v>
      </c>
      <c r="AM31" s="48">
        <f t="shared" ref="AM31:AM51" si="13">((H31*$F$15*365*$F$17)+(I31*$F$16*365*$F$17))</f>
        <v>357510.79670398566</v>
      </c>
      <c r="AN31" s="48">
        <f>L31*$F$17*365*M31</f>
        <v>2448444.7674633604</v>
      </c>
      <c r="AO31" s="51">
        <f>SUM(AE31:AM31)</f>
        <v>30643651.648743603</v>
      </c>
    </row>
    <row r="32" spans="1:41">
      <c r="A32" s="43">
        <v>1992</v>
      </c>
      <c r="B32" s="44">
        <v>1155387.6514900001</v>
      </c>
      <c r="C32" s="25">
        <v>2661.6011699999999</v>
      </c>
      <c r="D32" s="25">
        <v>516.77459999999996</v>
      </c>
      <c r="E32" s="89">
        <v>1.3465499999999999</v>
      </c>
      <c r="F32" s="45">
        <v>5.1700000000000001E-3</v>
      </c>
      <c r="G32" s="46">
        <v>273743251</v>
      </c>
      <c r="H32" s="22">
        <v>10096021</v>
      </c>
      <c r="I32" s="22">
        <v>5606000</v>
      </c>
      <c r="J32" s="22">
        <v>0</v>
      </c>
      <c r="K32" s="42">
        <v>0</v>
      </c>
      <c r="L32" s="47">
        <v>2580</v>
      </c>
      <c r="M32" s="90">
        <v>637471584</v>
      </c>
      <c r="N32" s="62">
        <v>18100.409469999999</v>
      </c>
      <c r="O32" s="61">
        <v>5879.0042100000001</v>
      </c>
      <c r="P32" s="49">
        <v>1151</v>
      </c>
      <c r="Q32" s="49">
        <v>26.8</v>
      </c>
      <c r="R32" s="49">
        <v>37.799999999999997</v>
      </c>
      <c r="S32" s="50">
        <v>15320</v>
      </c>
      <c r="T32" s="52">
        <f t="shared" si="0"/>
        <v>24006036.742951732</v>
      </c>
      <c r="U32" s="48">
        <f t="shared" si="1"/>
        <v>6465688.6288384255</v>
      </c>
      <c r="V32" s="48">
        <f t="shared" si="2"/>
        <v>652657.40868170187</v>
      </c>
      <c r="W32" s="48">
        <f t="shared" si="3"/>
        <v>1420685.4548175</v>
      </c>
      <c r="X32" s="48">
        <f t="shared" si="4"/>
        <v>5454.6387445</v>
      </c>
      <c r="Y32" s="48">
        <f t="shared" si="5"/>
        <v>1446842.5788353998</v>
      </c>
      <c r="Z32" s="48">
        <f t="shared" ref="Z32:Z51" si="14">AK32*$B$20</f>
        <v>0</v>
      </c>
      <c r="AA32" s="48">
        <f t="shared" ref="AA32:AA51" si="15">AL32*$B$21</f>
        <v>0</v>
      </c>
      <c r="AB32" s="48">
        <f t="shared" si="6"/>
        <v>142564.81556423186</v>
      </c>
      <c r="AC32" s="48">
        <f t="shared" ref="AC32:AC51" si="16">L32*$F$17*365*$F$22*$F$19*M32</f>
        <v>383602.71583067364</v>
      </c>
      <c r="AD32" s="51">
        <f t="shared" ref="AD32:AD51" si="17">SUM(T32:AB32)</f>
        <v>34139930.268433489</v>
      </c>
      <c r="AE32" s="52">
        <f t="shared" si="7"/>
        <v>22064372.006389458</v>
      </c>
      <c r="AF32" s="48">
        <f t="shared" si="8"/>
        <v>6025804.8731019814</v>
      </c>
      <c r="AG32" s="48">
        <f t="shared" si="9"/>
        <v>627555.20065548259</v>
      </c>
      <c r="AH32" s="48">
        <f t="shared" si="10"/>
        <v>1420685.4548175</v>
      </c>
      <c r="AI32" s="48">
        <f t="shared" si="11"/>
        <v>5454.6387445</v>
      </c>
      <c r="AJ32" s="48">
        <f t="shared" si="12"/>
        <v>1258123.981596</v>
      </c>
      <c r="AK32" s="48">
        <f t="shared" ref="AK32:AK51" si="18">J32*1000*$C$18*$C$16*Q32*$C$17</f>
        <v>0</v>
      </c>
      <c r="AL32" s="48">
        <f t="shared" ref="AL32:AL51" si="19">K32*1000*$C$18*$C$16*R32*$C$17</f>
        <v>0</v>
      </c>
      <c r="AM32" s="48">
        <f t="shared" si="13"/>
        <v>356412.03891057963</v>
      </c>
      <c r="AN32" s="48">
        <f t="shared" ref="AN32:AN51" si="20">L32*$F$17*365*M32</f>
        <v>2511684.4488913156</v>
      </c>
      <c r="AO32" s="51">
        <f t="shared" ref="AO32:AO51" si="21">SUM(AE32:AM32)</f>
        <v>31758408.194215503</v>
      </c>
    </row>
    <row r="33" spans="1:41">
      <c r="A33" s="43">
        <v>1993</v>
      </c>
      <c r="B33" s="44">
        <v>1205471.8802</v>
      </c>
      <c r="C33" s="25">
        <v>2959.4908399999999</v>
      </c>
      <c r="D33" s="25">
        <v>540.95100000000002</v>
      </c>
      <c r="E33" s="89">
        <v>1.5383</v>
      </c>
      <c r="F33" s="45">
        <v>2.521E-2</v>
      </c>
      <c r="G33" s="46">
        <v>264815687</v>
      </c>
      <c r="H33" s="22">
        <v>10019217</v>
      </c>
      <c r="I33" s="22">
        <v>5610000</v>
      </c>
      <c r="J33" s="22">
        <v>0</v>
      </c>
      <c r="K33" s="42">
        <v>0</v>
      </c>
      <c r="L33" s="47">
        <v>2710</v>
      </c>
      <c r="M33" s="90">
        <v>644842368</v>
      </c>
      <c r="N33" s="62">
        <v>17979.992610000001</v>
      </c>
      <c r="O33" s="61">
        <v>5879.0042100000001</v>
      </c>
      <c r="P33" s="49">
        <v>1151</v>
      </c>
      <c r="Q33" s="49">
        <v>26.8</v>
      </c>
      <c r="R33" s="49">
        <v>37.799999999999997</v>
      </c>
      <c r="S33" s="50">
        <v>15320</v>
      </c>
      <c r="T33" s="52">
        <f t="shared" si="0"/>
        <v>24880032.210210133</v>
      </c>
      <c r="U33" s="48">
        <f t="shared" si="1"/>
        <v>7189336.436660599</v>
      </c>
      <c r="V33" s="48">
        <f t="shared" si="2"/>
        <v>683190.84932536446</v>
      </c>
      <c r="W33" s="48">
        <f t="shared" si="3"/>
        <v>1622992.4140549996</v>
      </c>
      <c r="X33" s="48">
        <f t="shared" si="4"/>
        <v>26597.957978499995</v>
      </c>
      <c r="Y33" s="48">
        <f t="shared" si="5"/>
        <v>1399656.8320697998</v>
      </c>
      <c r="Z33" s="48">
        <f t="shared" si="14"/>
        <v>0</v>
      </c>
      <c r="AA33" s="48">
        <f t="shared" si="15"/>
        <v>0</v>
      </c>
      <c r="AB33" s="48">
        <f t="shared" si="6"/>
        <v>141685.8650769557</v>
      </c>
      <c r="AC33" s="48">
        <f t="shared" si="16"/>
        <v>407590.44260642788</v>
      </c>
      <c r="AD33" s="51">
        <f t="shared" si="17"/>
        <v>35943492.565376356</v>
      </c>
      <c r="AE33" s="52">
        <f t="shared" si="7"/>
        <v>22867676.663796078</v>
      </c>
      <c r="AF33" s="48">
        <f t="shared" si="8"/>
        <v>6700220.3510350408</v>
      </c>
      <c r="AG33" s="48">
        <f t="shared" si="9"/>
        <v>656914.27819746581</v>
      </c>
      <c r="AH33" s="48">
        <f t="shared" si="10"/>
        <v>1622992.4140549996</v>
      </c>
      <c r="AI33" s="48">
        <f t="shared" si="11"/>
        <v>26597.957978499995</v>
      </c>
      <c r="AJ33" s="48">
        <f t="shared" si="12"/>
        <v>1217092.8974519998</v>
      </c>
      <c r="AK33" s="48">
        <f t="shared" si="18"/>
        <v>0</v>
      </c>
      <c r="AL33" s="48">
        <f t="shared" si="19"/>
        <v>0</v>
      </c>
      <c r="AM33" s="48">
        <f t="shared" si="13"/>
        <v>354214.66269238922</v>
      </c>
      <c r="AN33" s="48">
        <f t="shared" si="20"/>
        <v>2668746.9456373253</v>
      </c>
      <c r="AO33" s="51">
        <f t="shared" si="21"/>
        <v>33445709.225206476</v>
      </c>
    </row>
    <row r="34" spans="1:41">
      <c r="A34" s="43">
        <v>1994</v>
      </c>
      <c r="B34" s="44">
        <v>1303034.01391</v>
      </c>
      <c r="C34" s="25">
        <v>3160.60545</v>
      </c>
      <c r="D34" s="25">
        <v>569.93679999999995</v>
      </c>
      <c r="E34" s="89">
        <v>1.70977</v>
      </c>
      <c r="F34" s="45">
        <v>0.13714999999999999</v>
      </c>
      <c r="G34" s="46">
        <v>256898198</v>
      </c>
      <c r="H34" s="22">
        <v>9961243</v>
      </c>
      <c r="I34" s="22">
        <v>5498000</v>
      </c>
      <c r="J34" s="42">
        <v>0</v>
      </c>
      <c r="K34" s="42">
        <v>0</v>
      </c>
      <c r="L34" s="47">
        <v>2710</v>
      </c>
      <c r="M34" s="90">
        <v>652529662.5</v>
      </c>
      <c r="N34" s="62">
        <v>17980.565569999999</v>
      </c>
      <c r="O34" s="61">
        <v>5879.0042100000001</v>
      </c>
      <c r="P34" s="49">
        <v>1151</v>
      </c>
      <c r="Q34" s="49">
        <v>26.8</v>
      </c>
      <c r="R34" s="49">
        <v>37.799999999999997</v>
      </c>
      <c r="S34" s="50">
        <v>15320</v>
      </c>
      <c r="T34" s="52">
        <f t="shared" si="0"/>
        <v>26894498.218919467</v>
      </c>
      <c r="U34" s="48">
        <f t="shared" si="1"/>
        <v>7677893.6486227028</v>
      </c>
      <c r="V34" s="48">
        <f t="shared" si="2"/>
        <v>719798.29310562392</v>
      </c>
      <c r="W34" s="48">
        <f t="shared" si="3"/>
        <v>1803902.8406544996</v>
      </c>
      <c r="X34" s="48">
        <f t="shared" si="4"/>
        <v>144700.9098275</v>
      </c>
      <c r="Y34" s="48">
        <f t="shared" si="5"/>
        <v>1357809.7357091997</v>
      </c>
      <c r="Z34" s="48">
        <f t="shared" si="14"/>
        <v>0</v>
      </c>
      <c r="AA34" s="48">
        <f t="shared" si="15"/>
        <v>0</v>
      </c>
      <c r="AB34" s="48">
        <f t="shared" si="6"/>
        <v>140515.47216940272</v>
      </c>
      <c r="AC34" s="48">
        <f t="shared" si="16"/>
        <v>412449.40957756364</v>
      </c>
      <c r="AD34" s="51">
        <f t="shared" si="17"/>
        <v>38739119.119008392</v>
      </c>
      <c r="AE34" s="52">
        <f t="shared" si="7"/>
        <v>24719207.921800978</v>
      </c>
      <c r="AF34" s="48">
        <f t="shared" si="8"/>
        <v>7155539.2811022401</v>
      </c>
      <c r="AG34" s="48">
        <f t="shared" si="9"/>
        <v>692113.74337079225</v>
      </c>
      <c r="AH34" s="48">
        <f t="shared" si="10"/>
        <v>1803902.8406544996</v>
      </c>
      <c r="AI34" s="48">
        <f t="shared" si="11"/>
        <v>144700.9098275</v>
      </c>
      <c r="AJ34" s="48">
        <f t="shared" si="12"/>
        <v>1180704.1180079998</v>
      </c>
      <c r="AK34" s="48">
        <f t="shared" si="18"/>
        <v>0</v>
      </c>
      <c r="AL34" s="48">
        <f t="shared" si="19"/>
        <v>0</v>
      </c>
      <c r="AM34" s="48">
        <f t="shared" si="13"/>
        <v>351288.68042350683</v>
      </c>
      <c r="AN34" s="48">
        <f t="shared" si="20"/>
        <v>2700561.6103292853</v>
      </c>
      <c r="AO34" s="51">
        <f t="shared" si="21"/>
        <v>36047457.495187521</v>
      </c>
    </row>
    <row r="35" spans="1:41">
      <c r="A35" s="43">
        <v>1995</v>
      </c>
      <c r="B35" s="44">
        <v>1401073.9136099999</v>
      </c>
      <c r="C35" s="25">
        <v>3363.1552799999999</v>
      </c>
      <c r="D35" s="25">
        <v>581.51980000000003</v>
      </c>
      <c r="E35" s="89">
        <v>1.9373199999999999</v>
      </c>
      <c r="F35" s="45">
        <v>0.12509999999999999</v>
      </c>
      <c r="G35" s="46">
        <v>250749074</v>
      </c>
      <c r="H35" s="22">
        <v>10039611</v>
      </c>
      <c r="I35" s="22">
        <v>5552000</v>
      </c>
      <c r="J35" s="42">
        <v>0</v>
      </c>
      <c r="K35" s="42">
        <v>0</v>
      </c>
      <c r="L35" s="47">
        <v>2840</v>
      </c>
      <c r="M35" s="90">
        <v>659658112.5</v>
      </c>
      <c r="N35" s="62">
        <v>16879.207630000001</v>
      </c>
      <c r="O35" s="61">
        <v>5879.0042100000001</v>
      </c>
      <c r="P35" s="49">
        <v>1162</v>
      </c>
      <c r="Q35" s="49">
        <v>26.8</v>
      </c>
      <c r="R35" s="49">
        <v>37.799999999999997</v>
      </c>
      <c r="S35" s="50">
        <v>15320</v>
      </c>
      <c r="T35" s="52">
        <f t="shared" si="0"/>
        <v>27146725.266753551</v>
      </c>
      <c r="U35" s="48">
        <f t="shared" si="1"/>
        <v>8169937.3655271977</v>
      </c>
      <c r="V35" s="48">
        <f t="shared" si="2"/>
        <v>741445.82440814539</v>
      </c>
      <c r="W35" s="48">
        <f t="shared" si="3"/>
        <v>2043980.7993219998</v>
      </c>
      <c r="X35" s="48">
        <f t="shared" si="4"/>
        <v>131987.48683499996</v>
      </c>
      <c r="Y35" s="48">
        <f t="shared" si="5"/>
        <v>1325309.1557195999</v>
      </c>
      <c r="Z35" s="48">
        <f t="shared" si="14"/>
        <v>0</v>
      </c>
      <c r="AA35" s="48">
        <f t="shared" si="15"/>
        <v>0</v>
      </c>
      <c r="AB35" s="48">
        <f t="shared" si="6"/>
        <v>141668.30844242545</v>
      </c>
      <c r="AC35" s="48">
        <f t="shared" si="16"/>
        <v>436956.68168159446</v>
      </c>
      <c r="AD35" s="51">
        <f t="shared" si="17"/>
        <v>39701054.20700793</v>
      </c>
      <c r="AE35" s="52">
        <f t="shared" si="7"/>
        <v>24951034.252530836</v>
      </c>
      <c r="AF35" s="48">
        <f t="shared" si="8"/>
        <v>7614107.5168007435</v>
      </c>
      <c r="AG35" s="48">
        <f t="shared" si="9"/>
        <v>712928.67731552443</v>
      </c>
      <c r="AH35" s="48">
        <f t="shared" si="10"/>
        <v>2043980.7993219998</v>
      </c>
      <c r="AI35" s="48">
        <f t="shared" si="11"/>
        <v>131987.48683499996</v>
      </c>
      <c r="AJ35" s="48">
        <f t="shared" si="12"/>
        <v>1152442.744104</v>
      </c>
      <c r="AK35" s="48">
        <f t="shared" si="18"/>
        <v>0</v>
      </c>
      <c r="AL35" s="48">
        <f t="shared" si="19"/>
        <v>0</v>
      </c>
      <c r="AM35" s="48">
        <f t="shared" si="13"/>
        <v>354170.77110606362</v>
      </c>
      <c r="AN35" s="48">
        <f t="shared" si="20"/>
        <v>2861025.8919628202</v>
      </c>
      <c r="AO35" s="51">
        <f t="shared" si="21"/>
        <v>36960652.248014167</v>
      </c>
    </row>
    <row r="36" spans="1:41">
      <c r="A36" s="43">
        <v>1996</v>
      </c>
      <c r="B36" s="44">
        <v>1469160.5799799999</v>
      </c>
      <c r="C36" s="25">
        <v>3610.0851499999999</v>
      </c>
      <c r="D36" s="25">
        <v>646.01729999999998</v>
      </c>
      <c r="E36" s="89">
        <v>1.92919</v>
      </c>
      <c r="F36" s="45">
        <v>0.13764000000000001</v>
      </c>
      <c r="G36" s="46">
        <v>245585912</v>
      </c>
      <c r="H36" s="22">
        <v>10074190</v>
      </c>
      <c r="I36" s="22">
        <v>5389000</v>
      </c>
      <c r="J36" s="42">
        <v>0</v>
      </c>
      <c r="K36" s="42">
        <v>0</v>
      </c>
      <c r="L36" s="47">
        <v>2840</v>
      </c>
      <c r="M36" s="90">
        <v>666608625</v>
      </c>
      <c r="N36" s="62">
        <v>16915.523010000001</v>
      </c>
      <c r="O36" s="61">
        <v>5879.0042100000001</v>
      </c>
      <c r="P36" s="49">
        <v>1162</v>
      </c>
      <c r="Q36" s="49">
        <v>26.8</v>
      </c>
      <c r="R36" s="49">
        <v>37.799999999999997</v>
      </c>
      <c r="S36" s="50">
        <v>15320</v>
      </c>
      <c r="T36" s="52">
        <f t="shared" si="0"/>
        <v>28527193.140809115</v>
      </c>
      <c r="U36" s="48">
        <f t="shared" si="1"/>
        <v>8769791.194333395</v>
      </c>
      <c r="V36" s="48">
        <f t="shared" si="2"/>
        <v>823681.03301112726</v>
      </c>
      <c r="W36" s="48">
        <f t="shared" si="3"/>
        <v>2035403.1952614996</v>
      </c>
      <c r="X36" s="48">
        <f t="shared" si="4"/>
        <v>145217.88719399998</v>
      </c>
      <c r="Y36" s="48">
        <f t="shared" si="5"/>
        <v>1298019.7792847999</v>
      </c>
      <c r="Z36" s="48">
        <f t="shared" si="14"/>
        <v>0</v>
      </c>
      <c r="AA36" s="48">
        <f t="shared" si="15"/>
        <v>0</v>
      </c>
      <c r="AB36" s="48">
        <f t="shared" si="6"/>
        <v>141353.56668569762</v>
      </c>
      <c r="AC36" s="48">
        <f t="shared" si="16"/>
        <v>441560.69218405976</v>
      </c>
      <c r="AD36" s="51">
        <f t="shared" si="17"/>
        <v>41740659.796579629</v>
      </c>
      <c r="AE36" s="52">
        <f t="shared" si="7"/>
        <v>26219846.636773083</v>
      </c>
      <c r="AF36" s="48">
        <f t="shared" si="8"/>
        <v>8173151.1596769765</v>
      </c>
      <c r="AG36" s="48">
        <f t="shared" si="9"/>
        <v>792000.99327993009</v>
      </c>
      <c r="AH36" s="48">
        <f t="shared" si="10"/>
        <v>2035403.1952614996</v>
      </c>
      <c r="AI36" s="48">
        <f t="shared" si="11"/>
        <v>145217.88719399998</v>
      </c>
      <c r="AJ36" s="48">
        <f t="shared" si="12"/>
        <v>1128712.851552</v>
      </c>
      <c r="AK36" s="48">
        <f t="shared" si="18"/>
        <v>0</v>
      </c>
      <c r="AL36" s="48">
        <f t="shared" si="19"/>
        <v>0</v>
      </c>
      <c r="AM36" s="48">
        <f t="shared" si="13"/>
        <v>353383.91671424406</v>
      </c>
      <c r="AN36" s="48">
        <f t="shared" si="20"/>
        <v>2891171.1988242003</v>
      </c>
      <c r="AO36" s="51">
        <f t="shared" si="21"/>
        <v>38847716.640451737</v>
      </c>
    </row>
    <row r="37" spans="1:41">
      <c r="A37" s="43">
        <v>1997</v>
      </c>
      <c r="B37" s="44">
        <v>1469977.3927</v>
      </c>
      <c r="C37" s="25">
        <v>3916.2699400000001</v>
      </c>
      <c r="D37" s="25">
        <v>697.32998999999995</v>
      </c>
      <c r="E37" s="89">
        <v>1.9961</v>
      </c>
      <c r="F37" s="45">
        <v>0.1147</v>
      </c>
      <c r="G37" s="46">
        <v>240976012</v>
      </c>
      <c r="H37" s="22">
        <v>8717126</v>
      </c>
      <c r="I37" s="22">
        <v>4780000</v>
      </c>
      <c r="J37" s="42">
        <v>0</v>
      </c>
      <c r="K37" s="42">
        <v>0</v>
      </c>
      <c r="L37" s="47">
        <v>2840</v>
      </c>
      <c r="M37" s="90">
        <v>673466062.5</v>
      </c>
      <c r="N37" s="62">
        <v>18626.510259999999</v>
      </c>
      <c r="O37" s="61">
        <v>5879.0042100000001</v>
      </c>
      <c r="P37" s="49">
        <v>1162</v>
      </c>
      <c r="Q37" s="49">
        <v>26.8</v>
      </c>
      <c r="R37" s="49">
        <v>37.799999999999997</v>
      </c>
      <c r="S37" s="50">
        <v>15320</v>
      </c>
      <c r="T37" s="52">
        <f t="shared" si="0"/>
        <v>31430153.122929752</v>
      </c>
      <c r="U37" s="48">
        <f t="shared" si="1"/>
        <v>9513589.9036743138</v>
      </c>
      <c r="V37" s="48">
        <f t="shared" si="2"/>
        <v>889105.42567952769</v>
      </c>
      <c r="W37" s="48">
        <f t="shared" si="3"/>
        <v>2105996.9821849996</v>
      </c>
      <c r="X37" s="48">
        <f t="shared" si="4"/>
        <v>121014.90599499998</v>
      </c>
      <c r="Y37" s="48">
        <f t="shared" si="5"/>
        <v>1273654.6138247999</v>
      </c>
      <c r="Z37" s="48">
        <f t="shared" si="14"/>
        <v>0</v>
      </c>
      <c r="AA37" s="48">
        <f t="shared" si="15"/>
        <v>0</v>
      </c>
      <c r="AB37" s="48">
        <f t="shared" si="6"/>
        <v>122827.63268347106</v>
      </c>
      <c r="AC37" s="48">
        <f t="shared" si="16"/>
        <v>446103.04992674413</v>
      </c>
      <c r="AD37" s="51">
        <f t="shared" si="17"/>
        <v>45456342.586971857</v>
      </c>
      <c r="AE37" s="52">
        <f t="shared" si="7"/>
        <v>28888008.385045726</v>
      </c>
      <c r="AF37" s="48">
        <f t="shared" si="8"/>
        <v>8866346.6017467976</v>
      </c>
      <c r="AG37" s="48">
        <f t="shared" si="9"/>
        <v>854909.06315339194</v>
      </c>
      <c r="AH37" s="48">
        <f t="shared" si="10"/>
        <v>2105996.9821849996</v>
      </c>
      <c r="AI37" s="48">
        <f t="shared" si="11"/>
        <v>121014.90599499998</v>
      </c>
      <c r="AJ37" s="48">
        <f t="shared" si="12"/>
        <v>1107525.7511519999</v>
      </c>
      <c r="AK37" s="48">
        <f t="shared" si="18"/>
        <v>0</v>
      </c>
      <c r="AL37" s="48">
        <f t="shared" si="19"/>
        <v>0</v>
      </c>
      <c r="AM37" s="48">
        <f t="shared" si="13"/>
        <v>307069.08170867764</v>
      </c>
      <c r="AN37" s="48">
        <f t="shared" si="20"/>
        <v>2920912.8269013003</v>
      </c>
      <c r="AO37" s="51">
        <f t="shared" si="21"/>
        <v>42250870.770986587</v>
      </c>
    </row>
    <row r="38" spans="1:41">
      <c r="A38" s="43">
        <v>1998</v>
      </c>
      <c r="B38" s="44">
        <v>1509366.2845099999</v>
      </c>
      <c r="C38" s="25">
        <v>4105.8345600000002</v>
      </c>
      <c r="D38" s="25">
        <v>724.71677</v>
      </c>
      <c r="E38" s="89">
        <v>2.0904400000000001</v>
      </c>
      <c r="F38" s="45">
        <v>0.13602</v>
      </c>
      <c r="G38" s="46">
        <v>236092536</v>
      </c>
      <c r="H38" s="22">
        <v>8914175</v>
      </c>
      <c r="I38" s="22">
        <v>4806000</v>
      </c>
      <c r="J38" s="42">
        <v>0</v>
      </c>
      <c r="K38" s="42">
        <v>0</v>
      </c>
      <c r="L38" s="47">
        <v>2880</v>
      </c>
      <c r="M38" s="90">
        <v>680083606</v>
      </c>
      <c r="N38" s="62">
        <v>18652.756649999999</v>
      </c>
      <c r="O38" s="61">
        <v>5879.0042100000001</v>
      </c>
      <c r="P38" s="49">
        <v>1162</v>
      </c>
      <c r="Q38" s="49">
        <v>26.8</v>
      </c>
      <c r="R38" s="49">
        <v>37.799999999999997</v>
      </c>
      <c r="S38" s="50">
        <v>15320</v>
      </c>
      <c r="T38" s="52">
        <f t="shared" si="0"/>
        <v>32317816.764638577</v>
      </c>
      <c r="U38" s="48">
        <f t="shared" si="1"/>
        <v>9974089.3285239358</v>
      </c>
      <c r="V38" s="48">
        <f t="shared" si="2"/>
        <v>924023.9506807134</v>
      </c>
      <c r="W38" s="48">
        <f t="shared" si="3"/>
        <v>2205530.951074</v>
      </c>
      <c r="X38" s="48">
        <f t="shared" si="4"/>
        <v>143508.69671699998</v>
      </c>
      <c r="Y38" s="48">
        <f t="shared" si="5"/>
        <v>1247843.4897743999</v>
      </c>
      <c r="Z38" s="48">
        <f t="shared" si="14"/>
        <v>0</v>
      </c>
      <c r="AA38" s="48">
        <f t="shared" si="15"/>
        <v>0</v>
      </c>
      <c r="AB38" s="48">
        <f t="shared" si="6"/>
        <v>125242.49804305202</v>
      </c>
      <c r="AC38" s="48">
        <f t="shared" si="16"/>
        <v>456831.38250627142</v>
      </c>
      <c r="AD38" s="51">
        <f t="shared" si="17"/>
        <v>46938055.679451674</v>
      </c>
      <c r="AE38" s="52">
        <f t="shared" si="7"/>
        <v>29703875.702792808</v>
      </c>
      <c r="AF38" s="48">
        <f t="shared" si="8"/>
        <v>9295516.6155861486</v>
      </c>
      <c r="AG38" s="48">
        <f t="shared" si="9"/>
        <v>888484.56796222436</v>
      </c>
      <c r="AH38" s="48">
        <f t="shared" si="10"/>
        <v>2205530.951074</v>
      </c>
      <c r="AI38" s="48">
        <f t="shared" si="11"/>
        <v>143508.69671699998</v>
      </c>
      <c r="AJ38" s="48">
        <f t="shared" si="12"/>
        <v>1085081.2954559999</v>
      </c>
      <c r="AK38" s="48">
        <f t="shared" si="18"/>
        <v>0</v>
      </c>
      <c r="AL38" s="48">
        <f t="shared" si="19"/>
        <v>0</v>
      </c>
      <c r="AM38" s="48">
        <f t="shared" si="13"/>
        <v>313106.24510763003</v>
      </c>
      <c r="AN38" s="48">
        <f t="shared" si="20"/>
        <v>2991157.8616482052</v>
      </c>
      <c r="AO38" s="51">
        <f t="shared" si="21"/>
        <v>43635104.074695803</v>
      </c>
    </row>
    <row r="39" spans="1:41">
      <c r="A39" s="43">
        <v>1999</v>
      </c>
      <c r="B39" s="44">
        <v>1437496.68618</v>
      </c>
      <c r="C39" s="25">
        <v>4363.6010999999999</v>
      </c>
      <c r="D39" s="25">
        <v>782.36851000000001</v>
      </c>
      <c r="E39" s="89">
        <v>2.18546</v>
      </c>
      <c r="F39" s="45">
        <v>0.14237</v>
      </c>
      <c r="G39" s="46">
        <v>231822084</v>
      </c>
      <c r="H39" s="22">
        <v>8983124</v>
      </c>
      <c r="I39" s="22">
        <v>4739000</v>
      </c>
      <c r="J39" s="42">
        <v>0</v>
      </c>
      <c r="K39" s="42">
        <v>0</v>
      </c>
      <c r="L39" s="47">
        <v>2880</v>
      </c>
      <c r="M39" s="90">
        <v>685997686</v>
      </c>
      <c r="N39" s="62">
        <v>18689.103449999999</v>
      </c>
      <c r="O39" s="61">
        <v>5879.0042100000001</v>
      </c>
      <c r="P39" s="49">
        <v>1162</v>
      </c>
      <c r="Q39" s="49">
        <v>26.8</v>
      </c>
      <c r="R39" s="49">
        <v>37.799999999999997</v>
      </c>
      <c r="S39" s="50">
        <v>15320</v>
      </c>
      <c r="T39" s="52">
        <f t="shared" si="0"/>
        <v>30838955.864378896</v>
      </c>
      <c r="U39" s="48">
        <f t="shared" si="1"/>
        <v>10600268.113444226</v>
      </c>
      <c r="V39" s="48">
        <f t="shared" si="2"/>
        <v>997530.7201713894</v>
      </c>
      <c r="W39" s="48">
        <f t="shared" si="3"/>
        <v>2305782.3579409998</v>
      </c>
      <c r="X39" s="48">
        <f t="shared" si="4"/>
        <v>150208.30136449999</v>
      </c>
      <c r="Y39" s="48">
        <f t="shared" si="5"/>
        <v>1225272.4427735999</v>
      </c>
      <c r="Z39" s="48">
        <f t="shared" si="14"/>
        <v>0</v>
      </c>
      <c r="AA39" s="48">
        <f t="shared" si="15"/>
        <v>0</v>
      </c>
      <c r="AB39" s="48">
        <f t="shared" si="6"/>
        <v>125752.087138729</v>
      </c>
      <c r="AC39" s="48">
        <f t="shared" si="16"/>
        <v>460804.03721933428</v>
      </c>
      <c r="AD39" s="51">
        <f t="shared" si="17"/>
        <v>46243769.887212344</v>
      </c>
      <c r="AE39" s="52">
        <f t="shared" si="7"/>
        <v>28344628.551818836</v>
      </c>
      <c r="AF39" s="48">
        <f t="shared" si="8"/>
        <v>9879094.2343375813</v>
      </c>
      <c r="AG39" s="48">
        <f t="shared" si="9"/>
        <v>959164.15401095129</v>
      </c>
      <c r="AH39" s="48">
        <f t="shared" si="10"/>
        <v>2305782.3579409998</v>
      </c>
      <c r="AI39" s="48">
        <f t="shared" si="11"/>
        <v>150208.30136449999</v>
      </c>
      <c r="AJ39" s="48">
        <f t="shared" si="12"/>
        <v>1065454.298064</v>
      </c>
      <c r="AK39" s="48">
        <f t="shared" si="18"/>
        <v>0</v>
      </c>
      <c r="AL39" s="48">
        <f t="shared" si="19"/>
        <v>0</v>
      </c>
      <c r="AM39" s="48">
        <f t="shared" si="13"/>
        <v>314380.21784682246</v>
      </c>
      <c r="AN39" s="48">
        <f t="shared" si="20"/>
        <v>3017169.2913170694</v>
      </c>
      <c r="AO39" s="51">
        <f t="shared" si="21"/>
        <v>43018712.115383692</v>
      </c>
    </row>
    <row r="40" spans="1:41">
      <c r="A40" s="43">
        <v>2000</v>
      </c>
      <c r="B40" s="44">
        <v>1481866.9230200001</v>
      </c>
      <c r="C40" s="25">
        <v>4795.7147599999998</v>
      </c>
      <c r="D40" s="25">
        <v>902.36887999999999</v>
      </c>
      <c r="E40" s="89">
        <v>2.2773300000000001</v>
      </c>
      <c r="F40" s="45">
        <v>0.16070999999999999</v>
      </c>
      <c r="G40" s="46">
        <v>227626581</v>
      </c>
      <c r="H40" s="22">
        <v>8916154</v>
      </c>
      <c r="I40" s="22">
        <v>4673000</v>
      </c>
      <c r="J40" s="22">
        <v>0</v>
      </c>
      <c r="K40" s="22">
        <v>0</v>
      </c>
      <c r="L40" s="48">
        <v>2920</v>
      </c>
      <c r="M40" s="90">
        <v>700767975</v>
      </c>
      <c r="N40" s="62">
        <v>18724.580040000001</v>
      </c>
      <c r="O40" s="61">
        <v>5879.0042100000001</v>
      </c>
      <c r="P40" s="49">
        <v>1045</v>
      </c>
      <c r="Q40" s="49">
        <v>26.8</v>
      </c>
      <c r="R40" s="49">
        <v>37.799999999999997</v>
      </c>
      <c r="S40" s="50">
        <v>15320</v>
      </c>
      <c r="T40" s="52">
        <f t="shared" si="0"/>
        <v>31851187.995988112</v>
      </c>
      <c r="U40" s="48">
        <f t="shared" si="1"/>
        <v>11649979.245720198</v>
      </c>
      <c r="V40" s="48">
        <f t="shared" si="2"/>
        <v>1034687.468004877</v>
      </c>
      <c r="W40" s="48">
        <f t="shared" si="3"/>
        <v>2402710.3388804998</v>
      </c>
      <c r="X40" s="48">
        <f t="shared" si="4"/>
        <v>169558.02565349999</v>
      </c>
      <c r="Y40" s="48">
        <f t="shared" si="5"/>
        <v>1203097.5312173998</v>
      </c>
      <c r="Z40" s="48">
        <f t="shared" si="14"/>
        <v>0</v>
      </c>
      <c r="AA40" s="48">
        <f t="shared" si="15"/>
        <v>0</v>
      </c>
      <c r="AB40" s="48">
        <f t="shared" si="6"/>
        <v>124679.41807922018</v>
      </c>
      <c r="AC40" s="48">
        <f t="shared" si="16"/>
        <v>477263.51422098419</v>
      </c>
      <c r="AD40" s="51">
        <f t="shared" si="17"/>
        <v>48435900.023543797</v>
      </c>
      <c r="AE40" s="52">
        <f t="shared" si="7"/>
        <v>29274988.966900837</v>
      </c>
      <c r="AF40" s="48">
        <f t="shared" si="8"/>
        <v>10857389.790978752</v>
      </c>
      <c r="AG40" s="48">
        <f t="shared" si="9"/>
        <v>994891.79615853552</v>
      </c>
      <c r="AH40" s="48">
        <f t="shared" si="10"/>
        <v>2402710.3388804998</v>
      </c>
      <c r="AI40" s="48">
        <f t="shared" si="11"/>
        <v>169558.02565349999</v>
      </c>
      <c r="AJ40" s="48">
        <f t="shared" si="12"/>
        <v>1046171.766276</v>
      </c>
      <c r="AK40" s="48">
        <f t="shared" si="18"/>
        <v>0</v>
      </c>
      <c r="AL40" s="48">
        <f t="shared" si="19"/>
        <v>0</v>
      </c>
      <c r="AM40" s="48">
        <f t="shared" si="13"/>
        <v>311698.54519805044</v>
      </c>
      <c r="AN40" s="48">
        <f t="shared" si="20"/>
        <v>3124939.6764469203</v>
      </c>
      <c r="AO40" s="51">
        <f t="shared" si="21"/>
        <v>45057409.230046175</v>
      </c>
    </row>
    <row r="41" spans="1:41">
      <c r="A41" s="43">
        <v>2001</v>
      </c>
      <c r="B41" s="44">
        <v>1523838.5303499999</v>
      </c>
      <c r="C41" s="25">
        <v>4917.8818499999998</v>
      </c>
      <c r="D41" s="25">
        <v>974.23491000000001</v>
      </c>
      <c r="E41" s="89">
        <v>2.8712200000000001</v>
      </c>
      <c r="F41" s="45">
        <v>0.16772000000000001</v>
      </c>
      <c r="G41" s="46">
        <v>223417000</v>
      </c>
      <c r="H41" s="22">
        <v>8768280</v>
      </c>
      <c r="I41" s="22">
        <v>4530000</v>
      </c>
      <c r="J41" s="22">
        <v>0</v>
      </c>
      <c r="K41" s="22">
        <v>0.1</v>
      </c>
      <c r="L41" s="48">
        <v>2920</v>
      </c>
      <c r="M41" s="90">
        <v>696337875</v>
      </c>
      <c r="N41" s="62">
        <v>18717.5854</v>
      </c>
      <c r="O41" s="61">
        <v>5879.0042100000001</v>
      </c>
      <c r="P41" s="49">
        <v>1045</v>
      </c>
      <c r="Q41" s="49">
        <v>26.8</v>
      </c>
      <c r="R41" s="49">
        <v>37.799999999999997</v>
      </c>
      <c r="S41" s="50">
        <v>15320</v>
      </c>
      <c r="T41" s="52">
        <f t="shared" si="0"/>
        <v>32741088.902411588</v>
      </c>
      <c r="U41" s="48">
        <f t="shared" si="1"/>
        <v>11946753.37308928</v>
      </c>
      <c r="V41" s="48">
        <f t="shared" si="2"/>
        <v>1117091.5515945754</v>
      </c>
      <c r="W41" s="48">
        <f t="shared" si="3"/>
        <v>3029297.4576369994</v>
      </c>
      <c r="X41" s="48">
        <f t="shared" si="4"/>
        <v>176953.96716199999</v>
      </c>
      <c r="Y41" s="48">
        <f t="shared" si="5"/>
        <v>1180848.2117999999</v>
      </c>
      <c r="Z41" s="48">
        <f t="shared" si="14"/>
        <v>0</v>
      </c>
      <c r="AA41" s="48">
        <f t="shared" si="15"/>
        <v>201.42108000000002</v>
      </c>
      <c r="AB41" s="48">
        <f t="shared" si="6"/>
        <v>122322.93864261122</v>
      </c>
      <c r="AC41" s="48">
        <f t="shared" si="16"/>
        <v>474246.35994199425</v>
      </c>
      <c r="AD41" s="51">
        <f t="shared" si="17"/>
        <v>50314557.823417053</v>
      </c>
      <c r="AE41" s="52">
        <f t="shared" si="7"/>
        <v>30092912.594128296</v>
      </c>
      <c r="AF41" s="48">
        <f t="shared" si="8"/>
        <v>11133973.320679663</v>
      </c>
      <c r="AG41" s="48">
        <f t="shared" si="9"/>
        <v>1074126.4919178609</v>
      </c>
      <c r="AH41" s="48">
        <f t="shared" si="10"/>
        <v>3029297.4576369994</v>
      </c>
      <c r="AI41" s="48">
        <f t="shared" si="11"/>
        <v>176953.96716199999</v>
      </c>
      <c r="AJ41" s="48">
        <f t="shared" si="12"/>
        <v>1026824.532</v>
      </c>
      <c r="AK41" s="48">
        <f t="shared" si="18"/>
        <v>0</v>
      </c>
      <c r="AL41" s="48">
        <f t="shared" si="19"/>
        <v>188.244</v>
      </c>
      <c r="AM41" s="48">
        <f t="shared" si="13"/>
        <v>305807.34660652804</v>
      </c>
      <c r="AN41" s="48">
        <f t="shared" si="20"/>
        <v>3105184.4996202001</v>
      </c>
      <c r="AO41" s="51">
        <f t="shared" si="21"/>
        <v>46840083.95413135</v>
      </c>
    </row>
    <row r="42" spans="1:41">
      <c r="A42" s="43">
        <v>2002</v>
      </c>
      <c r="B42" s="44">
        <v>1608370.3792600001</v>
      </c>
      <c r="C42" s="25">
        <v>5160.7144600000001</v>
      </c>
      <c r="D42" s="25">
        <v>1061.28638</v>
      </c>
      <c r="E42" s="89">
        <v>2.9342700000000002</v>
      </c>
      <c r="F42" s="45">
        <v>0.25430999999999998</v>
      </c>
      <c r="G42" s="46">
        <v>219284407</v>
      </c>
      <c r="H42" s="22">
        <v>8262305</v>
      </c>
      <c r="I42" s="22">
        <v>4362000</v>
      </c>
      <c r="J42" s="22">
        <v>5</v>
      </c>
      <c r="K42" s="22">
        <v>0.1</v>
      </c>
      <c r="L42" s="48">
        <v>2920</v>
      </c>
      <c r="M42" s="90">
        <v>710365920</v>
      </c>
      <c r="N42" s="62">
        <v>20134.449629999999</v>
      </c>
      <c r="O42" s="61">
        <v>5879.0042100000001</v>
      </c>
      <c r="P42" s="49">
        <v>1045</v>
      </c>
      <c r="Q42" s="49">
        <v>26.8</v>
      </c>
      <c r="R42" s="49">
        <v>37.799999999999997</v>
      </c>
      <c r="S42" s="50">
        <v>15320</v>
      </c>
      <c r="T42" s="52">
        <f t="shared" si="0"/>
        <v>37173219.342737027</v>
      </c>
      <c r="U42" s="48">
        <f t="shared" si="1"/>
        <v>12536653.942297461</v>
      </c>
      <c r="V42" s="48">
        <f t="shared" si="2"/>
        <v>1216907.78758933</v>
      </c>
      <c r="W42" s="48">
        <f t="shared" si="3"/>
        <v>3095818.7289794995</v>
      </c>
      <c r="X42" s="48">
        <f t="shared" si="4"/>
        <v>268311.25321349991</v>
      </c>
      <c r="Y42" s="48">
        <f t="shared" si="5"/>
        <v>1159005.8047578</v>
      </c>
      <c r="Z42" s="48">
        <f t="shared" si="14"/>
        <v>7333.8467999999993</v>
      </c>
      <c r="AA42" s="48">
        <f t="shared" si="15"/>
        <v>201.42108000000002</v>
      </c>
      <c r="AB42" s="48">
        <f t="shared" si="6"/>
        <v>115675.94282496721</v>
      </c>
      <c r="AC42" s="48">
        <f t="shared" si="16"/>
        <v>483800.2697854772</v>
      </c>
      <c r="AD42" s="51">
        <f t="shared" si="17"/>
        <v>55573128.070279583</v>
      </c>
      <c r="AE42" s="52">
        <f t="shared" si="7"/>
        <v>34166561.895897999</v>
      </c>
      <c r="AF42" s="48">
        <f t="shared" si="8"/>
        <v>11683740.859550292</v>
      </c>
      <c r="AG42" s="48">
        <f t="shared" si="9"/>
        <v>1170103.6419128173</v>
      </c>
      <c r="AH42" s="48">
        <f t="shared" si="10"/>
        <v>3095818.7289794995</v>
      </c>
      <c r="AI42" s="48">
        <f t="shared" si="11"/>
        <v>268311.25321349991</v>
      </c>
      <c r="AJ42" s="48">
        <f t="shared" si="12"/>
        <v>1007831.134572</v>
      </c>
      <c r="AK42" s="48">
        <f t="shared" si="18"/>
        <v>6673.2</v>
      </c>
      <c r="AL42" s="48">
        <f t="shared" si="19"/>
        <v>188.244</v>
      </c>
      <c r="AM42" s="48">
        <f t="shared" si="13"/>
        <v>289189.85706241801</v>
      </c>
      <c r="AN42" s="48">
        <f t="shared" si="20"/>
        <v>3167739.8616906242</v>
      </c>
      <c r="AO42" s="51">
        <f t="shared" si="21"/>
        <v>51688418.815188527</v>
      </c>
    </row>
    <row r="43" spans="1:41">
      <c r="A43" s="43">
        <v>2003</v>
      </c>
      <c r="B43" s="44">
        <v>1834610.63662</v>
      </c>
      <c r="C43" s="25">
        <v>5578.1105100000004</v>
      </c>
      <c r="D43" s="25">
        <v>1143.4290699999999</v>
      </c>
      <c r="E43" s="89">
        <v>2.91221</v>
      </c>
      <c r="F43" s="45">
        <v>0.42079</v>
      </c>
      <c r="G43" s="46">
        <v>215243468</v>
      </c>
      <c r="H43" s="22">
        <v>8090322</v>
      </c>
      <c r="I43" s="22">
        <v>4194000</v>
      </c>
      <c r="J43" s="22">
        <v>13.8</v>
      </c>
      <c r="K43" s="22">
        <v>0.1</v>
      </c>
      <c r="L43" s="88">
        <v>2955</v>
      </c>
      <c r="M43" s="90">
        <v>724209640</v>
      </c>
      <c r="N43" s="62">
        <v>20152.054950000002</v>
      </c>
      <c r="O43" s="61">
        <v>5879.0042100000001</v>
      </c>
      <c r="P43" s="49">
        <v>1045</v>
      </c>
      <c r="Q43" s="49">
        <v>26.8</v>
      </c>
      <c r="R43" s="49">
        <v>37.799999999999997</v>
      </c>
      <c r="S43" s="50">
        <v>15320</v>
      </c>
      <c r="T43" s="52">
        <f t="shared" si="0"/>
        <v>42439239.324569851</v>
      </c>
      <c r="U43" s="48">
        <f t="shared" si="1"/>
        <v>13550612.35373259</v>
      </c>
      <c r="V43" s="48">
        <f t="shared" si="2"/>
        <v>1311095.4461123163</v>
      </c>
      <c r="W43" s="48">
        <f t="shared" si="3"/>
        <v>3072544.1969284993</v>
      </c>
      <c r="X43" s="48">
        <f t="shared" si="4"/>
        <v>443956.95112149994</v>
      </c>
      <c r="Y43" s="48">
        <f t="shared" si="5"/>
        <v>1137647.8257672</v>
      </c>
      <c r="Z43" s="48">
        <f t="shared" si="14"/>
        <v>20241.417168</v>
      </c>
      <c r="AA43" s="48">
        <f t="shared" si="15"/>
        <v>201.42108000000002</v>
      </c>
      <c r="AB43" s="48">
        <f t="shared" si="6"/>
        <v>112927.83970579489</v>
      </c>
      <c r="AC43" s="48">
        <f t="shared" si="16"/>
        <v>499140.63081199309</v>
      </c>
      <c r="AD43" s="51">
        <f t="shared" si="17"/>
        <v>62088466.776185751</v>
      </c>
      <c r="AE43" s="52">
        <f t="shared" si="7"/>
        <v>39006653.790964931</v>
      </c>
      <c r="AF43" s="48">
        <f t="shared" si="8"/>
        <v>12628716.0798999</v>
      </c>
      <c r="AG43" s="48">
        <f t="shared" si="9"/>
        <v>1260668.6981849195</v>
      </c>
      <c r="AH43" s="48">
        <f t="shared" si="10"/>
        <v>3072544.1969284993</v>
      </c>
      <c r="AI43" s="48">
        <f t="shared" si="11"/>
        <v>443956.95112149994</v>
      </c>
      <c r="AJ43" s="48">
        <f t="shared" si="12"/>
        <v>989258.97892799997</v>
      </c>
      <c r="AK43" s="48">
        <f t="shared" si="18"/>
        <v>18418.031999999999</v>
      </c>
      <c r="AL43" s="48">
        <f t="shared" si="19"/>
        <v>188.244</v>
      </c>
      <c r="AM43" s="48">
        <f t="shared" si="13"/>
        <v>282319.59926448722</v>
      </c>
      <c r="AN43" s="48">
        <f t="shared" si="20"/>
        <v>3268182.7017451921</v>
      </c>
      <c r="AO43" s="51">
        <f t="shared" si="21"/>
        <v>57702724.571292244</v>
      </c>
    </row>
    <row r="44" spans="1:41">
      <c r="A44" s="43">
        <v>2004</v>
      </c>
      <c r="B44" s="44">
        <v>2033364.3193099999</v>
      </c>
      <c r="C44" s="25">
        <v>6437.4837699999998</v>
      </c>
      <c r="D44" s="25">
        <v>1350.3043399999999</v>
      </c>
      <c r="E44" s="89">
        <v>3.5460099999999999</v>
      </c>
      <c r="F44" s="45">
        <v>0.48408000000000001</v>
      </c>
      <c r="G44" s="46">
        <v>211263286</v>
      </c>
      <c r="H44" s="22">
        <v>7902310</v>
      </c>
      <c r="I44" s="22">
        <v>3957000</v>
      </c>
      <c r="J44" s="22">
        <v>17.2</v>
      </c>
      <c r="K44" s="22">
        <v>0.1</v>
      </c>
      <c r="L44" s="88">
        <v>2955</v>
      </c>
      <c r="M44" s="90">
        <v>718543980</v>
      </c>
      <c r="N44" s="62">
        <v>20113.819920000002</v>
      </c>
      <c r="O44" s="61">
        <v>5879.0042100000001</v>
      </c>
      <c r="P44" s="49">
        <v>1045</v>
      </c>
      <c r="Q44" s="49">
        <v>26.8</v>
      </c>
      <c r="R44" s="49">
        <v>37.799999999999997</v>
      </c>
      <c r="S44" s="50">
        <v>15320</v>
      </c>
      <c r="T44" s="52">
        <f t="shared" si="0"/>
        <v>46947676.272376098</v>
      </c>
      <c r="U44" s="48">
        <f t="shared" si="1"/>
        <v>15638242.903996365</v>
      </c>
      <c r="V44" s="48">
        <f t="shared" si="2"/>
        <v>1548305.8088069223</v>
      </c>
      <c r="W44" s="48">
        <f t="shared" si="3"/>
        <v>3741238.5946584991</v>
      </c>
      <c r="X44" s="48">
        <f t="shared" si="4"/>
        <v>510731.43586799991</v>
      </c>
      <c r="Y44" s="48">
        <f t="shared" si="5"/>
        <v>1116610.9718243999</v>
      </c>
      <c r="Z44" s="48">
        <f t="shared" si="14"/>
        <v>25228.432991999998</v>
      </c>
      <c r="AA44" s="48">
        <f t="shared" si="15"/>
        <v>201.42108000000002</v>
      </c>
      <c r="AB44" s="48">
        <f t="shared" si="6"/>
        <v>109688.51079582243</v>
      </c>
      <c r="AC44" s="48">
        <f t="shared" si="16"/>
        <v>495235.73787744681</v>
      </c>
      <c r="AD44" s="51">
        <f t="shared" si="17"/>
        <v>69637924.352398068</v>
      </c>
      <c r="AE44" s="52">
        <f t="shared" si="7"/>
        <v>43150437.750345677</v>
      </c>
      <c r="AF44" s="48">
        <f t="shared" si="8"/>
        <v>14574317.711087009</v>
      </c>
      <c r="AG44" s="48">
        <f t="shared" si="9"/>
        <v>1488755.5853912714</v>
      </c>
      <c r="AH44" s="48">
        <f t="shared" si="10"/>
        <v>3741238.5946584991</v>
      </c>
      <c r="AI44" s="48">
        <f t="shared" si="11"/>
        <v>510731.43586799991</v>
      </c>
      <c r="AJ44" s="48">
        <f t="shared" si="12"/>
        <v>970966.06245600001</v>
      </c>
      <c r="AK44" s="48">
        <f t="shared" si="18"/>
        <v>22955.807999999997</v>
      </c>
      <c r="AL44" s="48">
        <f t="shared" si="19"/>
        <v>188.244</v>
      </c>
      <c r="AM44" s="48">
        <f t="shared" si="13"/>
        <v>274221.27698955603</v>
      </c>
      <c r="AN44" s="48">
        <f t="shared" si="20"/>
        <v>3242614.9503880441</v>
      </c>
      <c r="AO44" s="51">
        <f t="shared" si="21"/>
        <v>64733812.468796015</v>
      </c>
    </row>
    <row r="45" spans="1:41">
      <c r="A45" s="43">
        <v>2005</v>
      </c>
      <c r="B45" s="44">
        <v>2384804.32926</v>
      </c>
      <c r="C45" s="25">
        <v>6695.4437500000004</v>
      </c>
      <c r="D45" s="25">
        <v>1654.50775</v>
      </c>
      <c r="E45" s="89">
        <v>3.9763000000000002</v>
      </c>
      <c r="F45" s="45">
        <v>0.50814000000000004</v>
      </c>
      <c r="G45" s="46">
        <v>207367284</v>
      </c>
      <c r="H45" s="22">
        <v>7641370</v>
      </c>
      <c r="I45" s="22">
        <v>3739500</v>
      </c>
      <c r="J45" s="22">
        <v>20.7</v>
      </c>
      <c r="K45" s="22">
        <v>0.8</v>
      </c>
      <c r="L45" s="88">
        <v>2955</v>
      </c>
      <c r="M45" s="90">
        <v>732169152</v>
      </c>
      <c r="N45" s="62">
        <v>20131.006310000001</v>
      </c>
      <c r="O45" s="61">
        <v>5879.0042100000001</v>
      </c>
      <c r="P45" s="49">
        <v>1045</v>
      </c>
      <c r="Q45" s="49">
        <v>26.8</v>
      </c>
      <c r="R45" s="49">
        <v>37.799999999999997</v>
      </c>
      <c r="S45" s="50">
        <v>15320</v>
      </c>
      <c r="T45" s="52">
        <f t="shared" si="0"/>
        <v>55109006.494323909</v>
      </c>
      <c r="U45" s="48">
        <f t="shared" si="1"/>
        <v>16264891.602599617</v>
      </c>
      <c r="V45" s="48">
        <f t="shared" si="2"/>
        <v>1897115.9938959174</v>
      </c>
      <c r="W45" s="48">
        <f t="shared" si="3"/>
        <v>4195218.5763549991</v>
      </c>
      <c r="X45" s="48">
        <f t="shared" si="4"/>
        <v>536116.07961899997</v>
      </c>
      <c r="Y45" s="48">
        <f t="shared" si="5"/>
        <v>1096019.0428535999</v>
      </c>
      <c r="Z45" s="48">
        <f t="shared" si="14"/>
        <v>30362.125751999993</v>
      </c>
      <c r="AA45" s="48">
        <f t="shared" si="15"/>
        <v>1611.3686400000001</v>
      </c>
      <c r="AB45" s="48">
        <f t="shared" si="6"/>
        <v>105683.79276324483</v>
      </c>
      <c r="AC45" s="48">
        <f t="shared" si="16"/>
        <v>504626.49515458266</v>
      </c>
      <c r="AD45" s="51">
        <f t="shared" si="17"/>
        <v>79236025.076802298</v>
      </c>
      <c r="AE45" s="52">
        <f t="shared" si="7"/>
        <v>50651660.380812414</v>
      </c>
      <c r="AF45" s="48">
        <f t="shared" si="8"/>
        <v>15158333.27362499</v>
      </c>
      <c r="AG45" s="48">
        <f t="shared" si="9"/>
        <v>1824149.9941306899</v>
      </c>
      <c r="AH45" s="48">
        <f t="shared" si="10"/>
        <v>4195218.5763549991</v>
      </c>
      <c r="AI45" s="48">
        <f t="shared" si="11"/>
        <v>536116.07961899997</v>
      </c>
      <c r="AJ45" s="48">
        <f t="shared" si="12"/>
        <v>953060.03726399993</v>
      </c>
      <c r="AK45" s="48">
        <f t="shared" si="18"/>
        <v>27627.047999999995</v>
      </c>
      <c r="AL45" s="48">
        <f t="shared" si="19"/>
        <v>1505.952</v>
      </c>
      <c r="AM45" s="48">
        <f t="shared" si="13"/>
        <v>264209.48190811207</v>
      </c>
      <c r="AN45" s="48">
        <f t="shared" si="20"/>
        <v>3304102.0516073857</v>
      </c>
      <c r="AO45" s="51">
        <f t="shared" si="21"/>
        <v>73611880.823714212</v>
      </c>
    </row>
    <row r="46" spans="1:41">
      <c r="A46" s="43">
        <v>2006</v>
      </c>
      <c r="B46" s="44">
        <v>2608471.0202899999</v>
      </c>
      <c r="C46" s="25">
        <v>7263.3282799999997</v>
      </c>
      <c r="D46" s="25">
        <v>1993.4611199999999</v>
      </c>
      <c r="E46" s="89">
        <v>4.3435499999999996</v>
      </c>
      <c r="F46" s="45">
        <v>0.55356000000000005</v>
      </c>
      <c r="G46" s="46">
        <v>203513241</v>
      </c>
      <c r="H46" s="22">
        <v>7402010</v>
      </c>
      <c r="I46" s="22">
        <v>3604000</v>
      </c>
      <c r="J46" s="22">
        <v>28</v>
      </c>
      <c r="K46" s="22">
        <v>4</v>
      </c>
      <c r="L46" s="48">
        <v>2990</v>
      </c>
      <c r="M46" s="90">
        <v>745708176</v>
      </c>
      <c r="N46" s="62">
        <v>20128.57446</v>
      </c>
      <c r="O46" s="61">
        <v>5879.0042100000001</v>
      </c>
      <c r="P46" s="49">
        <v>1045</v>
      </c>
      <c r="Q46" s="49">
        <v>26.8</v>
      </c>
      <c r="R46" s="49">
        <v>37.799999999999997</v>
      </c>
      <c r="S46" s="50">
        <v>15320</v>
      </c>
      <c r="T46" s="52">
        <f t="shared" si="0"/>
        <v>60270303.701498628</v>
      </c>
      <c r="U46" s="48">
        <f t="shared" si="1"/>
        <v>17644423.814074498</v>
      </c>
      <c r="V46" s="48">
        <f t="shared" si="2"/>
        <v>2285771.6888673799</v>
      </c>
      <c r="W46" s="48">
        <f t="shared" si="3"/>
        <v>4582687.8372674985</v>
      </c>
      <c r="X46" s="48">
        <f t="shared" si="4"/>
        <v>584036.71632599994</v>
      </c>
      <c r="Y46" s="48">
        <f t="shared" si="5"/>
        <v>1075648.8839813999</v>
      </c>
      <c r="Z46" s="48">
        <f t="shared" si="14"/>
        <v>41069.542079999999</v>
      </c>
      <c r="AA46" s="48">
        <f t="shared" si="15"/>
        <v>8056.8431999999984</v>
      </c>
      <c r="AB46" s="48">
        <f t="shared" si="6"/>
        <v>102292.39672523041</v>
      </c>
      <c r="AC46" s="48">
        <f t="shared" si="16"/>
        <v>520045.36495416344</v>
      </c>
      <c r="AD46" s="51">
        <f t="shared" si="17"/>
        <v>86594291.424020648</v>
      </c>
      <c r="AE46" s="52">
        <f t="shared" si="7"/>
        <v>55395499.725642115</v>
      </c>
      <c r="AF46" s="48">
        <f t="shared" si="8"/>
        <v>16444011.010321068</v>
      </c>
      <c r="AG46" s="48">
        <f t="shared" si="9"/>
        <v>2197857.3931417116</v>
      </c>
      <c r="AH46" s="48">
        <f t="shared" si="10"/>
        <v>4582687.8372674985</v>
      </c>
      <c r="AI46" s="48">
        <f t="shared" si="11"/>
        <v>584036.71632599994</v>
      </c>
      <c r="AJ46" s="48">
        <f t="shared" si="12"/>
        <v>935346.85563599993</v>
      </c>
      <c r="AK46" s="48">
        <f t="shared" si="18"/>
        <v>37369.919999999998</v>
      </c>
      <c r="AL46" s="48">
        <f t="shared" si="19"/>
        <v>7529.7599999999984</v>
      </c>
      <c r="AM46" s="48">
        <f t="shared" si="13"/>
        <v>255730.99181307602</v>
      </c>
      <c r="AN46" s="48">
        <f t="shared" si="20"/>
        <v>3405058.937199879</v>
      </c>
      <c r="AO46" s="51">
        <f t="shared" si="21"/>
        <v>80440070.210147485</v>
      </c>
    </row>
    <row r="47" spans="1:41">
      <c r="A47" s="43">
        <v>2007</v>
      </c>
      <c r="B47" s="44">
        <v>2788086.0424600001</v>
      </c>
      <c r="C47" s="25">
        <v>7534.08151</v>
      </c>
      <c r="D47" s="25">
        <v>2490.0606499999999</v>
      </c>
      <c r="E47" s="89">
        <v>4.8305999999999996</v>
      </c>
      <c r="F47" s="45">
        <v>0.63168000000000002</v>
      </c>
      <c r="G47" s="46">
        <v>199734995</v>
      </c>
      <c r="H47" s="22">
        <v>7197465</v>
      </c>
      <c r="I47" s="22">
        <v>3451000</v>
      </c>
      <c r="J47" s="22">
        <v>28.7</v>
      </c>
      <c r="K47" s="22">
        <v>2</v>
      </c>
      <c r="L47" s="48">
        <v>2990</v>
      </c>
      <c r="M47" s="90">
        <v>749612988</v>
      </c>
      <c r="N47" s="62">
        <v>20131.70694</v>
      </c>
      <c r="O47" s="61">
        <v>5879.0042100000001</v>
      </c>
      <c r="P47" s="49">
        <v>1045</v>
      </c>
      <c r="Q47" s="49">
        <v>26.8</v>
      </c>
      <c r="R47" s="49">
        <v>37.799999999999997</v>
      </c>
      <c r="S47" s="50">
        <v>15320</v>
      </c>
      <c r="T47" s="52">
        <f t="shared" si="0"/>
        <v>64430442.971888363</v>
      </c>
      <c r="U47" s="48">
        <f t="shared" si="1"/>
        <v>18302150.486336328</v>
      </c>
      <c r="V47" s="48">
        <f t="shared" si="2"/>
        <v>2855189.9408666203</v>
      </c>
      <c r="W47" s="48">
        <f t="shared" si="3"/>
        <v>5096552.7890099995</v>
      </c>
      <c r="X47" s="48">
        <f t="shared" si="4"/>
        <v>666457.67932799994</v>
      </c>
      <c r="Y47" s="48">
        <f t="shared" si="5"/>
        <v>1055679.3425729999</v>
      </c>
      <c r="Z47" s="48">
        <f t="shared" si="14"/>
        <v>42096.280631999995</v>
      </c>
      <c r="AA47" s="48">
        <f t="shared" si="15"/>
        <v>4028.4215999999992</v>
      </c>
      <c r="AB47" s="48">
        <f t="shared" si="6"/>
        <v>99230.28823977361</v>
      </c>
      <c r="AC47" s="48">
        <f t="shared" si="16"/>
        <v>522768.52053562697</v>
      </c>
      <c r="AD47" s="51">
        <f t="shared" si="17"/>
        <v>92551828.200474083</v>
      </c>
      <c r="AE47" s="52">
        <f t="shared" si="7"/>
        <v>59219157.143279739</v>
      </c>
      <c r="AF47" s="48">
        <f t="shared" si="8"/>
        <v>17056990.201618202</v>
      </c>
      <c r="AG47" s="48">
        <f t="shared" si="9"/>
        <v>2745374.9431409808</v>
      </c>
      <c r="AH47" s="48">
        <f t="shared" si="10"/>
        <v>5096552.7890099995</v>
      </c>
      <c r="AI47" s="48">
        <f t="shared" si="11"/>
        <v>666457.67932799994</v>
      </c>
      <c r="AJ47" s="48">
        <f t="shared" si="12"/>
        <v>917982.03701999993</v>
      </c>
      <c r="AK47" s="48">
        <f t="shared" si="18"/>
        <v>38304.167999999998</v>
      </c>
      <c r="AL47" s="48">
        <f t="shared" si="19"/>
        <v>3764.8799999999992</v>
      </c>
      <c r="AM47" s="48">
        <f t="shared" si="13"/>
        <v>248075.72059943402</v>
      </c>
      <c r="AN47" s="48">
        <f t="shared" si="20"/>
        <v>3422889.1225546994</v>
      </c>
      <c r="AO47" s="51">
        <f t="shared" si="21"/>
        <v>85992659.561996341</v>
      </c>
    </row>
    <row r="48" spans="1:41">
      <c r="A48" s="43">
        <v>2008</v>
      </c>
      <c r="B48" s="44">
        <v>2953216.6933599999</v>
      </c>
      <c r="C48" s="25">
        <v>7467.5197500000004</v>
      </c>
      <c r="D48" s="25">
        <v>2725.5763900000002</v>
      </c>
      <c r="E48" s="89">
        <v>5.8807200000000002</v>
      </c>
      <c r="F48" s="45">
        <v>0.65917000000000003</v>
      </c>
      <c r="G48" s="46">
        <v>196028066</v>
      </c>
      <c r="H48" s="22">
        <v>7030350</v>
      </c>
      <c r="I48" s="22">
        <v>2985000</v>
      </c>
      <c r="J48" s="22">
        <v>34.4</v>
      </c>
      <c r="K48" s="22">
        <v>5</v>
      </c>
      <c r="L48" s="48">
        <v>2990</v>
      </c>
      <c r="M48" s="90">
        <v>752404040</v>
      </c>
      <c r="N48" s="62">
        <v>20139.132379999999</v>
      </c>
      <c r="O48" s="61">
        <v>5879.0042100000001</v>
      </c>
      <c r="P48" s="49">
        <v>1045</v>
      </c>
      <c r="Q48" s="49">
        <v>26.8</v>
      </c>
      <c r="R48" s="49">
        <v>37.799999999999997</v>
      </c>
      <c r="S48" s="50">
        <v>15320</v>
      </c>
      <c r="T48" s="52">
        <f t="shared" si="0"/>
        <v>68271652.745150819</v>
      </c>
      <c r="U48" s="48">
        <f t="shared" si="1"/>
        <v>18140455.481240023</v>
      </c>
      <c r="V48" s="48">
        <f t="shared" si="2"/>
        <v>3125240.4602239532</v>
      </c>
      <c r="W48" s="48">
        <f t="shared" si="3"/>
        <v>6204488.0382119985</v>
      </c>
      <c r="X48" s="48">
        <f t="shared" si="4"/>
        <v>695461.16464450001</v>
      </c>
      <c r="Y48" s="48">
        <f t="shared" si="5"/>
        <v>1036086.7400363998</v>
      </c>
      <c r="Z48" s="48">
        <f t="shared" si="14"/>
        <v>50456.865983999996</v>
      </c>
      <c r="AA48" s="48">
        <f t="shared" si="15"/>
        <v>10071.054</v>
      </c>
      <c r="AB48" s="48">
        <f t="shared" si="6"/>
        <v>95225.611898664021</v>
      </c>
      <c r="AC48" s="48">
        <f t="shared" si="16"/>
        <v>524714.95709440496</v>
      </c>
      <c r="AD48" s="51">
        <f t="shared" si="17"/>
        <v>97629138.161390349</v>
      </c>
      <c r="AE48" s="52">
        <f t="shared" si="7"/>
        <v>62749680.831940092</v>
      </c>
      <c r="AF48" s="48">
        <f t="shared" si="8"/>
        <v>16906295.881863955</v>
      </c>
      <c r="AG48" s="48">
        <f t="shared" si="9"/>
        <v>3005038.9040614935</v>
      </c>
      <c r="AH48" s="48">
        <f t="shared" si="10"/>
        <v>6204488.0382119985</v>
      </c>
      <c r="AI48" s="48">
        <f t="shared" si="11"/>
        <v>695461.16464450001</v>
      </c>
      <c r="AJ48" s="48">
        <f t="shared" si="12"/>
        <v>900944.99133599992</v>
      </c>
      <c r="AK48" s="48">
        <f t="shared" si="18"/>
        <v>45911.615999999995</v>
      </c>
      <c r="AL48" s="48">
        <f t="shared" si="19"/>
        <v>9412.1999999999989</v>
      </c>
      <c r="AM48" s="48">
        <f t="shared" si="13"/>
        <v>238064.02974666003</v>
      </c>
      <c r="AN48" s="48">
        <f t="shared" si="20"/>
        <v>3435633.6476419363</v>
      </c>
      <c r="AO48" s="51">
        <f t="shared" si="21"/>
        <v>90755297.657804713</v>
      </c>
    </row>
    <row r="49" spans="1:41">
      <c r="A49" s="43">
        <v>2009</v>
      </c>
      <c r="B49" s="44">
        <v>3350858.9816399999</v>
      </c>
      <c r="C49" s="25">
        <v>8539.7254300000004</v>
      </c>
      <c r="D49" s="25">
        <v>3125.2715600000001</v>
      </c>
      <c r="E49" s="89">
        <v>6.2393700000000001</v>
      </c>
      <c r="F49" s="45">
        <v>0.67198999999999998</v>
      </c>
      <c r="G49" s="46">
        <v>192390311</v>
      </c>
      <c r="H49" s="22">
        <v>6823360</v>
      </c>
      <c r="I49" s="22">
        <v>2955000</v>
      </c>
      <c r="J49" s="22">
        <v>37</v>
      </c>
      <c r="K49" s="22">
        <v>6</v>
      </c>
      <c r="L49" s="48">
        <v>2990</v>
      </c>
      <c r="M49" s="90">
        <v>756223840</v>
      </c>
      <c r="N49" s="62">
        <v>20148.917450000001</v>
      </c>
      <c r="O49" s="61">
        <v>5879.0042100000001</v>
      </c>
      <c r="P49" s="49">
        <v>1045</v>
      </c>
      <c r="Q49" s="49">
        <v>26.8</v>
      </c>
      <c r="R49" s="49">
        <v>37.799999999999997</v>
      </c>
      <c r="S49" s="50">
        <v>15320</v>
      </c>
      <c r="T49" s="52">
        <f t="shared" si="0"/>
        <v>77501875.815062895</v>
      </c>
      <c r="U49" s="48">
        <f t="shared" si="1"/>
        <v>20745108.706934225</v>
      </c>
      <c r="V49" s="48">
        <f t="shared" si="2"/>
        <v>3583544.8106810288</v>
      </c>
      <c r="W49" s="48">
        <f t="shared" si="3"/>
        <v>6582883.8188144984</v>
      </c>
      <c r="X49" s="48">
        <f t="shared" si="4"/>
        <v>708986.98064149998</v>
      </c>
      <c r="Y49" s="48">
        <f t="shared" si="5"/>
        <v>1016859.7497593999</v>
      </c>
      <c r="Z49" s="48">
        <f t="shared" si="14"/>
        <v>54270.46632</v>
      </c>
      <c r="AA49" s="48">
        <f t="shared" si="15"/>
        <v>12085.264800000001</v>
      </c>
      <c r="AB49" s="48">
        <f t="shared" si="6"/>
        <v>92677.069636694418</v>
      </c>
      <c r="AC49" s="48">
        <f t="shared" si="16"/>
        <v>527378.82662002475</v>
      </c>
      <c r="AD49" s="51">
        <f t="shared" si="17"/>
        <v>110298292.68265024</v>
      </c>
      <c r="AE49" s="52">
        <f t="shared" si="7"/>
        <v>71233341.74178575</v>
      </c>
      <c r="AF49" s="48">
        <f t="shared" si="8"/>
        <v>19333745.3000319</v>
      </c>
      <c r="AG49" s="48">
        <f t="shared" si="9"/>
        <v>3445716.1641163738</v>
      </c>
      <c r="AH49" s="48">
        <f t="shared" si="10"/>
        <v>6582883.8188144984</v>
      </c>
      <c r="AI49" s="48">
        <f t="shared" si="11"/>
        <v>708986.98064149998</v>
      </c>
      <c r="AJ49" s="48">
        <f t="shared" si="12"/>
        <v>884225.86935599998</v>
      </c>
      <c r="AK49" s="48">
        <f t="shared" si="18"/>
        <v>49381.68</v>
      </c>
      <c r="AL49" s="48">
        <f t="shared" si="19"/>
        <v>11294.64</v>
      </c>
      <c r="AM49" s="48">
        <f t="shared" si="13"/>
        <v>231692.67409173603</v>
      </c>
      <c r="AN49" s="48">
        <f t="shared" si="20"/>
        <v>3453075.6504882565</v>
      </c>
      <c r="AO49" s="51">
        <f t="shared" si="21"/>
        <v>102481268.86883777</v>
      </c>
    </row>
    <row r="50" spans="1:41">
      <c r="A50" s="43">
        <v>2010</v>
      </c>
      <c r="B50" s="44">
        <v>3501779.7368100001</v>
      </c>
      <c r="C50" s="25">
        <v>9330.1759700000002</v>
      </c>
      <c r="D50" s="25">
        <v>3768.4636500000001</v>
      </c>
      <c r="E50" s="89">
        <v>7.5210900000000001</v>
      </c>
      <c r="F50" s="45">
        <v>0.70813999999999999</v>
      </c>
      <c r="G50" s="46">
        <v>188823052</v>
      </c>
      <c r="H50" s="22">
        <v>6787360</v>
      </c>
      <c r="I50" s="22">
        <v>2793000</v>
      </c>
      <c r="J50" s="22">
        <v>37</v>
      </c>
      <c r="K50" s="22">
        <v>6</v>
      </c>
      <c r="L50" s="48">
        <v>2990</v>
      </c>
      <c r="M50" s="90">
        <v>769383157.5</v>
      </c>
      <c r="N50" s="62">
        <v>20142.313239999999</v>
      </c>
      <c r="O50" s="61">
        <v>5879.0042100000001</v>
      </c>
      <c r="P50" s="49">
        <v>1045</v>
      </c>
      <c r="Q50" s="49">
        <v>26.8</v>
      </c>
      <c r="R50" s="49">
        <v>37.799999999999997</v>
      </c>
      <c r="S50" s="50">
        <v>15320</v>
      </c>
      <c r="T50" s="52">
        <f t="shared" si="0"/>
        <v>80965968.670970932</v>
      </c>
      <c r="U50" s="48">
        <f t="shared" si="1"/>
        <v>22665308.89535585</v>
      </c>
      <c r="V50" s="48">
        <f t="shared" si="2"/>
        <v>4321051.1784126656</v>
      </c>
      <c r="W50" s="48">
        <f t="shared" si="3"/>
        <v>7935170.0028764987</v>
      </c>
      <c r="X50" s="48">
        <f t="shared" si="4"/>
        <v>747127.24961899989</v>
      </c>
      <c r="Y50" s="48">
        <f t="shared" si="5"/>
        <v>998005.35904079978</v>
      </c>
      <c r="Z50" s="48">
        <f t="shared" si="14"/>
        <v>54270.46632</v>
      </c>
      <c r="AA50" s="48">
        <f t="shared" si="15"/>
        <v>12085.264800000001</v>
      </c>
      <c r="AB50" s="48">
        <f t="shared" si="6"/>
        <v>91542.823470134419</v>
      </c>
      <c r="AC50" s="48">
        <f t="shared" si="16"/>
        <v>536555.93140723999</v>
      </c>
      <c r="AD50" s="51">
        <f t="shared" si="17"/>
        <v>117790529.91086587</v>
      </c>
      <c r="AE50" s="52">
        <f t="shared" si="7"/>
        <v>74417250.616701216</v>
      </c>
      <c r="AF50" s="48">
        <f t="shared" si="8"/>
        <v>21123307.451403402</v>
      </c>
      <c r="AG50" s="48">
        <f t="shared" si="9"/>
        <v>4154856.9023198704</v>
      </c>
      <c r="AH50" s="48">
        <f t="shared" si="10"/>
        <v>7935170.0028764987</v>
      </c>
      <c r="AI50" s="48">
        <f t="shared" si="11"/>
        <v>747127.24961899989</v>
      </c>
      <c r="AJ50" s="48">
        <f t="shared" si="12"/>
        <v>867830.74699199991</v>
      </c>
      <c r="AK50" s="48">
        <f t="shared" si="18"/>
        <v>49381.68</v>
      </c>
      <c r="AL50" s="48">
        <f t="shared" si="19"/>
        <v>11294.64</v>
      </c>
      <c r="AM50" s="48">
        <f t="shared" si="13"/>
        <v>228857.05867533604</v>
      </c>
      <c r="AN50" s="48">
        <f t="shared" si="20"/>
        <v>3513163.8365950235</v>
      </c>
      <c r="AO50" s="51">
        <f t="shared" si="21"/>
        <v>109535076.34858735</v>
      </c>
    </row>
    <row r="51" spans="1:41" ht="15" thickBot="1">
      <c r="A51" s="53">
        <v>2011</v>
      </c>
      <c r="B51" s="54">
        <v>3826868.9937100001</v>
      </c>
      <c r="C51" s="66">
        <v>8924</v>
      </c>
      <c r="D51" s="66">
        <v>4623.5457500000002</v>
      </c>
      <c r="E51" s="64">
        <v>7.7796500000000002</v>
      </c>
      <c r="F51" s="64">
        <v>0.83857999999999999</v>
      </c>
      <c r="G51" s="56">
        <v>188823052</v>
      </c>
      <c r="H51" s="67">
        <v>6787360</v>
      </c>
      <c r="I51" s="67">
        <v>2793000</v>
      </c>
      <c r="J51" s="67">
        <v>38</v>
      </c>
      <c r="K51" s="67">
        <v>7</v>
      </c>
      <c r="L51" s="55">
        <v>2990</v>
      </c>
      <c r="M51" s="91">
        <f>((M50-M49)/2)+M50</f>
        <v>775962816.25</v>
      </c>
      <c r="N51" s="63">
        <v>20144.798419999999</v>
      </c>
      <c r="O51" s="64">
        <v>5879.0042100000001</v>
      </c>
      <c r="P51" s="65">
        <v>1045</v>
      </c>
      <c r="Q51" s="65">
        <v>26.8</v>
      </c>
      <c r="R51" s="65">
        <v>37.799999999999997</v>
      </c>
      <c r="S51" s="58">
        <v>15320</v>
      </c>
      <c r="T51" s="57">
        <f t="shared" si="0"/>
        <v>88493396.926962361</v>
      </c>
      <c r="U51" s="55">
        <f t="shared" si="1"/>
        <v>21678606.837911073</v>
      </c>
      <c r="V51" s="55">
        <f t="shared" si="2"/>
        <v>5301517.9837232521</v>
      </c>
      <c r="W51" s="55">
        <f t="shared" si="3"/>
        <v>8207965.2434524987</v>
      </c>
      <c r="X51" s="55">
        <f t="shared" si="4"/>
        <v>884748.73469299986</v>
      </c>
      <c r="Y51" s="55">
        <f t="shared" si="5"/>
        <v>998005.35904079978</v>
      </c>
      <c r="Z51" s="55">
        <f t="shared" si="14"/>
        <v>55737.235679999998</v>
      </c>
      <c r="AA51" s="55">
        <f t="shared" si="15"/>
        <v>14099.475599999998</v>
      </c>
      <c r="AB51" s="55">
        <f t="shared" si="6"/>
        <v>91542.823470134419</v>
      </c>
      <c r="AC51" s="55">
        <f t="shared" si="16"/>
        <v>541144.48380084767</v>
      </c>
      <c r="AD51" s="59">
        <f t="shared" si="17"/>
        <v>125725620.62053312</v>
      </c>
      <c r="AE51" s="57">
        <f t="shared" si="7"/>
        <v>81335842.763752162</v>
      </c>
      <c r="AF51" s="55">
        <f t="shared" si="8"/>
        <v>20203734.238500535</v>
      </c>
      <c r="AG51" s="55">
        <f t="shared" si="9"/>
        <v>5097613.4458877426</v>
      </c>
      <c r="AH51" s="55">
        <f t="shared" si="10"/>
        <v>8207965.2434524987</v>
      </c>
      <c r="AI51" s="55">
        <f t="shared" si="11"/>
        <v>884748.73469299986</v>
      </c>
      <c r="AJ51" s="55">
        <f t="shared" si="12"/>
        <v>867830.74699199991</v>
      </c>
      <c r="AK51" s="55">
        <f t="shared" si="18"/>
        <v>50716.32</v>
      </c>
      <c r="AL51" s="55">
        <f t="shared" si="19"/>
        <v>13177.079999999998</v>
      </c>
      <c r="AM51" s="55">
        <f t="shared" si="13"/>
        <v>228857.05867533604</v>
      </c>
      <c r="AN51" s="55">
        <f t="shared" si="20"/>
        <v>3543207.9296484068</v>
      </c>
      <c r="AO51" s="59">
        <f t="shared" si="21"/>
        <v>116890485.63195328</v>
      </c>
    </row>
    <row r="52" spans="1:41">
      <c r="E52" s="60"/>
      <c r="AC52" s="48"/>
    </row>
    <row r="53" spans="1:41">
      <c r="E53" s="60"/>
      <c r="AC53" s="48"/>
    </row>
    <row r="54" spans="1:41">
      <c r="A54" s="12"/>
      <c r="B54" s="26"/>
      <c r="C54" s="24"/>
      <c r="D54" s="25"/>
      <c r="E54" s="25"/>
      <c r="F54" s="25"/>
      <c r="G54" s="28"/>
      <c r="H54" s="12"/>
      <c r="I54" s="28"/>
      <c r="J54" s="28"/>
      <c r="K54" s="28"/>
      <c r="L54" s="15"/>
      <c r="M54" s="15"/>
      <c r="N54" s="16"/>
      <c r="O54" s="16"/>
      <c r="P54" s="15"/>
      <c r="Q54" s="15"/>
      <c r="R54" s="15"/>
      <c r="S54" s="22"/>
      <c r="AC54" s="48"/>
    </row>
    <row r="55" spans="1:41">
      <c r="A55" s="12"/>
      <c r="B55" s="26"/>
      <c r="C55" s="24"/>
      <c r="D55" s="25"/>
      <c r="E55" s="25"/>
      <c r="F55" s="25"/>
      <c r="G55" s="28"/>
      <c r="H55" s="25"/>
      <c r="I55" s="28"/>
      <c r="J55" s="28"/>
      <c r="K55" s="28"/>
      <c r="L55" s="15"/>
      <c r="M55" s="15"/>
      <c r="N55" s="16"/>
      <c r="O55" s="16"/>
      <c r="P55" s="15"/>
      <c r="Q55" s="15"/>
      <c r="R55" s="15"/>
      <c r="S55" s="22"/>
      <c r="AC55" s="48"/>
    </row>
    <row r="56" spans="1:41">
      <c r="A56" s="12"/>
      <c r="B56" s="26"/>
      <c r="C56" s="24"/>
      <c r="D56" s="25"/>
      <c r="E56" s="25"/>
      <c r="F56" s="25"/>
      <c r="G56" s="28"/>
      <c r="H56" s="25"/>
      <c r="I56" s="28"/>
      <c r="J56" s="28"/>
      <c r="K56" s="28"/>
      <c r="L56" s="15"/>
      <c r="M56" s="15"/>
      <c r="N56" s="16"/>
      <c r="O56" s="16"/>
      <c r="P56" s="15"/>
      <c r="Q56" s="15"/>
      <c r="R56" s="15"/>
      <c r="S56" s="22"/>
      <c r="AC56" s="48"/>
    </row>
    <row r="57" spans="1:41">
      <c r="A57" s="12"/>
      <c r="B57" s="26"/>
      <c r="C57" s="24"/>
      <c r="D57" s="25"/>
      <c r="E57" s="25"/>
      <c r="F57" s="25"/>
      <c r="G57" s="28"/>
      <c r="H57" s="25"/>
      <c r="I57" s="28"/>
      <c r="J57" s="28"/>
      <c r="K57" s="28"/>
      <c r="L57" s="15"/>
      <c r="M57" s="15"/>
      <c r="N57" s="16"/>
      <c r="O57" s="16"/>
      <c r="P57" s="15"/>
      <c r="Q57" s="15"/>
      <c r="R57" s="15"/>
      <c r="S57" s="22"/>
      <c r="AC57" s="48"/>
    </row>
    <row r="58" spans="1:41">
      <c r="A58" s="12"/>
      <c r="B58" s="26"/>
      <c r="C58" s="24"/>
      <c r="D58" s="25"/>
      <c r="E58" s="25"/>
      <c r="F58" s="25"/>
      <c r="G58" s="28"/>
      <c r="H58" s="25"/>
      <c r="I58" s="28"/>
      <c r="J58" s="28"/>
      <c r="K58" s="28"/>
      <c r="L58" s="15"/>
      <c r="M58" s="15"/>
      <c r="N58" s="16"/>
      <c r="O58" s="16"/>
      <c r="P58" s="15"/>
      <c r="Q58" s="15"/>
      <c r="R58" s="15"/>
      <c r="S58" s="22"/>
      <c r="AC58" s="48"/>
    </row>
    <row r="59" spans="1:41">
      <c r="A59" s="12"/>
      <c r="B59" s="26"/>
      <c r="C59" s="24"/>
      <c r="D59" s="25"/>
      <c r="E59" s="25"/>
      <c r="F59" s="25"/>
      <c r="G59" s="28"/>
      <c r="H59" s="25"/>
      <c r="I59" s="28"/>
      <c r="J59" s="28"/>
      <c r="K59" s="28"/>
      <c r="L59" s="15"/>
      <c r="M59" s="15"/>
      <c r="N59" s="16"/>
      <c r="O59" s="16"/>
      <c r="P59" s="15"/>
      <c r="Q59" s="15"/>
      <c r="R59" s="15"/>
      <c r="S59" s="22"/>
      <c r="AC59" s="48"/>
    </row>
    <row r="60" spans="1:41">
      <c r="A60" s="12"/>
      <c r="B60" s="26"/>
      <c r="C60" s="24"/>
      <c r="D60" s="25"/>
      <c r="E60" s="25"/>
      <c r="F60" s="25"/>
      <c r="G60" s="28"/>
      <c r="H60" s="25"/>
      <c r="I60" s="28"/>
      <c r="J60" s="28"/>
      <c r="K60" s="28"/>
      <c r="L60" s="15"/>
      <c r="M60" s="15"/>
      <c r="N60" s="16"/>
      <c r="O60" s="16"/>
      <c r="P60" s="15"/>
      <c r="Q60" s="15"/>
      <c r="R60" s="15"/>
      <c r="S60" s="22"/>
      <c r="AC60" s="48"/>
    </row>
    <row r="61" spans="1:41">
      <c r="A61" s="12"/>
      <c r="B61" s="26"/>
      <c r="C61" s="24"/>
      <c r="D61" s="25"/>
      <c r="E61" s="25"/>
      <c r="F61" s="25"/>
      <c r="G61" s="28"/>
      <c r="H61" s="25"/>
      <c r="I61" s="28"/>
      <c r="J61" s="28"/>
      <c r="K61" s="28"/>
      <c r="L61" s="15"/>
      <c r="M61" s="15"/>
      <c r="N61" s="16"/>
      <c r="O61" s="16"/>
      <c r="P61" s="15"/>
      <c r="Q61" s="15"/>
      <c r="R61" s="15"/>
      <c r="S61" s="22"/>
      <c r="AC61" s="48"/>
    </row>
    <row r="62" spans="1:41">
      <c r="A62" s="12"/>
      <c r="B62" s="26"/>
      <c r="C62" s="24"/>
      <c r="D62" s="25"/>
      <c r="E62" s="25"/>
      <c r="F62" s="25"/>
      <c r="G62" s="28"/>
      <c r="H62" s="25"/>
      <c r="I62" s="28"/>
      <c r="J62" s="28"/>
      <c r="K62" s="28"/>
      <c r="L62" s="15"/>
      <c r="M62" s="15"/>
      <c r="N62" s="16"/>
      <c r="O62" s="16"/>
      <c r="P62" s="15"/>
      <c r="Q62" s="15"/>
      <c r="R62" s="15"/>
      <c r="S62" s="22"/>
      <c r="AC62" s="48"/>
    </row>
    <row r="63" spans="1:41">
      <c r="A63" s="12"/>
      <c r="B63" s="26"/>
      <c r="C63" s="24"/>
      <c r="D63" s="25"/>
      <c r="E63" s="25"/>
      <c r="F63" s="25"/>
      <c r="G63" s="28"/>
      <c r="H63" s="25"/>
      <c r="I63" s="28"/>
      <c r="J63" s="28"/>
      <c r="K63" s="28"/>
      <c r="L63" s="15"/>
      <c r="M63" s="15"/>
      <c r="N63" s="16"/>
      <c r="O63" s="16"/>
      <c r="P63" s="15"/>
      <c r="Q63" s="15"/>
      <c r="R63" s="15"/>
      <c r="S63" s="22"/>
    </row>
    <row r="64" spans="1:41">
      <c r="A64" s="12"/>
      <c r="B64" s="26"/>
      <c r="C64" s="24"/>
      <c r="D64" s="25"/>
      <c r="E64" s="25"/>
      <c r="F64" s="25"/>
      <c r="G64" s="28"/>
      <c r="H64" s="25"/>
      <c r="I64" s="28"/>
      <c r="J64" s="28"/>
      <c r="K64" s="28"/>
      <c r="L64" s="15"/>
      <c r="M64" s="15"/>
      <c r="N64" s="16"/>
      <c r="O64" s="16"/>
      <c r="P64" s="15"/>
      <c r="Q64" s="15"/>
      <c r="R64" s="15"/>
      <c r="S64" s="22"/>
    </row>
    <row r="65" spans="1:19">
      <c r="A65" s="12"/>
      <c r="B65" s="26"/>
      <c r="C65" s="24"/>
      <c r="D65" s="25"/>
      <c r="E65" s="25"/>
      <c r="F65" s="25"/>
      <c r="G65" s="12"/>
      <c r="H65" s="12"/>
      <c r="I65" s="12"/>
      <c r="J65" s="12"/>
      <c r="K65" s="12"/>
      <c r="L65" s="15"/>
      <c r="M65" s="15"/>
      <c r="N65" s="16"/>
      <c r="O65" s="16"/>
      <c r="P65" s="15"/>
      <c r="Q65" s="15"/>
      <c r="R65" s="15"/>
      <c r="S65" s="22"/>
    </row>
    <row r="66" spans="1:19">
      <c r="A66" s="22"/>
      <c r="B66" s="22"/>
      <c r="C66" s="22"/>
      <c r="D66" s="22"/>
      <c r="E66" s="22"/>
      <c r="F66" s="22"/>
      <c r="G66" s="22"/>
      <c r="H66" s="22"/>
      <c r="I66" s="22"/>
      <c r="J66" s="22"/>
      <c r="K66" s="22"/>
      <c r="L66" s="22"/>
      <c r="M66" s="22"/>
      <c r="N66" s="22"/>
      <c r="O66" s="22"/>
      <c r="P66" s="22"/>
      <c r="Q66" s="22"/>
      <c r="R66" s="22"/>
      <c r="S66" s="22"/>
    </row>
    <row r="67" spans="1:19">
      <c r="A67" s="22"/>
      <c r="B67" s="22"/>
      <c r="C67" s="22"/>
      <c r="D67" s="22"/>
      <c r="E67" s="22"/>
      <c r="F67" s="22"/>
      <c r="G67" s="22"/>
      <c r="H67" s="22"/>
      <c r="I67" s="22"/>
      <c r="J67" s="22"/>
      <c r="K67" s="22"/>
      <c r="L67" s="22"/>
      <c r="M67" s="22"/>
      <c r="N67" s="22"/>
      <c r="O67" s="22"/>
      <c r="P67" s="22"/>
      <c r="Q67" s="22"/>
      <c r="R67" s="22"/>
      <c r="S67" s="22"/>
    </row>
    <row r="68" spans="1:19">
      <c r="A68" s="22"/>
      <c r="B68" s="22"/>
      <c r="C68" s="22"/>
      <c r="D68" s="22"/>
      <c r="E68" s="22"/>
      <c r="F68" s="22"/>
      <c r="G68" s="22"/>
      <c r="H68" s="22"/>
      <c r="I68" s="22"/>
      <c r="J68" s="22"/>
      <c r="K68" s="22"/>
      <c r="L68" s="22"/>
      <c r="M68" s="22"/>
      <c r="N68" s="22"/>
      <c r="O68" s="22"/>
      <c r="P68" s="22"/>
      <c r="Q68" s="22"/>
      <c r="R68" s="22"/>
      <c r="S68" s="22"/>
    </row>
    <row r="69" spans="1:19">
      <c r="A69" s="22"/>
      <c r="B69" s="22"/>
      <c r="C69" s="22"/>
      <c r="D69" s="22"/>
      <c r="E69" s="22"/>
      <c r="F69" s="22"/>
      <c r="G69" s="22"/>
      <c r="H69" s="22"/>
      <c r="I69" s="22"/>
      <c r="J69" s="22"/>
      <c r="K69" s="22"/>
      <c r="L69" s="22"/>
      <c r="M69" s="22"/>
      <c r="N69" s="22"/>
      <c r="O69" s="22"/>
      <c r="P69" s="22"/>
      <c r="Q69" s="22"/>
      <c r="R69" s="22"/>
      <c r="S69" s="22"/>
    </row>
    <row r="70" spans="1:19">
      <c r="A70" s="22"/>
      <c r="B70" s="22"/>
      <c r="C70" s="22"/>
      <c r="D70" s="22"/>
      <c r="E70" s="22"/>
      <c r="F70" s="22"/>
      <c r="G70" s="22"/>
      <c r="H70" s="22"/>
      <c r="I70" s="22"/>
      <c r="J70" s="22"/>
      <c r="K70" s="22"/>
      <c r="L70" s="22"/>
      <c r="M70" s="22"/>
      <c r="N70" s="22"/>
      <c r="O70" s="22"/>
      <c r="P70" s="22"/>
      <c r="Q70" s="22"/>
      <c r="R70" s="22"/>
      <c r="S70" s="22"/>
    </row>
    <row r="71" spans="1:19">
      <c r="A71" s="22"/>
      <c r="B71" s="22"/>
      <c r="C71" s="22"/>
      <c r="D71" s="22"/>
      <c r="E71" s="22"/>
      <c r="F71" s="22"/>
      <c r="G71" s="22"/>
      <c r="H71" s="22"/>
      <c r="I71" s="22"/>
      <c r="J71" s="22"/>
      <c r="K71" s="22"/>
      <c r="L71" s="22"/>
      <c r="M71" s="22"/>
      <c r="N71" s="22"/>
      <c r="O71" s="22"/>
      <c r="P71" s="22"/>
      <c r="Q71" s="22"/>
      <c r="R71" s="22"/>
      <c r="S71" s="22"/>
    </row>
    <row r="72" spans="1:19">
      <c r="A72" s="22"/>
      <c r="B72" s="22"/>
      <c r="C72" s="22"/>
      <c r="D72" s="22"/>
      <c r="E72" s="22"/>
      <c r="F72" s="22"/>
      <c r="G72" s="22"/>
      <c r="H72" s="22"/>
      <c r="I72" s="22"/>
      <c r="J72" s="22"/>
      <c r="K72" s="22"/>
      <c r="L72" s="22"/>
      <c r="M72" s="22"/>
      <c r="N72" s="22"/>
      <c r="O72" s="22"/>
      <c r="P72" s="22"/>
      <c r="Q72" s="22"/>
      <c r="R72" s="22"/>
      <c r="S72" s="22"/>
    </row>
    <row r="73" spans="1:19">
      <c r="A73" s="22"/>
      <c r="B73" s="22"/>
      <c r="C73" s="22"/>
      <c r="D73" s="22"/>
      <c r="E73" s="22"/>
      <c r="F73" s="22"/>
      <c r="G73" s="22"/>
      <c r="H73" s="22"/>
      <c r="I73" s="22"/>
      <c r="J73" s="22"/>
      <c r="K73" s="22"/>
      <c r="L73" s="22"/>
      <c r="M73" s="22"/>
      <c r="N73" s="22"/>
      <c r="O73" s="22"/>
      <c r="P73" s="22"/>
      <c r="Q73" s="22"/>
      <c r="R73" s="22"/>
      <c r="S73" s="22"/>
    </row>
    <row r="74" spans="1:19">
      <c r="A74" s="22"/>
      <c r="B74" s="22"/>
      <c r="C74" s="22"/>
      <c r="D74" s="22"/>
      <c r="E74" s="22"/>
      <c r="F74" s="22"/>
      <c r="G74" s="22"/>
      <c r="H74" s="22"/>
      <c r="I74" s="22"/>
      <c r="J74" s="22"/>
      <c r="K74" s="22"/>
      <c r="L74" s="22"/>
      <c r="M74" s="22"/>
      <c r="N74" s="22"/>
      <c r="O74" s="22"/>
      <c r="P74" s="22"/>
      <c r="Q74" s="22"/>
      <c r="R74" s="22"/>
      <c r="S74" s="22"/>
    </row>
    <row r="75" spans="1:19">
      <c r="A75" s="22"/>
      <c r="B75" s="22"/>
      <c r="C75" s="22"/>
      <c r="D75" s="22"/>
      <c r="E75" s="22"/>
      <c r="F75" s="22"/>
      <c r="G75" s="22"/>
      <c r="H75" s="22"/>
      <c r="I75" s="22"/>
      <c r="J75" s="22"/>
      <c r="K75" s="22"/>
      <c r="L75" s="22"/>
      <c r="M75" s="22"/>
      <c r="N75" s="22"/>
      <c r="O75" s="22"/>
      <c r="P75" s="22"/>
      <c r="Q75" s="22"/>
      <c r="R75" s="22"/>
      <c r="S75" s="22"/>
    </row>
    <row r="76" spans="1:19">
      <c r="A76" s="22"/>
      <c r="B76" s="22"/>
      <c r="C76" s="22"/>
      <c r="D76" s="22"/>
      <c r="E76" s="22"/>
      <c r="F76" s="22"/>
      <c r="G76" s="22"/>
      <c r="H76" s="22"/>
      <c r="I76" s="22"/>
      <c r="J76" s="22"/>
      <c r="K76" s="22"/>
      <c r="L76" s="22"/>
      <c r="M76" s="22"/>
      <c r="N76" s="22"/>
      <c r="O76" s="22"/>
      <c r="P76" s="22"/>
      <c r="Q76" s="22"/>
      <c r="R76" s="22"/>
      <c r="S76" s="22"/>
    </row>
    <row r="77" spans="1:19">
      <c r="A77" s="22"/>
      <c r="B77" s="22"/>
      <c r="C77" s="22"/>
      <c r="D77" s="22"/>
      <c r="E77" s="22"/>
      <c r="F77" s="22"/>
      <c r="G77" s="22"/>
      <c r="H77" s="22"/>
      <c r="I77" s="22"/>
      <c r="J77" s="22"/>
      <c r="K77" s="22"/>
      <c r="L77" s="22"/>
      <c r="M77" s="22"/>
      <c r="N77" s="22"/>
      <c r="O77" s="22"/>
      <c r="P77" s="22"/>
      <c r="Q77" s="22"/>
      <c r="R77" s="22"/>
      <c r="S77" s="22"/>
    </row>
    <row r="78" spans="1:19">
      <c r="A78" s="22"/>
      <c r="B78" s="22"/>
      <c r="C78" s="22"/>
      <c r="D78" s="22"/>
      <c r="E78" s="22"/>
      <c r="F78" s="22"/>
      <c r="G78" s="22"/>
      <c r="H78" s="22"/>
      <c r="I78" s="22"/>
      <c r="J78" s="22"/>
      <c r="K78" s="22"/>
      <c r="L78" s="22"/>
      <c r="M78" s="22"/>
      <c r="N78" s="22"/>
      <c r="O78" s="22"/>
      <c r="P78" s="22"/>
      <c r="Q78" s="22"/>
      <c r="R78" s="22"/>
      <c r="S78" s="22"/>
    </row>
    <row r="79" spans="1:19">
      <c r="A79" s="22"/>
      <c r="B79" s="22"/>
      <c r="C79" s="22"/>
      <c r="D79" s="22"/>
      <c r="E79" s="22"/>
      <c r="F79" s="22"/>
      <c r="G79" s="22"/>
      <c r="H79" s="22"/>
      <c r="I79" s="22"/>
      <c r="J79" s="22"/>
      <c r="K79" s="22"/>
      <c r="L79" s="22"/>
      <c r="M79" s="22"/>
      <c r="N79" s="22"/>
      <c r="O79" s="22"/>
      <c r="P79" s="22"/>
      <c r="Q79" s="22"/>
      <c r="R79" s="22"/>
      <c r="S79" s="22"/>
    </row>
    <row r="80" spans="1:19">
      <c r="A80" s="22"/>
      <c r="B80" s="22"/>
      <c r="C80" s="22"/>
      <c r="D80" s="22"/>
      <c r="E80" s="22"/>
      <c r="F80" s="22"/>
      <c r="G80" s="22"/>
      <c r="H80" s="22"/>
      <c r="I80" s="22"/>
      <c r="J80" s="22"/>
      <c r="K80" s="22"/>
      <c r="L80" s="22"/>
      <c r="M80" s="22"/>
      <c r="N80" s="22"/>
      <c r="O80" s="22"/>
      <c r="P80" s="22"/>
      <c r="Q80" s="22"/>
      <c r="R80" s="22"/>
      <c r="S80" s="22"/>
    </row>
    <row r="81" spans="1:19">
      <c r="A81" s="22"/>
      <c r="B81" s="22"/>
      <c r="C81" s="22"/>
      <c r="D81" s="22"/>
      <c r="E81" s="22"/>
      <c r="F81" s="22"/>
      <c r="G81" s="22"/>
      <c r="H81" s="22"/>
      <c r="I81" s="22"/>
      <c r="J81" s="22"/>
      <c r="K81" s="22"/>
      <c r="L81" s="22"/>
      <c r="M81" s="22"/>
      <c r="N81" s="22"/>
      <c r="O81" s="22"/>
      <c r="P81" s="22"/>
      <c r="Q81" s="22"/>
      <c r="R81" s="22"/>
      <c r="S81" s="22"/>
    </row>
    <row r="82" spans="1:19">
      <c r="A82" s="22"/>
      <c r="B82" s="22"/>
      <c r="C82" s="22"/>
      <c r="D82" s="22"/>
      <c r="E82" s="22"/>
      <c r="F82" s="22"/>
      <c r="G82" s="22"/>
      <c r="H82" s="22"/>
      <c r="I82" s="22"/>
      <c r="J82" s="22"/>
      <c r="K82" s="22"/>
      <c r="L82" s="22"/>
      <c r="M82" s="22"/>
      <c r="N82" s="22"/>
      <c r="O82" s="22"/>
      <c r="P82" s="22"/>
      <c r="Q82" s="22"/>
      <c r="R82" s="22"/>
      <c r="S82" s="22"/>
    </row>
    <row r="83" spans="1:19">
      <c r="A83" s="22"/>
      <c r="B83" s="22"/>
      <c r="C83" s="22"/>
      <c r="D83" s="22"/>
      <c r="E83" s="22"/>
      <c r="F83" s="22"/>
      <c r="G83" s="22"/>
      <c r="H83" s="22"/>
      <c r="I83" s="22"/>
      <c r="J83" s="22"/>
      <c r="K83" s="22"/>
      <c r="L83" s="22"/>
      <c r="M83" s="22"/>
      <c r="N83" s="22"/>
      <c r="O83" s="22"/>
      <c r="P83" s="22"/>
      <c r="Q83" s="22"/>
      <c r="R83" s="22"/>
      <c r="S83" s="22"/>
    </row>
    <row r="84" spans="1:19">
      <c r="A84" s="22"/>
      <c r="B84" s="22"/>
      <c r="C84" s="22"/>
      <c r="D84" s="22"/>
      <c r="E84" s="22"/>
      <c r="F84" s="22"/>
      <c r="G84" s="22"/>
      <c r="H84" s="22"/>
      <c r="I84" s="22"/>
      <c r="J84" s="22"/>
      <c r="K84" s="22"/>
      <c r="L84" s="22"/>
      <c r="M84" s="22"/>
      <c r="N84" s="22"/>
      <c r="O84" s="22"/>
      <c r="P84" s="22"/>
      <c r="Q84" s="22"/>
      <c r="R84" s="22"/>
      <c r="S84" s="22"/>
    </row>
    <row r="85" spans="1:19">
      <c r="A85" s="22"/>
      <c r="B85" s="22"/>
      <c r="C85" s="22"/>
      <c r="D85" s="22"/>
      <c r="E85" s="22"/>
      <c r="F85" s="22"/>
      <c r="G85" s="22"/>
      <c r="H85" s="22"/>
      <c r="I85" s="22"/>
      <c r="J85" s="22"/>
      <c r="K85" s="22"/>
      <c r="L85" s="22"/>
      <c r="M85" s="22"/>
      <c r="N85" s="22"/>
      <c r="O85" s="22"/>
      <c r="P85" s="22"/>
      <c r="Q85" s="22"/>
      <c r="R85" s="22"/>
      <c r="S85" s="22"/>
    </row>
    <row r="86" spans="1:19">
      <c r="A86" s="22"/>
      <c r="B86" s="22"/>
      <c r="C86" s="22"/>
      <c r="D86" s="22"/>
      <c r="E86" s="22"/>
      <c r="F86" s="22"/>
      <c r="G86" s="22"/>
      <c r="H86" s="22"/>
      <c r="I86" s="22"/>
      <c r="J86" s="22"/>
      <c r="K86" s="22"/>
      <c r="L86" s="22"/>
      <c r="M86" s="22"/>
      <c r="N86" s="22"/>
      <c r="O86" s="22"/>
      <c r="P86" s="22"/>
      <c r="Q86" s="22"/>
      <c r="R86" s="22"/>
      <c r="S86" s="22"/>
    </row>
    <row r="87" spans="1:19">
      <c r="A87" s="22"/>
      <c r="B87" s="22"/>
      <c r="C87" s="22"/>
      <c r="D87" s="22"/>
      <c r="E87" s="22"/>
      <c r="F87" s="22"/>
      <c r="G87" s="22"/>
      <c r="H87" s="22"/>
      <c r="I87" s="22"/>
      <c r="J87" s="22"/>
      <c r="K87" s="22"/>
      <c r="L87" s="22"/>
      <c r="M87" s="22"/>
      <c r="N87" s="22"/>
      <c r="O87" s="22"/>
      <c r="P87" s="22"/>
      <c r="Q87" s="22"/>
      <c r="R87" s="22"/>
      <c r="S87" s="22"/>
    </row>
    <row r="88" spans="1:19">
      <c r="A88" s="22"/>
      <c r="B88" s="22"/>
      <c r="C88" s="22"/>
      <c r="D88" s="22"/>
      <c r="E88" s="22"/>
      <c r="F88" s="22"/>
      <c r="G88" s="22"/>
      <c r="H88" s="22"/>
      <c r="I88" s="22"/>
      <c r="J88" s="22"/>
      <c r="K88" s="22"/>
      <c r="L88" s="22"/>
      <c r="M88" s="22"/>
      <c r="N88" s="22"/>
      <c r="O88" s="22"/>
      <c r="P88" s="22"/>
      <c r="Q88" s="22"/>
      <c r="R88" s="22"/>
      <c r="S88" s="22"/>
    </row>
    <row r="89" spans="1:19">
      <c r="A89" s="22"/>
      <c r="B89" s="22"/>
      <c r="C89" s="22"/>
      <c r="D89" s="22"/>
      <c r="E89" s="22"/>
      <c r="F89" s="22"/>
      <c r="G89" s="22"/>
      <c r="H89" s="22"/>
      <c r="I89" s="22"/>
      <c r="J89" s="22"/>
      <c r="K89" s="22"/>
      <c r="L89" s="22"/>
      <c r="M89" s="22"/>
      <c r="N89" s="22"/>
      <c r="O89" s="22"/>
      <c r="P89" s="22"/>
      <c r="Q89" s="22"/>
      <c r="R89" s="22"/>
      <c r="S89" s="22"/>
    </row>
    <row r="90" spans="1:19">
      <c r="A90" s="22"/>
      <c r="B90" s="22"/>
      <c r="C90" s="22"/>
      <c r="D90" s="22"/>
      <c r="E90" s="22"/>
      <c r="F90" s="22"/>
      <c r="G90" s="22"/>
      <c r="H90" s="22"/>
      <c r="I90" s="22"/>
      <c r="J90" s="22"/>
      <c r="K90" s="22"/>
      <c r="L90" s="22"/>
      <c r="M90" s="22"/>
      <c r="N90" s="22"/>
      <c r="O90" s="22"/>
      <c r="P90" s="22"/>
      <c r="Q90" s="22"/>
      <c r="R90" s="22"/>
      <c r="S90" s="22"/>
    </row>
    <row r="91" spans="1:19">
      <c r="A91" s="22"/>
      <c r="B91" s="22"/>
      <c r="C91" s="22"/>
      <c r="D91" s="22"/>
      <c r="E91" s="22"/>
      <c r="F91" s="22"/>
      <c r="G91" s="22"/>
      <c r="H91" s="22"/>
      <c r="I91" s="22"/>
      <c r="J91" s="22"/>
      <c r="K91" s="22"/>
      <c r="L91" s="22"/>
      <c r="M91" s="22"/>
      <c r="N91" s="22"/>
      <c r="O91" s="22"/>
      <c r="P91" s="22"/>
      <c r="Q91" s="22"/>
      <c r="R91" s="22"/>
      <c r="S91" s="22"/>
    </row>
    <row r="92" spans="1:19">
      <c r="A92" s="22"/>
      <c r="B92" s="22"/>
      <c r="C92" s="22"/>
      <c r="D92" s="22"/>
      <c r="E92" s="22"/>
      <c r="F92" s="22"/>
      <c r="G92" s="22"/>
      <c r="H92" s="22"/>
      <c r="I92" s="22"/>
      <c r="J92" s="22"/>
      <c r="K92" s="22"/>
      <c r="L92" s="22"/>
      <c r="M92" s="22"/>
      <c r="N92" s="22"/>
      <c r="O92" s="22"/>
      <c r="P92" s="22"/>
      <c r="Q92" s="22"/>
      <c r="R92" s="22"/>
      <c r="S92" s="22"/>
    </row>
    <row r="93" spans="1:19">
      <c r="A93" s="22"/>
      <c r="B93" s="22"/>
      <c r="C93" s="22"/>
      <c r="D93" s="22"/>
      <c r="E93" s="22"/>
      <c r="F93" s="22"/>
      <c r="G93" s="22"/>
      <c r="H93" s="22"/>
      <c r="I93" s="22"/>
      <c r="J93" s="22"/>
      <c r="K93" s="22"/>
      <c r="L93" s="22"/>
      <c r="M93" s="22"/>
      <c r="N93" s="22"/>
      <c r="O93" s="22"/>
      <c r="P93" s="22"/>
      <c r="Q93" s="22"/>
      <c r="R93" s="22"/>
      <c r="S93" s="22"/>
    </row>
    <row r="94" spans="1:19">
      <c r="A94" s="22"/>
      <c r="B94" s="22"/>
      <c r="C94" s="22"/>
      <c r="D94" s="22"/>
      <c r="E94" s="22"/>
      <c r="F94" s="22"/>
      <c r="G94" s="22"/>
      <c r="H94" s="22"/>
      <c r="I94" s="22"/>
      <c r="J94" s="22"/>
      <c r="K94" s="22"/>
      <c r="L94" s="22"/>
      <c r="M94" s="22"/>
      <c r="N94" s="22"/>
      <c r="O94" s="22"/>
      <c r="P94" s="22"/>
      <c r="Q94" s="22"/>
      <c r="R94" s="22"/>
      <c r="S94" s="22"/>
    </row>
    <row r="95" spans="1:19">
      <c r="A95" s="22"/>
      <c r="B95" s="24"/>
      <c r="C95" s="24"/>
      <c r="D95" s="22"/>
      <c r="E95" s="22"/>
      <c r="F95" s="22"/>
      <c r="G95" s="22"/>
      <c r="H95" s="22"/>
      <c r="I95" s="22"/>
      <c r="J95" s="22"/>
      <c r="K95" s="22"/>
      <c r="L95" s="22"/>
      <c r="M95" s="22"/>
      <c r="N95" s="22"/>
      <c r="O95" s="22"/>
      <c r="P95" s="22"/>
      <c r="Q95" s="22"/>
      <c r="R95" s="22"/>
      <c r="S95" s="22"/>
    </row>
    <row r="96" spans="1:19">
      <c r="A96" s="22"/>
      <c r="B96" s="24"/>
      <c r="C96" s="24"/>
      <c r="D96" s="22"/>
      <c r="E96" s="22"/>
      <c r="F96" s="22"/>
      <c r="G96" s="22"/>
      <c r="H96" s="22"/>
      <c r="I96" s="22"/>
      <c r="J96" s="22"/>
      <c r="K96" s="22"/>
      <c r="L96" s="22"/>
      <c r="M96" s="22"/>
      <c r="N96" s="22"/>
      <c r="O96" s="22"/>
      <c r="P96" s="22"/>
      <c r="Q96" s="22"/>
      <c r="R96" s="22"/>
      <c r="S96" s="22"/>
    </row>
    <row r="97" spans="1:19">
      <c r="A97" s="22"/>
      <c r="B97" s="24"/>
      <c r="C97" s="24"/>
      <c r="D97" s="22"/>
      <c r="E97" s="22"/>
      <c r="F97" s="22"/>
      <c r="G97" s="22"/>
      <c r="H97" s="22"/>
      <c r="I97" s="22"/>
      <c r="J97" s="22"/>
      <c r="K97" s="22"/>
      <c r="L97" s="22"/>
      <c r="M97" s="22"/>
      <c r="N97" s="22"/>
      <c r="O97" s="22"/>
      <c r="P97" s="22"/>
      <c r="Q97" s="22"/>
      <c r="R97" s="22"/>
      <c r="S97" s="22"/>
    </row>
    <row r="98" spans="1:19">
      <c r="A98" s="22"/>
      <c r="B98" s="24"/>
      <c r="C98" s="24"/>
      <c r="D98" s="22"/>
      <c r="E98" s="22"/>
      <c r="F98" s="22"/>
      <c r="G98" s="22"/>
      <c r="H98" s="22"/>
      <c r="I98" s="22"/>
      <c r="J98" s="22"/>
      <c r="K98" s="22"/>
      <c r="L98" s="22"/>
      <c r="M98" s="22"/>
      <c r="N98" s="22"/>
      <c r="O98" s="22"/>
      <c r="P98" s="22"/>
      <c r="Q98" s="22"/>
      <c r="R98" s="22"/>
      <c r="S98" s="22"/>
    </row>
    <row r="99" spans="1:19">
      <c r="A99" s="22"/>
      <c r="B99" s="24"/>
      <c r="C99" s="24"/>
      <c r="D99" s="22"/>
      <c r="E99" s="22"/>
      <c r="F99" s="22"/>
      <c r="G99" s="22"/>
      <c r="H99" s="22"/>
      <c r="I99" s="22"/>
      <c r="J99" s="22"/>
      <c r="K99" s="22"/>
      <c r="L99" s="22"/>
      <c r="M99" s="22"/>
      <c r="N99" s="22"/>
      <c r="O99" s="22"/>
      <c r="P99" s="22"/>
      <c r="Q99" s="22"/>
      <c r="R99" s="22"/>
      <c r="S99" s="22"/>
    </row>
    <row r="100" spans="1:19">
      <c r="A100" s="22"/>
      <c r="B100" s="24"/>
      <c r="C100" s="27"/>
      <c r="D100" s="22"/>
      <c r="E100" s="22"/>
      <c r="F100" s="22"/>
      <c r="G100" s="22"/>
      <c r="H100" s="22"/>
      <c r="I100" s="22"/>
      <c r="J100" s="22"/>
      <c r="K100" s="22"/>
      <c r="L100" s="22"/>
      <c r="M100" s="22"/>
      <c r="N100" s="22"/>
      <c r="O100" s="22"/>
      <c r="P100" s="22"/>
      <c r="Q100" s="22"/>
      <c r="R100" s="22"/>
      <c r="S100" s="22"/>
    </row>
    <row r="101" spans="1:19">
      <c r="A101" s="22"/>
      <c r="B101" s="24"/>
      <c r="C101" s="27"/>
      <c r="D101" s="22"/>
      <c r="E101" s="22"/>
      <c r="F101" s="22"/>
      <c r="G101" s="22"/>
      <c r="H101" s="22"/>
      <c r="I101" s="22"/>
      <c r="J101" s="22"/>
      <c r="K101" s="22"/>
      <c r="L101" s="22"/>
      <c r="M101" s="22"/>
      <c r="N101" s="22"/>
      <c r="O101" s="22"/>
      <c r="P101" s="22"/>
      <c r="Q101" s="22"/>
      <c r="R101" s="22"/>
      <c r="S101" s="22"/>
    </row>
    <row r="102" spans="1:19">
      <c r="A102" s="22"/>
      <c r="B102" s="24"/>
      <c r="C102" s="27"/>
      <c r="D102" s="22"/>
      <c r="E102" s="22"/>
      <c r="F102" s="22"/>
      <c r="G102" s="22"/>
      <c r="H102" s="22"/>
      <c r="I102" s="22"/>
      <c r="J102" s="22"/>
      <c r="K102" s="22"/>
      <c r="L102" s="22"/>
      <c r="M102" s="22"/>
      <c r="N102" s="22"/>
      <c r="O102" s="22"/>
      <c r="P102" s="22"/>
      <c r="Q102" s="22"/>
      <c r="R102" s="22"/>
      <c r="S102" s="22"/>
    </row>
    <row r="103" spans="1:19">
      <c r="A103" s="22"/>
      <c r="B103" s="24"/>
      <c r="C103" s="27"/>
      <c r="D103" s="22"/>
      <c r="E103" s="22"/>
      <c r="F103" s="22"/>
      <c r="G103" s="22"/>
      <c r="H103" s="22"/>
      <c r="I103" s="22"/>
      <c r="J103" s="22"/>
      <c r="K103" s="22"/>
      <c r="L103" s="22"/>
      <c r="M103" s="22"/>
      <c r="N103" s="22"/>
      <c r="O103" s="22"/>
      <c r="P103" s="22"/>
      <c r="Q103" s="22"/>
      <c r="R103" s="22"/>
      <c r="S103" s="22"/>
    </row>
    <row r="104" spans="1:19">
      <c r="A104" s="22"/>
      <c r="B104" s="24"/>
      <c r="C104" s="27"/>
      <c r="D104" s="22"/>
      <c r="E104" s="22"/>
      <c r="F104" s="22"/>
      <c r="G104" s="22"/>
      <c r="H104" s="22"/>
      <c r="I104" s="22"/>
      <c r="J104" s="22"/>
      <c r="K104" s="22"/>
      <c r="L104" s="22"/>
      <c r="M104" s="22"/>
      <c r="N104" s="22"/>
      <c r="O104" s="22"/>
      <c r="P104" s="22"/>
      <c r="Q104" s="22"/>
      <c r="R104" s="22"/>
      <c r="S104" s="22"/>
    </row>
    <row r="105" spans="1:19">
      <c r="A105" s="22"/>
      <c r="B105" s="24"/>
      <c r="C105" s="27"/>
      <c r="D105" s="22"/>
      <c r="E105" s="22"/>
      <c r="F105" s="22"/>
      <c r="G105" s="22"/>
      <c r="H105" s="22"/>
      <c r="I105" s="22"/>
      <c r="J105" s="22"/>
      <c r="K105" s="22"/>
      <c r="L105" s="22"/>
      <c r="M105" s="22"/>
      <c r="N105" s="22"/>
      <c r="O105" s="22"/>
      <c r="P105" s="22"/>
      <c r="Q105" s="22"/>
      <c r="R105" s="22"/>
      <c r="S105" s="22"/>
    </row>
    <row r="106" spans="1:19">
      <c r="A106" s="22"/>
      <c r="B106" s="24"/>
      <c r="C106" s="27"/>
      <c r="D106" s="22"/>
      <c r="E106" s="22"/>
      <c r="F106" s="22"/>
      <c r="G106" s="22"/>
      <c r="H106" s="22"/>
      <c r="I106" s="22"/>
      <c r="J106" s="22"/>
      <c r="K106" s="22"/>
      <c r="L106" s="22"/>
      <c r="M106" s="22"/>
      <c r="N106" s="22"/>
      <c r="O106" s="22"/>
      <c r="P106" s="22"/>
      <c r="Q106" s="22"/>
      <c r="R106" s="22"/>
      <c r="S106" s="22"/>
    </row>
    <row r="107" spans="1:19">
      <c r="A107" s="22"/>
      <c r="B107" s="24"/>
      <c r="C107" s="27"/>
      <c r="D107" s="22"/>
      <c r="E107" s="22"/>
      <c r="F107" s="22"/>
      <c r="G107" s="22"/>
      <c r="H107" s="22"/>
      <c r="I107" s="22"/>
      <c r="J107" s="22"/>
      <c r="K107" s="22"/>
      <c r="L107" s="22"/>
      <c r="M107" s="22"/>
      <c r="N107" s="22"/>
      <c r="O107" s="22"/>
      <c r="P107" s="22"/>
      <c r="Q107" s="22"/>
      <c r="R107" s="22"/>
      <c r="S107" s="22"/>
    </row>
    <row r="108" spans="1:19">
      <c r="A108" s="22"/>
      <c r="B108" s="24"/>
      <c r="C108" s="27"/>
      <c r="D108" s="22"/>
      <c r="E108" s="22"/>
      <c r="F108" s="22"/>
      <c r="G108" s="22"/>
      <c r="H108" s="22"/>
      <c r="I108" s="22"/>
      <c r="J108" s="22"/>
      <c r="K108" s="22"/>
      <c r="L108" s="22"/>
      <c r="M108" s="22"/>
      <c r="N108" s="22"/>
      <c r="O108" s="22"/>
      <c r="P108" s="22"/>
      <c r="Q108" s="22"/>
      <c r="R108" s="22"/>
      <c r="S108" s="22"/>
    </row>
    <row r="109" spans="1:19">
      <c r="A109" s="22"/>
      <c r="B109" s="24"/>
      <c r="C109" s="27"/>
      <c r="D109" s="22"/>
      <c r="E109" s="22"/>
      <c r="F109" s="22"/>
      <c r="G109" s="22"/>
      <c r="H109" s="22"/>
      <c r="I109" s="22"/>
      <c r="J109" s="22"/>
      <c r="K109" s="22"/>
      <c r="L109" s="22"/>
      <c r="M109" s="22"/>
      <c r="N109" s="22"/>
      <c r="O109" s="22"/>
      <c r="P109" s="22"/>
      <c r="Q109" s="22"/>
      <c r="R109" s="22"/>
      <c r="S109" s="22"/>
    </row>
    <row r="110" spans="1:19">
      <c r="A110" s="22"/>
      <c r="B110" s="24"/>
      <c r="C110" s="27"/>
      <c r="D110" s="22"/>
      <c r="E110" s="22"/>
      <c r="F110" s="22"/>
      <c r="G110" s="22"/>
      <c r="H110" s="22"/>
      <c r="I110" s="22"/>
      <c r="J110" s="22"/>
      <c r="K110" s="22"/>
      <c r="L110" s="22"/>
      <c r="M110" s="22"/>
      <c r="N110" s="22"/>
      <c r="O110" s="22"/>
      <c r="P110" s="22"/>
      <c r="Q110" s="22"/>
      <c r="R110" s="22"/>
      <c r="S110" s="22"/>
    </row>
    <row r="111" spans="1:19">
      <c r="A111" s="22"/>
      <c r="B111" s="24"/>
      <c r="C111" s="27"/>
      <c r="D111" s="22"/>
      <c r="E111" s="22"/>
      <c r="F111" s="22"/>
      <c r="G111" s="22"/>
      <c r="H111" s="22"/>
      <c r="I111" s="22"/>
      <c r="J111" s="22"/>
      <c r="K111" s="22"/>
      <c r="L111" s="22"/>
      <c r="M111" s="22"/>
      <c r="N111" s="22"/>
      <c r="O111" s="22"/>
      <c r="P111" s="22"/>
      <c r="Q111" s="22"/>
      <c r="R111" s="22"/>
      <c r="S111" s="22"/>
    </row>
    <row r="112" spans="1:19">
      <c r="A112" s="22"/>
      <c r="B112" s="24"/>
      <c r="C112" s="27"/>
      <c r="D112" s="22"/>
      <c r="E112" s="22"/>
      <c r="F112" s="22"/>
      <c r="G112" s="22"/>
      <c r="H112" s="22"/>
      <c r="I112" s="22"/>
      <c r="J112" s="22"/>
      <c r="K112" s="22"/>
      <c r="L112" s="22"/>
      <c r="M112" s="22"/>
      <c r="N112" s="22"/>
      <c r="O112" s="22"/>
      <c r="P112" s="22"/>
      <c r="Q112" s="22"/>
      <c r="R112" s="22"/>
      <c r="S112" s="22"/>
    </row>
    <row r="113" spans="1:19">
      <c r="A113" s="22"/>
      <c r="B113" s="24"/>
      <c r="C113" s="27"/>
      <c r="D113" s="22"/>
      <c r="E113" s="22"/>
      <c r="F113" s="22"/>
      <c r="G113" s="22"/>
      <c r="H113" s="22"/>
      <c r="I113" s="22"/>
      <c r="J113" s="22"/>
      <c r="K113" s="22"/>
      <c r="L113" s="22"/>
      <c r="M113" s="22"/>
      <c r="N113" s="22"/>
      <c r="O113" s="22"/>
      <c r="P113" s="22"/>
      <c r="Q113" s="22"/>
      <c r="R113" s="22"/>
      <c r="S113" s="22"/>
    </row>
    <row r="114" spans="1:19">
      <c r="A114" s="22"/>
      <c r="B114" s="24"/>
      <c r="C114" s="27"/>
      <c r="D114" s="22"/>
      <c r="E114" s="22"/>
      <c r="F114" s="22"/>
      <c r="G114" s="22"/>
      <c r="H114" s="22"/>
      <c r="I114" s="22"/>
      <c r="J114" s="22"/>
      <c r="K114" s="22"/>
      <c r="L114" s="22"/>
      <c r="M114" s="22"/>
      <c r="N114" s="22"/>
      <c r="O114" s="22"/>
      <c r="P114" s="22"/>
      <c r="Q114" s="22"/>
      <c r="R114" s="22"/>
      <c r="S114" s="22"/>
    </row>
    <row r="115" spans="1:19">
      <c r="A115" s="22"/>
      <c r="B115" s="24"/>
      <c r="C115" s="24"/>
      <c r="D115" s="22"/>
      <c r="E115" s="22"/>
      <c r="F115" s="22"/>
      <c r="G115" s="22"/>
      <c r="H115" s="22"/>
      <c r="I115" s="22"/>
      <c r="J115" s="22"/>
      <c r="K115" s="22"/>
      <c r="L115" s="22"/>
      <c r="M115" s="22"/>
      <c r="N115" s="22"/>
      <c r="O115" s="22"/>
      <c r="P115" s="22"/>
      <c r="Q115" s="22"/>
      <c r="R115" s="22"/>
      <c r="S115" s="22"/>
    </row>
    <row r="116" spans="1:19">
      <c r="A116" s="22"/>
      <c r="B116" s="24"/>
      <c r="C116" s="24"/>
      <c r="D116" s="22"/>
      <c r="E116" s="22"/>
      <c r="F116" s="22"/>
      <c r="G116" s="22"/>
      <c r="H116" s="22"/>
      <c r="I116" s="22"/>
      <c r="J116" s="22"/>
      <c r="K116" s="22"/>
      <c r="L116" s="22"/>
      <c r="M116" s="22"/>
      <c r="N116" s="22"/>
      <c r="O116" s="22"/>
      <c r="P116" s="22"/>
      <c r="Q116" s="22"/>
      <c r="R116" s="22"/>
      <c r="S116" s="22"/>
    </row>
    <row r="117" spans="1:19">
      <c r="A117" s="22"/>
      <c r="B117" s="24"/>
      <c r="C117" s="24"/>
      <c r="D117" s="22"/>
      <c r="E117" s="22"/>
      <c r="F117" s="22"/>
      <c r="G117" s="22"/>
      <c r="H117" s="22"/>
      <c r="I117" s="22"/>
      <c r="J117" s="22"/>
      <c r="K117" s="22"/>
      <c r="L117" s="22"/>
      <c r="M117" s="22"/>
      <c r="N117" s="22"/>
      <c r="O117" s="22"/>
      <c r="P117" s="22"/>
      <c r="Q117" s="22"/>
      <c r="R117" s="22"/>
      <c r="S117" s="22"/>
    </row>
    <row r="118" spans="1:19">
      <c r="A118" s="22"/>
      <c r="B118" s="24"/>
      <c r="C118" s="24"/>
      <c r="D118" s="22"/>
      <c r="E118" s="22"/>
      <c r="F118" s="22"/>
      <c r="G118" s="22"/>
      <c r="H118" s="22"/>
      <c r="I118" s="22"/>
      <c r="J118" s="22"/>
      <c r="K118" s="22"/>
      <c r="L118" s="22"/>
      <c r="M118" s="22"/>
      <c r="N118" s="22"/>
      <c r="O118" s="22"/>
      <c r="P118" s="22"/>
      <c r="Q118" s="22"/>
      <c r="R118" s="22"/>
      <c r="S118" s="22"/>
    </row>
    <row r="119" spans="1:19">
      <c r="A119" s="22"/>
      <c r="B119" s="24"/>
      <c r="C119" s="24"/>
      <c r="D119" s="22"/>
      <c r="E119" s="22"/>
      <c r="F119" s="22"/>
      <c r="G119" s="22"/>
      <c r="H119" s="22"/>
      <c r="I119" s="22"/>
      <c r="J119" s="22"/>
      <c r="K119" s="22"/>
      <c r="L119" s="22"/>
      <c r="M119" s="22"/>
      <c r="N119" s="22"/>
      <c r="O119" s="22"/>
      <c r="P119" s="22"/>
      <c r="Q119" s="22"/>
      <c r="R119" s="22"/>
      <c r="S119" s="22"/>
    </row>
    <row r="120" spans="1:19">
      <c r="A120" s="22"/>
      <c r="B120" s="24"/>
      <c r="C120" s="24"/>
      <c r="D120" s="22"/>
      <c r="E120" s="22"/>
      <c r="F120" s="22"/>
      <c r="G120" s="22"/>
      <c r="H120" s="22"/>
      <c r="I120" s="22"/>
      <c r="J120" s="22"/>
      <c r="K120" s="22"/>
      <c r="L120" s="22"/>
      <c r="M120" s="22"/>
      <c r="N120" s="22"/>
      <c r="O120" s="22"/>
      <c r="P120" s="22"/>
      <c r="Q120" s="22"/>
      <c r="R120" s="22"/>
      <c r="S120" s="22"/>
    </row>
    <row r="121" spans="1:19">
      <c r="A121" s="22"/>
      <c r="B121" s="24"/>
      <c r="C121" s="24"/>
      <c r="D121" s="22"/>
      <c r="E121" s="22"/>
      <c r="F121" s="22"/>
      <c r="G121" s="22"/>
      <c r="H121" s="22"/>
      <c r="I121" s="22"/>
      <c r="J121" s="22"/>
      <c r="K121" s="22"/>
      <c r="L121" s="22"/>
      <c r="M121" s="22"/>
      <c r="N121" s="22"/>
      <c r="O121" s="22"/>
      <c r="P121" s="22"/>
      <c r="Q121" s="22"/>
      <c r="R121" s="22"/>
      <c r="S121" s="22"/>
    </row>
    <row r="122" spans="1:19">
      <c r="A122" s="22"/>
      <c r="B122" s="24"/>
      <c r="C122" s="24"/>
      <c r="D122" s="22"/>
      <c r="E122" s="22"/>
      <c r="F122" s="22"/>
      <c r="G122" s="22"/>
      <c r="H122" s="22"/>
      <c r="I122" s="22"/>
      <c r="J122" s="22"/>
      <c r="K122" s="22"/>
      <c r="L122" s="22"/>
      <c r="M122" s="22"/>
      <c r="N122" s="22"/>
      <c r="O122" s="22"/>
      <c r="P122" s="22"/>
      <c r="Q122" s="22"/>
      <c r="R122" s="22"/>
      <c r="S122" s="22"/>
    </row>
    <row r="123" spans="1:19">
      <c r="A123" s="22"/>
      <c r="B123" s="24"/>
      <c r="C123" s="24"/>
      <c r="D123" s="22"/>
      <c r="E123" s="22"/>
      <c r="F123" s="22"/>
      <c r="G123" s="22"/>
      <c r="H123" s="22"/>
      <c r="I123" s="22"/>
      <c r="J123" s="22"/>
      <c r="K123" s="22"/>
      <c r="L123" s="22"/>
      <c r="M123" s="22"/>
      <c r="N123" s="22"/>
      <c r="O123" s="22"/>
      <c r="P123" s="22"/>
      <c r="Q123" s="22"/>
      <c r="R123" s="22"/>
      <c r="S123" s="22"/>
    </row>
    <row r="124" spans="1:19">
      <c r="A124" s="22"/>
      <c r="B124" s="24"/>
      <c r="C124" s="24"/>
      <c r="D124" s="22"/>
      <c r="E124" s="22"/>
      <c r="F124" s="22"/>
      <c r="G124" s="22"/>
      <c r="H124" s="22"/>
      <c r="I124" s="22"/>
      <c r="J124" s="22"/>
      <c r="K124" s="22"/>
      <c r="L124" s="22"/>
      <c r="M124" s="22"/>
      <c r="N124" s="22"/>
      <c r="O124" s="22"/>
      <c r="P124" s="22"/>
      <c r="Q124" s="22"/>
      <c r="R124" s="22"/>
      <c r="S124" s="22"/>
    </row>
    <row r="125" spans="1:19">
      <c r="A125" s="22"/>
      <c r="B125" s="24"/>
      <c r="C125" s="24"/>
      <c r="D125" s="22"/>
      <c r="E125" s="22"/>
      <c r="F125" s="22"/>
      <c r="G125" s="22"/>
      <c r="H125" s="22"/>
      <c r="I125" s="22"/>
      <c r="J125" s="22"/>
      <c r="K125" s="22"/>
      <c r="L125" s="22"/>
      <c r="M125" s="22"/>
      <c r="N125" s="22"/>
      <c r="O125" s="22"/>
      <c r="P125" s="22"/>
      <c r="Q125" s="22"/>
      <c r="R125" s="22"/>
      <c r="S125" s="22"/>
    </row>
    <row r="126" spans="1:19">
      <c r="A126" s="22"/>
      <c r="B126" s="24"/>
      <c r="C126" s="24"/>
      <c r="D126" s="22"/>
      <c r="E126" s="22"/>
      <c r="F126" s="22"/>
      <c r="G126" s="22"/>
      <c r="H126" s="22"/>
      <c r="I126" s="22"/>
      <c r="J126" s="22"/>
      <c r="K126" s="22"/>
      <c r="L126" s="22"/>
      <c r="M126" s="22"/>
      <c r="N126" s="22"/>
      <c r="O126" s="22"/>
      <c r="P126" s="22"/>
      <c r="Q126" s="22"/>
      <c r="R126" s="22"/>
      <c r="S126" s="22"/>
    </row>
    <row r="127" spans="1:19">
      <c r="B127" s="21"/>
      <c r="C127" s="21"/>
    </row>
    <row r="128" spans="1:19">
      <c r="B128" s="21"/>
      <c r="C128" s="21"/>
    </row>
    <row r="129" spans="2:3">
      <c r="B129" s="21"/>
      <c r="C129" s="21"/>
    </row>
    <row r="130" spans="2:3">
      <c r="B130" s="21"/>
      <c r="C130" s="21"/>
    </row>
    <row r="131" spans="2:3">
      <c r="B131" s="21"/>
      <c r="C131" s="21"/>
    </row>
    <row r="132" spans="2:3">
      <c r="B132" s="21"/>
      <c r="C132" s="21"/>
    </row>
    <row r="133" spans="2:3">
      <c r="B133" s="21"/>
      <c r="C133" s="21"/>
    </row>
    <row r="134" spans="2:3">
      <c r="B134" s="21"/>
      <c r="C134" s="21"/>
    </row>
    <row r="135" spans="2:3">
      <c r="B135" s="21"/>
      <c r="C135" s="21"/>
    </row>
    <row r="136" spans="2:3">
      <c r="B136" s="21"/>
      <c r="C136" s="21"/>
    </row>
    <row r="137" spans="2:3">
      <c r="B137" s="21"/>
      <c r="C137" s="21"/>
    </row>
    <row r="138" spans="2:3">
      <c r="B138" s="21"/>
      <c r="C138" s="21"/>
    </row>
    <row r="139" spans="2:3">
      <c r="B139" s="21"/>
      <c r="C139" s="21"/>
    </row>
    <row r="140" spans="2:3">
      <c r="B140" s="21"/>
      <c r="C140" s="21"/>
    </row>
    <row r="141" spans="2:3">
      <c r="B141" s="21"/>
      <c r="C141" s="21"/>
    </row>
    <row r="142" spans="2:3">
      <c r="B142" s="21"/>
      <c r="C142" s="21"/>
    </row>
    <row r="143" spans="2:3">
      <c r="B143" s="21"/>
      <c r="C143" s="21"/>
    </row>
    <row r="144" spans="2:3">
      <c r="B144" s="21"/>
      <c r="C144" s="21"/>
    </row>
    <row r="145" spans="2:3">
      <c r="B145" s="21"/>
      <c r="C145" s="21"/>
    </row>
  </sheetData>
  <mergeCells count="41">
    <mergeCell ref="AM29:AM30"/>
    <mergeCell ref="AN29:AN30"/>
    <mergeCell ref="AO29:AO30"/>
    <mergeCell ref="AE29:AE30"/>
    <mergeCell ref="AF29:AF30"/>
    <mergeCell ref="AG29:AG30"/>
    <mergeCell ref="AH29:AH30"/>
    <mergeCell ref="AI29:AI30"/>
    <mergeCell ref="A29:A30"/>
    <mergeCell ref="B29:B30"/>
    <mergeCell ref="C29:C30"/>
    <mergeCell ref="D29:D30"/>
    <mergeCell ref="E29:E30"/>
    <mergeCell ref="F29:F30"/>
    <mergeCell ref="G29:G30"/>
    <mergeCell ref="H29:H30"/>
    <mergeCell ref="I29:I30"/>
    <mergeCell ref="L29:L30"/>
    <mergeCell ref="J29:J30"/>
    <mergeCell ref="K29:K30"/>
    <mergeCell ref="M29:M30"/>
    <mergeCell ref="X29:X30"/>
    <mergeCell ref="N29:N30"/>
    <mergeCell ref="O29:O30"/>
    <mergeCell ref="P29:P30"/>
    <mergeCell ref="S29:S30"/>
    <mergeCell ref="T29:T30"/>
    <mergeCell ref="U29:U30"/>
    <mergeCell ref="V29:V30"/>
    <mergeCell ref="W29:W30"/>
    <mergeCell ref="Q29:Q30"/>
    <mergeCell ref="R29:R30"/>
    <mergeCell ref="Z29:Z30"/>
    <mergeCell ref="AA29:AA30"/>
    <mergeCell ref="AK29:AK30"/>
    <mergeCell ref="AL29:AL30"/>
    <mergeCell ref="Y29:Y30"/>
    <mergeCell ref="AB29:AB30"/>
    <mergeCell ref="AC29:AC30"/>
    <mergeCell ref="AD29:AD30"/>
    <mergeCell ref="AJ29:AJ30"/>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China Workbook</vt:lpstr>
      <vt:lpstr>CNData</vt:lpstr>
      <vt:lpstr>Employment calcs</vt:lpstr>
      <vt:lpstr>Exergy calcs</vt:lpstr>
      <vt:lpstr>China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2012-07-25T17:56:19Z</dcterms:created>
  <dcterms:modified xsi:type="dcterms:W3CDTF">2014-08-01T12:34:28Z</dcterms:modified>
</cp:coreProperties>
</file>