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120" windowWidth="21840" windowHeight="13620"/>
  </bookViews>
  <sheets>
    <sheet name="Japan Workbook" sheetId="1" r:id="rId1"/>
    <sheet name="JPData" sheetId="15" r:id="rId2"/>
    <sheet name="Japan Indices Comparison" sheetId="11" r:id="rId3"/>
    <sheet name="Labor Calculations" sheetId="3" r:id="rId4"/>
    <sheet name="Exergy calcs" sheetId="13" r:id="rId5"/>
    <sheet name="Useful work calcs" sheetId="14" r:id="rId6"/>
    <sheet name="Capital Stock Comparison Graph" sheetId="6" r:id="rId7"/>
    <sheet name="Capital Stock Comparison" sheetId="5" r:id="rId8"/>
    <sheet name="GDP Comparison Graph" sheetId="8" r:id="rId9"/>
    <sheet name="GDP Comparison" sheetId="7" r:id="rId10"/>
  </sheets>
  <calcPr calcId="145621"/>
</workbook>
</file>

<file path=xl/calcChain.xml><?xml version="1.0" encoding="utf-8"?>
<calcChain xmlns="http://schemas.openxmlformats.org/spreadsheetml/2006/main">
  <c r="A3" i="15" l="1"/>
  <c r="B3" i="15"/>
  <c r="C3" i="15"/>
  <c r="D3" i="15"/>
  <c r="E3" i="15"/>
  <c r="F3" i="15"/>
  <c r="G3" i="15"/>
  <c r="A4" i="15"/>
  <c r="B4" i="15"/>
  <c r="C4" i="15"/>
  <c r="D4" i="15"/>
  <c r="E4" i="15"/>
  <c r="F4" i="15"/>
  <c r="G4" i="15"/>
  <c r="A5" i="15"/>
  <c r="B5" i="15"/>
  <c r="C5" i="15"/>
  <c r="D5" i="15"/>
  <c r="E5" i="15"/>
  <c r="F5" i="15"/>
  <c r="G5" i="15"/>
  <c r="A6" i="15"/>
  <c r="B6" i="15"/>
  <c r="C6" i="15"/>
  <c r="D6" i="15"/>
  <c r="E6" i="15"/>
  <c r="F6" i="15"/>
  <c r="G6" i="15"/>
  <c r="A7" i="15"/>
  <c r="B7" i="15"/>
  <c r="C7" i="15"/>
  <c r="D7" i="15"/>
  <c r="E7" i="15"/>
  <c r="F7" i="15"/>
  <c r="G7" i="15"/>
  <c r="A8" i="15"/>
  <c r="B8" i="15"/>
  <c r="C8" i="15"/>
  <c r="D8" i="15"/>
  <c r="E8" i="15"/>
  <c r="F8" i="15"/>
  <c r="G8" i="15"/>
  <c r="A9" i="15"/>
  <c r="B9" i="15"/>
  <c r="C9" i="15"/>
  <c r="D9" i="15"/>
  <c r="E9" i="15"/>
  <c r="F9" i="15"/>
  <c r="G9" i="15"/>
  <c r="A10" i="15"/>
  <c r="B10" i="15"/>
  <c r="C10" i="15"/>
  <c r="D10" i="15"/>
  <c r="E10" i="15"/>
  <c r="F10" i="15"/>
  <c r="G10" i="15"/>
  <c r="A11" i="15"/>
  <c r="B11" i="15"/>
  <c r="C11" i="15"/>
  <c r="D11" i="15"/>
  <c r="E11" i="15"/>
  <c r="F11" i="15"/>
  <c r="G11" i="15"/>
  <c r="A12" i="15"/>
  <c r="B12" i="15"/>
  <c r="C12" i="15"/>
  <c r="D12" i="15"/>
  <c r="E12" i="15"/>
  <c r="F12" i="15"/>
  <c r="G12" i="15"/>
  <c r="A13" i="15"/>
  <c r="B13" i="15"/>
  <c r="C13" i="15"/>
  <c r="D13" i="15"/>
  <c r="E13" i="15"/>
  <c r="F13" i="15"/>
  <c r="G13" i="15"/>
  <c r="A14" i="15"/>
  <c r="B14" i="15"/>
  <c r="C14" i="15"/>
  <c r="D14" i="15"/>
  <c r="E14" i="15"/>
  <c r="F14" i="15"/>
  <c r="G14" i="15"/>
  <c r="A15" i="15"/>
  <c r="B15" i="15"/>
  <c r="C15" i="15"/>
  <c r="D15" i="15"/>
  <c r="E15" i="15"/>
  <c r="F15" i="15"/>
  <c r="G15" i="15"/>
  <c r="A16" i="15"/>
  <c r="B16" i="15"/>
  <c r="C16" i="15"/>
  <c r="D16" i="15"/>
  <c r="E16" i="15"/>
  <c r="F16" i="15"/>
  <c r="G16" i="15"/>
  <c r="A17" i="15"/>
  <c r="B17" i="15"/>
  <c r="C17" i="15"/>
  <c r="D17" i="15"/>
  <c r="E17" i="15"/>
  <c r="F17" i="15"/>
  <c r="G17" i="15"/>
  <c r="A18" i="15"/>
  <c r="B18" i="15"/>
  <c r="C18" i="15"/>
  <c r="D18" i="15"/>
  <c r="E18" i="15"/>
  <c r="F18" i="15"/>
  <c r="G18" i="15"/>
  <c r="A19" i="15"/>
  <c r="B19" i="15"/>
  <c r="C19" i="15"/>
  <c r="D19" i="15"/>
  <c r="E19" i="15"/>
  <c r="F19" i="15"/>
  <c r="G19" i="15"/>
  <c r="A20" i="15"/>
  <c r="B20" i="15"/>
  <c r="C20" i="15"/>
  <c r="D20" i="15"/>
  <c r="E20" i="15"/>
  <c r="F20" i="15"/>
  <c r="G20" i="15"/>
  <c r="A21" i="15"/>
  <c r="B21" i="15"/>
  <c r="C21" i="15"/>
  <c r="D21" i="15"/>
  <c r="E21" i="15"/>
  <c r="F21" i="15"/>
  <c r="G21" i="15"/>
  <c r="A22" i="15"/>
  <c r="B22" i="15"/>
  <c r="C22" i="15"/>
  <c r="D22" i="15"/>
  <c r="E22" i="15"/>
  <c r="F22" i="15"/>
  <c r="G22" i="15"/>
  <c r="A23" i="15"/>
  <c r="B23" i="15"/>
  <c r="C23" i="15"/>
  <c r="D23" i="15"/>
  <c r="E23" i="15"/>
  <c r="F23" i="15"/>
  <c r="G23" i="15"/>
  <c r="A24" i="15"/>
  <c r="B24" i="15"/>
  <c r="C24" i="15"/>
  <c r="D24" i="15"/>
  <c r="E24" i="15"/>
  <c r="F24" i="15"/>
  <c r="G24" i="15"/>
  <c r="A25" i="15"/>
  <c r="B25" i="15"/>
  <c r="C25" i="15"/>
  <c r="D25" i="15"/>
  <c r="E25" i="15"/>
  <c r="F25" i="15"/>
  <c r="G25" i="15"/>
  <c r="A26" i="15"/>
  <c r="B26" i="15"/>
  <c r="C26" i="15"/>
  <c r="D26" i="15"/>
  <c r="E26" i="15"/>
  <c r="F26" i="15"/>
  <c r="G26" i="15"/>
  <c r="A27" i="15"/>
  <c r="B27" i="15"/>
  <c r="C27" i="15"/>
  <c r="D27" i="15"/>
  <c r="E27" i="15"/>
  <c r="F27" i="15"/>
  <c r="G27" i="15"/>
  <c r="A28" i="15"/>
  <c r="B28" i="15"/>
  <c r="C28" i="15"/>
  <c r="D28" i="15"/>
  <c r="E28" i="15"/>
  <c r="F28" i="15"/>
  <c r="G28" i="15"/>
  <c r="A29" i="15"/>
  <c r="B29" i="15"/>
  <c r="C29" i="15"/>
  <c r="D29" i="15"/>
  <c r="E29" i="15"/>
  <c r="F29" i="15"/>
  <c r="G29" i="15"/>
  <c r="A30" i="15"/>
  <c r="B30" i="15"/>
  <c r="C30" i="15"/>
  <c r="D30" i="15"/>
  <c r="E30" i="15"/>
  <c r="F30" i="15"/>
  <c r="G30" i="15"/>
  <c r="A31" i="15"/>
  <c r="B31" i="15"/>
  <c r="C31" i="15"/>
  <c r="D31" i="15"/>
  <c r="E31" i="15"/>
  <c r="F31" i="15"/>
  <c r="G31" i="15"/>
  <c r="A32" i="15"/>
  <c r="B32" i="15"/>
  <c r="C32" i="15"/>
  <c r="D32" i="15"/>
  <c r="E32" i="15"/>
  <c r="F32" i="15"/>
  <c r="G32" i="15"/>
  <c r="A33" i="15"/>
  <c r="B33" i="15"/>
  <c r="C33" i="15"/>
  <c r="D33" i="15"/>
  <c r="E33" i="15"/>
  <c r="F33" i="15"/>
  <c r="G33" i="15"/>
  <c r="B2" i="15"/>
  <c r="C2" i="15"/>
  <c r="D2" i="15"/>
  <c r="E2" i="15"/>
  <c r="F2" i="15"/>
  <c r="G2" i="15"/>
  <c r="A2" i="15"/>
  <c r="B1" i="15"/>
  <c r="C1" i="15"/>
  <c r="D1" i="15"/>
  <c r="E1" i="15"/>
  <c r="F1" i="15"/>
  <c r="G1" i="15"/>
  <c r="A1" i="15"/>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D87" i="7" l="1"/>
  <c r="E87" i="7"/>
  <c r="D36"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5" i="3"/>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10" i="1"/>
  <c r="J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10" i="1"/>
  <c r="L10" i="1"/>
  <c r="M10" i="1"/>
  <c r="N10" i="1"/>
  <c r="N11" i="1"/>
  <c r="N12" i="1"/>
  <c r="N13" i="1"/>
  <c r="N14" i="1"/>
  <c r="N15" i="1"/>
  <c r="N16" i="1"/>
  <c r="N17" i="1"/>
  <c r="N18" i="1"/>
  <c r="N19" i="1"/>
  <c r="N20" i="1"/>
  <c r="N21" i="1"/>
  <c r="N22" i="1"/>
  <c r="N23" i="1"/>
  <c r="N24" i="1"/>
  <c r="N25" i="1"/>
  <c r="N26" i="1"/>
  <c r="N27" i="1"/>
  <c r="N28" i="1"/>
  <c r="N29" i="1"/>
  <c r="N3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S25" i="14"/>
  <c r="T25" i="14"/>
  <c r="U25" i="14"/>
  <c r="V25" i="14"/>
  <c r="W25" i="14"/>
  <c r="X25" i="14"/>
  <c r="Y25" i="14"/>
  <c r="Z25" i="14"/>
  <c r="AA25" i="14"/>
  <c r="S24" i="14"/>
  <c r="T24" i="14"/>
  <c r="U24" i="14"/>
  <c r="V24" i="14"/>
  <c r="W24" i="14"/>
  <c r="X24" i="14"/>
  <c r="Y24" i="14"/>
  <c r="Z24" i="14"/>
  <c r="AA24" i="14"/>
  <c r="S23" i="14"/>
  <c r="T23" i="14"/>
  <c r="U23" i="14"/>
  <c r="V23" i="14"/>
  <c r="W23" i="14"/>
  <c r="X23" i="14"/>
  <c r="Y23" i="14"/>
  <c r="Z23" i="14"/>
  <c r="AA23" i="14"/>
  <c r="S22" i="14"/>
  <c r="T22" i="14"/>
  <c r="U22" i="14"/>
  <c r="V22" i="14"/>
  <c r="W22" i="14"/>
  <c r="X22" i="14"/>
  <c r="Y22" i="14"/>
  <c r="Z22" i="14"/>
  <c r="AA22" i="14"/>
  <c r="S21" i="14"/>
  <c r="T21" i="14"/>
  <c r="U21" i="14"/>
  <c r="V21" i="14"/>
  <c r="W21" i="14"/>
  <c r="X21" i="14"/>
  <c r="Y21" i="14"/>
  <c r="Z21" i="14"/>
  <c r="AA21" i="14"/>
  <c r="S20" i="14"/>
  <c r="T20" i="14"/>
  <c r="U20" i="14"/>
  <c r="V20" i="14"/>
  <c r="W20" i="14"/>
  <c r="X20" i="14"/>
  <c r="Y20" i="14"/>
  <c r="Z20" i="14"/>
  <c r="AA20" i="14"/>
  <c r="S19" i="14"/>
  <c r="T19" i="14"/>
  <c r="U19" i="14"/>
  <c r="V19" i="14"/>
  <c r="W19" i="14"/>
  <c r="X19" i="14"/>
  <c r="Y19" i="14"/>
  <c r="Z19" i="14"/>
  <c r="AA19" i="14"/>
  <c r="S18" i="14"/>
  <c r="T18" i="14"/>
  <c r="U18" i="14"/>
  <c r="V18" i="14"/>
  <c r="W18" i="14"/>
  <c r="X18" i="14"/>
  <c r="Y18" i="14"/>
  <c r="Z18" i="14"/>
  <c r="AA18" i="14"/>
  <c r="S17" i="14"/>
  <c r="T17" i="14"/>
  <c r="U17" i="14"/>
  <c r="V17" i="14"/>
  <c r="W17" i="14"/>
  <c r="X17" i="14"/>
  <c r="Y17" i="14"/>
  <c r="Z17" i="14"/>
  <c r="AA17" i="14"/>
  <c r="S16" i="14"/>
  <c r="T16" i="14"/>
  <c r="U16" i="14"/>
  <c r="V16" i="14"/>
  <c r="W16" i="14"/>
  <c r="X16" i="14"/>
  <c r="Y16" i="14"/>
  <c r="Z16" i="14"/>
  <c r="AA16" i="14"/>
  <c r="S15" i="14"/>
  <c r="T15" i="14"/>
  <c r="U15" i="14"/>
  <c r="V15" i="14"/>
  <c r="W15" i="14"/>
  <c r="X15" i="14"/>
  <c r="Y15" i="14"/>
  <c r="Z15" i="14"/>
  <c r="AA15" i="14"/>
  <c r="S14" i="14"/>
  <c r="T14" i="14"/>
  <c r="U14" i="14"/>
  <c r="V14" i="14"/>
  <c r="W14" i="14"/>
  <c r="X14" i="14"/>
  <c r="Y14" i="14"/>
  <c r="Z14" i="14"/>
  <c r="AA14" i="14"/>
  <c r="S13" i="14"/>
  <c r="T13" i="14"/>
  <c r="U13" i="14"/>
  <c r="V13" i="14"/>
  <c r="W13" i="14"/>
  <c r="X13" i="14"/>
  <c r="Y13" i="14"/>
  <c r="Z13" i="14"/>
  <c r="AA13" i="14"/>
  <c r="S12" i="14"/>
  <c r="T12" i="14"/>
  <c r="U12" i="14"/>
  <c r="V12" i="14"/>
  <c r="W12" i="14"/>
  <c r="X12" i="14"/>
  <c r="Y12" i="14"/>
  <c r="Z12" i="14"/>
  <c r="AA12" i="14"/>
  <c r="S11" i="14"/>
  <c r="T11" i="14"/>
  <c r="U11" i="14"/>
  <c r="V11" i="14"/>
  <c r="W11" i="14"/>
  <c r="X11" i="14"/>
  <c r="Y11" i="14"/>
  <c r="Z11" i="14"/>
  <c r="AA11" i="14"/>
  <c r="S10" i="14"/>
  <c r="T10" i="14"/>
  <c r="U10" i="14"/>
  <c r="V10" i="14"/>
  <c r="W10" i="14"/>
  <c r="X10" i="14"/>
  <c r="Y10" i="14"/>
  <c r="Z10" i="14"/>
  <c r="AA10" i="14"/>
  <c r="S9" i="14"/>
  <c r="T9" i="14"/>
  <c r="U9" i="14"/>
  <c r="V9" i="14"/>
  <c r="W9" i="14"/>
  <c r="X9" i="14"/>
  <c r="Y9" i="14"/>
  <c r="Z9" i="14"/>
  <c r="AA9" i="14"/>
  <c r="S8" i="14"/>
  <c r="T8" i="14"/>
  <c r="U8" i="14"/>
  <c r="V8" i="14"/>
  <c r="W8" i="14"/>
  <c r="X8" i="14"/>
  <c r="Y8" i="14"/>
  <c r="Z8" i="14"/>
  <c r="AA8" i="14"/>
  <c r="S7" i="14"/>
  <c r="T7" i="14"/>
  <c r="U7" i="14"/>
  <c r="V7" i="14"/>
  <c r="W7" i="14"/>
  <c r="X7" i="14"/>
  <c r="Y7" i="14"/>
  <c r="Z7" i="14"/>
  <c r="AA7" i="14"/>
  <c r="S6" i="14"/>
  <c r="T6" i="14"/>
  <c r="U6" i="14"/>
  <c r="V6" i="14"/>
  <c r="W6" i="14"/>
  <c r="X6" i="14"/>
  <c r="Y6" i="14"/>
  <c r="Z6" i="14"/>
  <c r="AA6" i="14"/>
  <c r="S5" i="14"/>
  <c r="T5" i="14"/>
  <c r="U5" i="14"/>
  <c r="V5" i="14"/>
  <c r="W5" i="14"/>
  <c r="X5" i="14"/>
  <c r="Y5" i="14"/>
  <c r="Z5" i="14"/>
  <c r="AA5" i="14"/>
  <c r="C22" i="13"/>
  <c r="Y61" i="13"/>
  <c r="Z61" i="13"/>
  <c r="AA61" i="13"/>
  <c r="AB61" i="13"/>
  <c r="AC61" i="13"/>
  <c r="C24" i="13"/>
  <c r="AD61" i="13"/>
  <c r="F18" i="13"/>
  <c r="AE61" i="13"/>
  <c r="AF61" i="13"/>
  <c r="AG61" i="13"/>
  <c r="Y60" i="13"/>
  <c r="Z60" i="13"/>
  <c r="AA60" i="13"/>
  <c r="AB60" i="13"/>
  <c r="AC60" i="13"/>
  <c r="AD60" i="13"/>
  <c r="AE60" i="13"/>
  <c r="AF60" i="13"/>
  <c r="AG60" i="13"/>
  <c r="Y59" i="13"/>
  <c r="Z59" i="13"/>
  <c r="AA59" i="13"/>
  <c r="AB59" i="13"/>
  <c r="AC59" i="13"/>
  <c r="AD59" i="13"/>
  <c r="AE59" i="13"/>
  <c r="AF59" i="13"/>
  <c r="AG59" i="13"/>
  <c r="Y58" i="13"/>
  <c r="Z58" i="13"/>
  <c r="AA58" i="13"/>
  <c r="AB58" i="13"/>
  <c r="AC58" i="13"/>
  <c r="AD58" i="13"/>
  <c r="AE58" i="13"/>
  <c r="AF58" i="13"/>
  <c r="AG58" i="13"/>
  <c r="Y57" i="13"/>
  <c r="Z57" i="13"/>
  <c r="AA57" i="13"/>
  <c r="AB57" i="13"/>
  <c r="AC57" i="13"/>
  <c r="AD57" i="13"/>
  <c r="AE57" i="13"/>
  <c r="AF57" i="13"/>
  <c r="AG57" i="13"/>
  <c r="Y56" i="13"/>
  <c r="Z56" i="13"/>
  <c r="AA56" i="13"/>
  <c r="AB56" i="13"/>
  <c r="AC56" i="13"/>
  <c r="AD56" i="13"/>
  <c r="AE56" i="13"/>
  <c r="AF56" i="13"/>
  <c r="AG56" i="13"/>
  <c r="Y55" i="13"/>
  <c r="Z55" i="13"/>
  <c r="AA55" i="13"/>
  <c r="AB55" i="13"/>
  <c r="AC55" i="13"/>
  <c r="AD55" i="13"/>
  <c r="AE55" i="13"/>
  <c r="AF55" i="13"/>
  <c r="AG55" i="13"/>
  <c r="Y54" i="13"/>
  <c r="Z54" i="13"/>
  <c r="AA54" i="13"/>
  <c r="AB54" i="13"/>
  <c r="AC54" i="13"/>
  <c r="AD54" i="13"/>
  <c r="AE54" i="13"/>
  <c r="AF54" i="13"/>
  <c r="AG54" i="13"/>
  <c r="Y53" i="13"/>
  <c r="Z53" i="13"/>
  <c r="AA53" i="13"/>
  <c r="AB53" i="13"/>
  <c r="AC53" i="13"/>
  <c r="AD53" i="13"/>
  <c r="AE53" i="13"/>
  <c r="AF53" i="13"/>
  <c r="AG53" i="13"/>
  <c r="Y52" i="13"/>
  <c r="Z52" i="13"/>
  <c r="AA52" i="13"/>
  <c r="AB52" i="13"/>
  <c r="AC52" i="13"/>
  <c r="AD52" i="13"/>
  <c r="AE52" i="13"/>
  <c r="AF52" i="13"/>
  <c r="AG52" i="13"/>
  <c r="Y51" i="13"/>
  <c r="Z51" i="13"/>
  <c r="AA51" i="13"/>
  <c r="AB51" i="13"/>
  <c r="AC51" i="13"/>
  <c r="AD51" i="13"/>
  <c r="AE51" i="13"/>
  <c r="AF51" i="13"/>
  <c r="AG51" i="13"/>
  <c r="Y50" i="13"/>
  <c r="Z50" i="13"/>
  <c r="AA50" i="13"/>
  <c r="AB50" i="13"/>
  <c r="AC50" i="13"/>
  <c r="AD50" i="13"/>
  <c r="AE50" i="13"/>
  <c r="AF50" i="13"/>
  <c r="AG50" i="13"/>
  <c r="Y49" i="13"/>
  <c r="Z49" i="13"/>
  <c r="AA49" i="13"/>
  <c r="AB49" i="13"/>
  <c r="AC49" i="13"/>
  <c r="AD49" i="13"/>
  <c r="AE49" i="13"/>
  <c r="AF49" i="13"/>
  <c r="AG49" i="13"/>
  <c r="Y48" i="13"/>
  <c r="Z48" i="13"/>
  <c r="AA48" i="13"/>
  <c r="AB48" i="13"/>
  <c r="AC48" i="13"/>
  <c r="AD48" i="13"/>
  <c r="AE48" i="13"/>
  <c r="AF48" i="13"/>
  <c r="AG48" i="13"/>
  <c r="Y47" i="13"/>
  <c r="Z47" i="13"/>
  <c r="AA47" i="13"/>
  <c r="AB47" i="13"/>
  <c r="AC47" i="13"/>
  <c r="AD47" i="13"/>
  <c r="AE47" i="13"/>
  <c r="AF47" i="13"/>
  <c r="AG47" i="13"/>
  <c r="Y46" i="13"/>
  <c r="Z46" i="13"/>
  <c r="AA46" i="13"/>
  <c r="AB46" i="13"/>
  <c r="AC46" i="13"/>
  <c r="AD46" i="13"/>
  <c r="AE46" i="13"/>
  <c r="AF46" i="13"/>
  <c r="AG46" i="13"/>
  <c r="Y45" i="13"/>
  <c r="Z45" i="13"/>
  <c r="AA45" i="13"/>
  <c r="AB45" i="13"/>
  <c r="AC45" i="13"/>
  <c r="AD45" i="13"/>
  <c r="AE45" i="13"/>
  <c r="AF45" i="13"/>
  <c r="AG45" i="13"/>
  <c r="Y44" i="13"/>
  <c r="Z44" i="13"/>
  <c r="AA44" i="13"/>
  <c r="AB44" i="13"/>
  <c r="AC44" i="13"/>
  <c r="AD44" i="13"/>
  <c r="AE44" i="13"/>
  <c r="AF44" i="13"/>
  <c r="AG44" i="13"/>
  <c r="Y43" i="13"/>
  <c r="Z43" i="13"/>
  <c r="AA43" i="13"/>
  <c r="AB43" i="13"/>
  <c r="AC43" i="13"/>
  <c r="AD43" i="13"/>
  <c r="AE43" i="13"/>
  <c r="AF43" i="13"/>
  <c r="AG43" i="13"/>
  <c r="Y42" i="13"/>
  <c r="Z42" i="13"/>
  <c r="AA42" i="13"/>
  <c r="AB42" i="13"/>
  <c r="AC42" i="13"/>
  <c r="AD42" i="13"/>
  <c r="AE42" i="13"/>
  <c r="AF42" i="13"/>
  <c r="AG42" i="13"/>
  <c r="Y41" i="13"/>
  <c r="Z41" i="13"/>
  <c r="AA41" i="13"/>
  <c r="AB41" i="13"/>
  <c r="AC41" i="13"/>
  <c r="AD41" i="13"/>
  <c r="AE41" i="13"/>
  <c r="AF41" i="13"/>
  <c r="AG41" i="13"/>
  <c r="Y40" i="13"/>
  <c r="Z40" i="13"/>
  <c r="AA40" i="13"/>
  <c r="AB40" i="13"/>
  <c r="AC40" i="13"/>
  <c r="AD40" i="13"/>
  <c r="AE40" i="13"/>
  <c r="AF40" i="13"/>
  <c r="AG40" i="13"/>
  <c r="Y39" i="13"/>
  <c r="Z39" i="13"/>
  <c r="AA39" i="13"/>
  <c r="AB39" i="13"/>
  <c r="AC39" i="13"/>
  <c r="AD39" i="13"/>
  <c r="AE39" i="13"/>
  <c r="AF39" i="13"/>
  <c r="AG39" i="13"/>
  <c r="Y38" i="13"/>
  <c r="Z38" i="13"/>
  <c r="AA38" i="13"/>
  <c r="AB38" i="13"/>
  <c r="AC38" i="13"/>
  <c r="AD38" i="13"/>
  <c r="AE38" i="13"/>
  <c r="AF38" i="13"/>
  <c r="AG38" i="13"/>
  <c r="Y37" i="13"/>
  <c r="Z37" i="13"/>
  <c r="AA37" i="13"/>
  <c r="AB37" i="13"/>
  <c r="AC37" i="13"/>
  <c r="AD37" i="13"/>
  <c r="AE37" i="13"/>
  <c r="AF37" i="13"/>
  <c r="AG37" i="13"/>
  <c r="Y36" i="13"/>
  <c r="Z36" i="13"/>
  <c r="AA36" i="13"/>
  <c r="AB36" i="13"/>
  <c r="AC36" i="13"/>
  <c r="AD36" i="13"/>
  <c r="AE36" i="13"/>
  <c r="AF36" i="13"/>
  <c r="AG36" i="13"/>
  <c r="Y35" i="13"/>
  <c r="Z35" i="13"/>
  <c r="AA35" i="13"/>
  <c r="AB35" i="13"/>
  <c r="AC35" i="13"/>
  <c r="AD35" i="13"/>
  <c r="AE35" i="13"/>
  <c r="AF35" i="13"/>
  <c r="AG35" i="13"/>
  <c r="Y34" i="13"/>
  <c r="Z34" i="13"/>
  <c r="AA34" i="13"/>
  <c r="AB34" i="13"/>
  <c r="AC34" i="13"/>
  <c r="AD34" i="13"/>
  <c r="AE34" i="13"/>
  <c r="AF34" i="13"/>
  <c r="AG34" i="13"/>
  <c r="Y33" i="13"/>
  <c r="Z33" i="13"/>
  <c r="AA33" i="13"/>
  <c r="AB33" i="13"/>
  <c r="AC33" i="13"/>
  <c r="AD33" i="13"/>
  <c r="AE33" i="13"/>
  <c r="AF33" i="13"/>
  <c r="AG33" i="13"/>
  <c r="Y32" i="13"/>
  <c r="Z32" i="13"/>
  <c r="AA32" i="13"/>
  <c r="AB32" i="13"/>
  <c r="AC32" i="13"/>
  <c r="AD32" i="13"/>
  <c r="AE32" i="13"/>
  <c r="AF32" i="13"/>
  <c r="AG32" i="13"/>
  <c r="Y31" i="13"/>
  <c r="Z31" i="13"/>
  <c r="AA31" i="13"/>
  <c r="AB31" i="13"/>
  <c r="AC31" i="13"/>
  <c r="AD31" i="13"/>
  <c r="AE31" i="13"/>
  <c r="AF31" i="13"/>
  <c r="AG31" i="13"/>
  <c r="Y30" i="13"/>
  <c r="Z30" i="13"/>
  <c r="AA30" i="13"/>
  <c r="AB30" i="13"/>
  <c r="AC30" i="13"/>
  <c r="AD30" i="13"/>
  <c r="AE30" i="13"/>
  <c r="AF30" i="13"/>
  <c r="AG30" i="13"/>
  <c r="F23" i="13"/>
  <c r="W61" i="13"/>
  <c r="W60" i="13"/>
  <c r="W59" i="13"/>
  <c r="W58" i="13"/>
  <c r="W57" i="13"/>
  <c r="W56" i="13"/>
  <c r="W55" i="13"/>
  <c r="W54" i="13"/>
  <c r="W53" i="13"/>
  <c r="W52" i="13"/>
  <c r="W51" i="13"/>
  <c r="W50" i="13"/>
  <c r="W49" i="13"/>
  <c r="W48" i="13"/>
  <c r="W47" i="13"/>
  <c r="W46" i="13"/>
  <c r="W45" i="13"/>
  <c r="W44" i="13"/>
  <c r="W43" i="13"/>
  <c r="W42" i="13"/>
  <c r="W41" i="13"/>
  <c r="W40" i="13"/>
  <c r="W39" i="13"/>
  <c r="W38" i="13"/>
  <c r="W37" i="13"/>
  <c r="W36" i="13"/>
  <c r="W35" i="13"/>
  <c r="W34" i="13"/>
  <c r="W33" i="13"/>
  <c r="W32" i="13"/>
  <c r="W31" i="13"/>
  <c r="W30" i="13"/>
  <c r="V31" i="13"/>
  <c r="P31" i="13"/>
  <c r="Q31" i="13"/>
  <c r="R31" i="13"/>
  <c r="S31" i="13"/>
  <c r="T31" i="13"/>
  <c r="U31" i="13"/>
  <c r="X31" i="13"/>
  <c r="V32" i="13"/>
  <c r="P32" i="13"/>
  <c r="Q32" i="13"/>
  <c r="R32" i="13"/>
  <c r="S32" i="13"/>
  <c r="T32" i="13"/>
  <c r="U32" i="13"/>
  <c r="X32" i="13"/>
  <c r="V33" i="13"/>
  <c r="P33" i="13"/>
  <c r="Q33" i="13"/>
  <c r="R33" i="13"/>
  <c r="S33" i="13"/>
  <c r="T33" i="13"/>
  <c r="U33" i="13"/>
  <c r="X33" i="13"/>
  <c r="V34" i="13"/>
  <c r="P34" i="13"/>
  <c r="Q34" i="13"/>
  <c r="R34" i="13"/>
  <c r="S34" i="13"/>
  <c r="T34" i="13"/>
  <c r="U34" i="13"/>
  <c r="X34" i="13"/>
  <c r="V35" i="13"/>
  <c r="P35" i="13"/>
  <c r="Q35" i="13"/>
  <c r="R35" i="13"/>
  <c r="S35" i="13"/>
  <c r="T35" i="13"/>
  <c r="U35" i="13"/>
  <c r="X35" i="13"/>
  <c r="V36" i="13"/>
  <c r="P36" i="13"/>
  <c r="Q36" i="13"/>
  <c r="R36" i="13"/>
  <c r="S36" i="13"/>
  <c r="T36" i="13"/>
  <c r="U36" i="13"/>
  <c r="X36" i="13"/>
  <c r="V37" i="13"/>
  <c r="P37" i="13"/>
  <c r="Q37" i="13"/>
  <c r="R37" i="13"/>
  <c r="S37" i="13"/>
  <c r="T37" i="13"/>
  <c r="U37" i="13"/>
  <c r="X37" i="13"/>
  <c r="V38" i="13"/>
  <c r="P38" i="13"/>
  <c r="Q38" i="13"/>
  <c r="R38" i="13"/>
  <c r="S38" i="13"/>
  <c r="T38" i="13"/>
  <c r="U38" i="13"/>
  <c r="X38" i="13"/>
  <c r="V39" i="13"/>
  <c r="P39" i="13"/>
  <c r="Q39" i="13"/>
  <c r="R39" i="13"/>
  <c r="S39" i="13"/>
  <c r="T39" i="13"/>
  <c r="U39" i="13"/>
  <c r="X39" i="13"/>
  <c r="V40" i="13"/>
  <c r="P40" i="13"/>
  <c r="Q40" i="13"/>
  <c r="R40" i="13"/>
  <c r="S40" i="13"/>
  <c r="T40" i="13"/>
  <c r="U40" i="13"/>
  <c r="X40" i="13"/>
  <c r="V41" i="13"/>
  <c r="P41" i="13"/>
  <c r="Q41" i="13"/>
  <c r="R41" i="13"/>
  <c r="S41" i="13"/>
  <c r="T41" i="13"/>
  <c r="U41" i="13"/>
  <c r="X41" i="13"/>
  <c r="V42" i="13"/>
  <c r="P42" i="13"/>
  <c r="Q42" i="13"/>
  <c r="R42" i="13"/>
  <c r="S42" i="13"/>
  <c r="T42" i="13"/>
  <c r="U42" i="13"/>
  <c r="X42" i="13"/>
  <c r="V43" i="13"/>
  <c r="P43" i="13"/>
  <c r="Q43" i="13"/>
  <c r="R43" i="13"/>
  <c r="S43" i="13"/>
  <c r="T43" i="13"/>
  <c r="U43" i="13"/>
  <c r="X43" i="13"/>
  <c r="V44" i="13"/>
  <c r="P44" i="13"/>
  <c r="Q44" i="13"/>
  <c r="R44" i="13"/>
  <c r="S44" i="13"/>
  <c r="T44" i="13"/>
  <c r="U44" i="13"/>
  <c r="X44" i="13"/>
  <c r="V45" i="13"/>
  <c r="P45" i="13"/>
  <c r="Q45" i="13"/>
  <c r="R45" i="13"/>
  <c r="S45" i="13"/>
  <c r="T45" i="13"/>
  <c r="U45" i="13"/>
  <c r="X45" i="13"/>
  <c r="V46" i="13"/>
  <c r="P46" i="13"/>
  <c r="Q46" i="13"/>
  <c r="R46" i="13"/>
  <c r="S46" i="13"/>
  <c r="T46" i="13"/>
  <c r="U46" i="13"/>
  <c r="X46" i="13"/>
  <c r="V47" i="13"/>
  <c r="P47" i="13"/>
  <c r="Q47" i="13"/>
  <c r="R47" i="13"/>
  <c r="S47" i="13"/>
  <c r="T47" i="13"/>
  <c r="U47" i="13"/>
  <c r="X47" i="13"/>
  <c r="V48" i="13"/>
  <c r="P48" i="13"/>
  <c r="Q48" i="13"/>
  <c r="R48" i="13"/>
  <c r="S48" i="13"/>
  <c r="T48" i="13"/>
  <c r="U48" i="13"/>
  <c r="X48" i="13"/>
  <c r="V49" i="13"/>
  <c r="P49" i="13"/>
  <c r="Q49" i="13"/>
  <c r="R49" i="13"/>
  <c r="S49" i="13"/>
  <c r="T49" i="13"/>
  <c r="U49" i="13"/>
  <c r="X49" i="13"/>
  <c r="V50" i="13"/>
  <c r="P50" i="13"/>
  <c r="Q50" i="13"/>
  <c r="R50" i="13"/>
  <c r="S50" i="13"/>
  <c r="T50" i="13"/>
  <c r="U50" i="13"/>
  <c r="X50" i="13"/>
  <c r="V51" i="13"/>
  <c r="P51" i="13"/>
  <c r="Q51" i="13"/>
  <c r="R51" i="13"/>
  <c r="S51" i="13"/>
  <c r="T51" i="13"/>
  <c r="U51" i="13"/>
  <c r="X51" i="13"/>
  <c r="V52" i="13"/>
  <c r="P52" i="13"/>
  <c r="Q52" i="13"/>
  <c r="R52" i="13"/>
  <c r="S52" i="13"/>
  <c r="T52" i="13"/>
  <c r="U52" i="13"/>
  <c r="X52" i="13"/>
  <c r="V53" i="13"/>
  <c r="P53" i="13"/>
  <c r="Q53" i="13"/>
  <c r="R53" i="13"/>
  <c r="S53" i="13"/>
  <c r="T53" i="13"/>
  <c r="U53" i="13"/>
  <c r="X53" i="13"/>
  <c r="V54" i="13"/>
  <c r="P54" i="13"/>
  <c r="Q54" i="13"/>
  <c r="R54" i="13"/>
  <c r="S54" i="13"/>
  <c r="T54" i="13"/>
  <c r="U54" i="13"/>
  <c r="X54" i="13"/>
  <c r="V55" i="13"/>
  <c r="P55" i="13"/>
  <c r="Q55" i="13"/>
  <c r="R55" i="13"/>
  <c r="S55" i="13"/>
  <c r="T55" i="13"/>
  <c r="U55" i="13"/>
  <c r="X55" i="13"/>
  <c r="V56" i="13"/>
  <c r="P56" i="13"/>
  <c r="Q56" i="13"/>
  <c r="R56" i="13"/>
  <c r="S56" i="13"/>
  <c r="T56" i="13"/>
  <c r="U56" i="13"/>
  <c r="X56" i="13"/>
  <c r="V57" i="13"/>
  <c r="P57" i="13"/>
  <c r="Q57" i="13"/>
  <c r="R57" i="13"/>
  <c r="S57" i="13"/>
  <c r="T57" i="13"/>
  <c r="U57" i="13"/>
  <c r="X57" i="13"/>
  <c r="V58" i="13"/>
  <c r="P58" i="13"/>
  <c r="Q58" i="13"/>
  <c r="R58" i="13"/>
  <c r="S58" i="13"/>
  <c r="T58" i="13"/>
  <c r="U58" i="13"/>
  <c r="X58" i="13"/>
  <c r="V59" i="13"/>
  <c r="P59" i="13"/>
  <c r="Q59" i="13"/>
  <c r="R59" i="13"/>
  <c r="S59" i="13"/>
  <c r="T59" i="13"/>
  <c r="U59" i="13"/>
  <c r="X59" i="13"/>
  <c r="V60" i="13"/>
  <c r="P60" i="13"/>
  <c r="Q60" i="13"/>
  <c r="R60" i="13"/>
  <c r="S60" i="13"/>
  <c r="T60" i="13"/>
  <c r="U60" i="13"/>
  <c r="X60" i="13"/>
  <c r="V61" i="13"/>
  <c r="P61" i="13"/>
  <c r="Q61" i="13"/>
  <c r="R61" i="13"/>
  <c r="S61" i="13"/>
  <c r="T61" i="13"/>
  <c r="U61" i="13"/>
  <c r="X61" i="13"/>
  <c r="V30" i="13"/>
  <c r="P30" i="13"/>
  <c r="Q30" i="13"/>
  <c r="R30" i="13"/>
  <c r="S30" i="13"/>
  <c r="T30" i="13"/>
  <c r="U30" i="13"/>
  <c r="X30" i="13"/>
  <c r="C23" i="13"/>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D7" i="7"/>
  <c r="E118"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8" i="5"/>
</calcChain>
</file>

<file path=xl/sharedStrings.xml><?xml version="1.0" encoding="utf-8"?>
<sst xmlns="http://schemas.openxmlformats.org/spreadsheetml/2006/main" count="172" uniqueCount="137">
  <si>
    <t>GDP [Millions of 1990$]</t>
  </si>
  <si>
    <t>Labour [Millions of hours worked]</t>
  </si>
  <si>
    <t>Capital Stock [Millions of 1990$]</t>
  </si>
  <si>
    <t>Exergy [TJ]</t>
  </si>
  <si>
    <t>Useful Work [TJ]</t>
  </si>
  <si>
    <t>Year</t>
  </si>
  <si>
    <t>Angus Maddison</t>
  </si>
  <si>
    <t xml:space="preserve">World Bank </t>
  </si>
  <si>
    <t>Indexed to 1990=1</t>
  </si>
  <si>
    <t>Maddison Index</t>
  </si>
  <si>
    <t>World Bank Index</t>
  </si>
  <si>
    <t>World Bank</t>
  </si>
  <si>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</si>
  <si>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</si>
  <si>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t>Exergy calculations</t>
  </si>
  <si>
    <t xml:space="preserve"> - Oil+petroleum consumption data includes natural gas liquids.</t>
  </si>
  <si>
    <t>Unit conversions</t>
  </si>
  <si>
    <t>Coal</t>
  </si>
  <si>
    <t>[metric tons/short ton]</t>
  </si>
  <si>
    <t>Coke</t>
  </si>
  <si>
    <t>[kg/metric ton]</t>
  </si>
  <si>
    <t>Petroleum+Oil</t>
  </si>
  <si>
    <t>[TJ/MJ]</t>
  </si>
  <si>
    <t>Natural gas</t>
  </si>
  <si>
    <t>[MJ/Btu]</t>
  </si>
  <si>
    <t>[MJ/kWh]</t>
  </si>
  <si>
    <t>Oil+Petroleum consumption [thousand barrels/day]</t>
  </si>
  <si>
    <t>Natural gas consumption [Billion cubic feet]</t>
  </si>
  <si>
    <t>Coal exergy [TJ]</t>
  </si>
  <si>
    <t>Oil+Petrol exergy [TJ]</t>
  </si>
  <si>
    <t>Natural gas exergy [TJ]</t>
  </si>
  <si>
    <t>Renewable exergy [TJ]</t>
  </si>
  <si>
    <t>Nuclear exergy [TJ]</t>
  </si>
  <si>
    <t>Total exergy [TJ]</t>
  </si>
  <si>
    <t>Coal+coke consumption [Thousand short tons]</t>
  </si>
  <si>
    <t>Renewable generation [Quadrillion BTU]</t>
  </si>
  <si>
    <t>[(metric tons/year)/(barrels/day)]</t>
  </si>
  <si>
    <t>Average Annual Hours worked per employed person [Hours]</t>
  </si>
  <si>
    <t>Employment [millions of persons]</t>
  </si>
  <si>
    <t>Total Hours [millions of hours]</t>
  </si>
  <si>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</si>
  <si>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</si>
  <si>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</si>
  <si>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</si>
  <si>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</si>
  <si>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</si>
  <si>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</si>
  <si>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</si>
  <si>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</si>
  <si>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</si>
  <si>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Oil+Petroleum heat content [Thousand BTU/Barrel]</t>
  </si>
  <si>
    <t>Natural gas heat content [BTU/cubic feet]</t>
  </si>
  <si>
    <t>Wood exergy [TJ]</t>
  </si>
  <si>
    <t xml:space="preserve"> - Coal, coke, oil+petroleum, natural gas, renewable, and nuclear consumption/generation data from International Energy Statistics database via the EIA.</t>
  </si>
  <si>
    <t xml:space="preserve"> - Fuelwood consumption statistics from the FAO Stat Database, Forestry-&gt;ForesSTAT-&gt;Wood Fuel</t>
  </si>
  <si>
    <t>Coal/coke heat content [Thousand BTU/short ton]</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</si>
  <si>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</si>
  <si>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</si>
  <si>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</si>
  <si>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r>
      <t xml:space="preserve"> - Exergy values for 2011 taken from BP's </t>
    </r>
    <r>
      <rPr>
        <i/>
        <sz val="11"/>
        <color theme="1"/>
        <rFont val="Calibri"/>
        <family val="2"/>
        <scheme val="minor"/>
      </rPr>
      <t>Statistical Review of World Energy</t>
    </r>
    <r>
      <rPr>
        <sz val="11"/>
        <color theme="1"/>
        <rFont val="Calibri"/>
        <family val="2"/>
        <scheme val="minor"/>
      </rPr>
      <t xml:space="preserve"> for renewables and nuclear.</t>
    </r>
  </si>
  <si>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</si>
  <si>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</si>
  <si>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</si>
  <si>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</si>
  <si>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</si>
  <si>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</si>
  <si>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</si>
  <si>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</si>
  <si>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</si>
  <si>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</si>
  <si>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</si>
  <si>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</si>
  <si>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</si>
  <si>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</si>
  <si>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</si>
  <si>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</si>
  <si>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</si>
  <si>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</si>
  <si>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</si>
  <si>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</si>
  <si>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</si>
  <si>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</si>
  <si>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</si>
  <si>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</si>
  <si>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</si>
  <si>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</si>
  <si>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</si>
  <si>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</si>
  <si>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</si>
  <si>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</si>
  <si>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Wood fuel heat content [kJ/kg]</t>
  </si>
  <si>
    <t>Useful work values [TJ]</t>
  </si>
  <si>
    <r>
      <t>Exergy allocation by type (</t>
    </r>
    <r>
      <rPr>
        <sz val="11"/>
        <color theme="1"/>
        <rFont val="Calibri"/>
        <family val="2"/>
      </rPr>
      <t>φ values)</t>
    </r>
  </si>
  <si>
    <t>Exergy-to-useful work efficiencies (ε values)</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</si>
  <si>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</si>
  <si>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</si>
  <si>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</si>
  <si>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</si>
  <si>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</si>
  <si>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</si>
  <si>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</si>
  <si>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</si>
  <si>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</si>
  <si>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</si>
  <si>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Heat (High Temperature)</t>
  </si>
  <si>
    <t>Heat (Mid Temperature)</t>
  </si>
  <si>
    <t>Heat (Low Temperature)</t>
  </si>
  <si>
    <t>Mechanical Drive</t>
  </si>
  <si>
    <t>Electricity</t>
  </si>
  <si>
    <t>Light</t>
  </si>
  <si>
    <t>Muscle Work</t>
  </si>
  <si>
    <t xml:space="preserve"> - See Exergy tab for detailed notes on exergy sources.</t>
  </si>
  <si>
    <t>Indexed GDP [Indexed to 1980]</t>
  </si>
  <si>
    <t>Indexed Labour [Indexed to 1980]</t>
  </si>
  <si>
    <t>Indexed Capital Stock [Indexed to 1980]</t>
  </si>
  <si>
    <t>Indexed Exergy [Indexed to 1980]</t>
  </si>
  <si>
    <t>Indexed Useful Work [Indexed to 1980]</t>
  </si>
  <si>
    <t>Indexed Thermal Energy [Indexed to 1980]</t>
  </si>
  <si>
    <t>Thermal energy [TJ]</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</si>
  <si>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</si>
  <si>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t>GDP [Millions of real 2005 US dollars]</t>
  </si>
  <si>
    <t>Capital Stock [Millions of real 2005 US dollars]</t>
  </si>
  <si>
    <t xml:space="preserve"> - Data for 1980-2011 GDP from World dataBank from World Bank (Global Economic Prospects).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</si>
  <si>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</si>
  <si>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t xml:space="preserve"> - Data for 1980-2011 capital stock from World dataBank from World Bank (Global Economic Prospects).</t>
  </si>
  <si>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</si>
  <si>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</si>
  <si>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rPr>
        <b/>
        <sz val="11"/>
        <color theme="1"/>
        <rFont val="Calibri"/>
        <family val="2"/>
        <scheme val="minor"/>
      </rPr>
      <t>Notes</t>
    </r>
    <r>
      <rPr>
        <i/>
        <sz val="11"/>
        <color theme="1"/>
        <rFont val="Calibri"/>
        <family val="2"/>
        <scheme val="minor"/>
      </rPr>
      <t>:</t>
    </r>
  </si>
  <si>
    <t>iYear</t>
  </si>
  <si>
    <t>NA</t>
  </si>
  <si>
    <t>iGDP</t>
  </si>
  <si>
    <t>iLabor</t>
  </si>
  <si>
    <t>iCapStk</t>
  </si>
  <si>
    <t>iQ</t>
  </si>
  <si>
    <t>iX</t>
  </si>
  <si>
    <t>iU</t>
  </si>
  <si>
    <t xml:space="preserve"> - The 'JPData' tab has the indexed data from this page formatted for direct exporting into R (a statistical analysis program).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</si>
</sst>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quot;-&quot;??_-;_-@_-"/>
    <numFmt numFmtId="165" formatCode="_-* #,##0.00_-;_-* #,##0.00\-;_-* &quot;-&quot;??_-;_-@_-"/>
    <numFmt numFmtId="166" formatCode="??,000"/>
    <numFmt numFmtId="167" formatCode="_(* #,##0_);_(* \(#,##0\);_(* &quot;-&quot;??_);_(@_)"/>
    <numFmt numFmtId="168" formatCode="0.0%"/>
    <numFmt numFmtId="169" formatCode="_(* #,##0.0000_);_(* \(#,##0.0000\);_(* &quot;-&quot;????_);_(@_)"/>
    <numFmt numFmtId="170" formatCode="0.0000"/>
    <numFmt numFmtId="171" formatCode="#,##0.0000"/>
  </numFmts>
  <fonts count="4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name val="Calibri"/>
      <family val="2"/>
      <scheme val="minor"/>
    </font>
    <font>
      <u/>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8"/>
      <color theme="1"/>
      <name val="Arial"/>
      <family val="2"/>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vertAlign val="superscript"/>
      <sz val="11"/>
      <color theme="1"/>
      <name val="Calibri"/>
      <family val="2"/>
      <scheme val="minor"/>
    </font>
    <font>
      <sz val="10"/>
      <name val="Arial"/>
      <family val="2"/>
    </font>
    <font>
      <sz val="8"/>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u/>
      <sz val="11"/>
      <color theme="11"/>
      <name val="Calibri"/>
      <family val="2"/>
      <scheme val="minor"/>
    </font>
    <font>
      <sz val="10"/>
      <name val="Arial"/>
      <family val="2"/>
    </font>
    <font>
      <u/>
      <sz val="10"/>
      <color indexed="12"/>
      <name val="Arial"/>
      <family val="2"/>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
      <patternFill patternType="solid">
        <fgColor theme="0"/>
        <bgColor indexed="64"/>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top style="medium">
        <color auto="1"/>
      </top>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indexed="64"/>
      </right>
      <top/>
      <bottom/>
      <diagonal/>
    </border>
    <border>
      <left style="thin">
        <color auto="1"/>
      </left>
      <right style="thin">
        <color indexed="64"/>
      </right>
      <top/>
      <bottom style="medium">
        <color indexed="64"/>
      </bottom>
      <diagonal/>
    </border>
    <border>
      <left style="thin">
        <color auto="1"/>
      </left>
      <right style="thin">
        <color indexed="64"/>
      </right>
      <top style="medium">
        <color auto="1"/>
      </top>
      <bottom/>
      <diagonal/>
    </border>
    <border>
      <left style="medium">
        <color auto="1"/>
      </left>
      <right style="thin">
        <color auto="1"/>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right/>
      <top/>
      <bottom style="medium">
        <color auto="1"/>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indexed="64"/>
      </bottom>
      <diagonal/>
    </border>
    <border>
      <left/>
      <right/>
      <top/>
      <bottom style="medium">
        <color indexed="27"/>
      </bottom>
      <diagonal/>
    </border>
    <border>
      <left/>
      <right/>
      <top/>
      <bottom style="medium">
        <color indexed="27"/>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right/>
      <top style="thin">
        <color indexed="56"/>
      </top>
      <bottom style="double">
        <color indexed="56"/>
      </bottom>
      <diagonal/>
    </border>
  </borders>
  <cellStyleXfs count="3605">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7" fillId="46" borderId="4" applyNumberFormat="0" applyAlignment="0" applyProtection="0"/>
    <xf numFmtId="0" fontId="11" fillId="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8" fillId="0" borderId="10" applyNumberFormat="0" applyFill="0" applyAlignment="0" applyProtection="0"/>
    <xf numFmtId="0" fontId="3" fillId="0" borderId="1"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9" fillId="0" borderId="11" applyNumberFormat="0" applyFill="0" applyAlignment="0" applyProtection="0"/>
    <xf numFmtId="0" fontId="4" fillId="0" borderId="2"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30" fillId="0" borderId="12" applyNumberFormat="0" applyFill="0" applyAlignment="0" applyProtection="0"/>
    <xf numFmtId="0" fontId="5" fillId="0" borderId="3"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0" applyNumberFormat="0" applyFill="0" applyBorder="0" applyAlignment="0" applyProtection="0"/>
    <xf numFmtId="0" fontId="5"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31" fillId="0" borderId="13" applyNumberFormat="0" applyFill="0" applyAlignment="0" applyProtection="0"/>
    <xf numFmtId="0" fontId="12" fillId="0" borderId="6"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2" fillId="4" borderId="0" applyNumberFormat="0" applyBorder="0" applyAlignment="0" applyProtection="0"/>
    <xf numFmtId="0" fontId="8"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6"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3"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35" fillId="0" borderId="0"/>
    <xf numFmtId="43" fontId="35"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2" fillId="0" borderId="0" applyNumberFormat="0" applyFill="0" applyBorder="0" applyAlignment="0" applyProtection="0"/>
    <xf numFmtId="0" fontId="1" fillId="8" borderId="8" applyNumberFormat="0" applyFont="0" applyAlignment="0" applyProtection="0"/>
    <xf numFmtId="0" fontId="4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20" fillId="0" borderId="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7" applyNumberFormat="0" applyFill="0" applyAlignment="0" applyProtection="0"/>
    <xf numFmtId="0" fontId="16" fillId="0" borderId="43" applyNumberFormat="0" applyFill="0" applyAlignment="0" applyProtection="0"/>
    <xf numFmtId="0" fontId="30" fillId="0" borderId="37" applyNumberFormat="0" applyFill="0" applyAlignment="0" applyProtection="0"/>
    <xf numFmtId="0" fontId="16" fillId="0" borderId="38" applyNumberFormat="0" applyFill="0" applyAlignment="0" applyProtection="0"/>
    <xf numFmtId="0" fontId="16" fillId="0" borderId="49" applyNumberFormat="0" applyFill="0" applyAlignment="0" applyProtection="0"/>
    <xf numFmtId="0" fontId="30" fillId="0" borderId="34" applyNumberFormat="0" applyFill="0" applyAlignment="0" applyProtection="0"/>
    <xf numFmtId="0" fontId="16" fillId="0" borderId="35" applyNumberFormat="0" applyFill="0" applyAlignment="0" applyProtection="0"/>
    <xf numFmtId="0" fontId="30" fillId="0" borderId="4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6" fillId="0" borderId="0" applyNumberFormat="0" applyFill="0" applyBorder="0" applyAlignment="0" applyProtection="0"/>
    <xf numFmtId="0" fontId="30" fillId="0" borderId="34" applyNumberFormat="0" applyFill="0" applyAlignment="0" applyProtection="0"/>
    <xf numFmtId="0" fontId="16" fillId="0" borderId="47" applyNumberFormat="0" applyFill="0" applyAlignment="0" applyProtection="0"/>
    <xf numFmtId="0" fontId="30" fillId="0" borderId="46" applyNumberFormat="0" applyFill="0" applyAlignment="0" applyProtection="0"/>
    <xf numFmtId="0" fontId="16" fillId="0" borderId="43"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40" applyNumberFormat="0" applyFill="0" applyAlignment="0" applyProtection="0"/>
    <xf numFmtId="0" fontId="30" fillId="0" borderId="46"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7" applyNumberFormat="0" applyFill="0" applyAlignment="0" applyProtection="0"/>
    <xf numFmtId="0" fontId="16" fillId="0" borderId="49" applyNumberFormat="0" applyFill="0" applyAlignment="0" applyProtection="0"/>
    <xf numFmtId="0" fontId="48" fillId="0" borderId="0" applyNumberFormat="0" applyFill="0" applyBorder="0" applyAlignment="0" applyProtection="0">
      <alignment vertical="top"/>
      <protection locked="0"/>
    </xf>
    <xf numFmtId="0" fontId="16" fillId="0" borderId="50" applyNumberFormat="0" applyFill="0" applyAlignment="0" applyProtection="0"/>
    <xf numFmtId="0" fontId="16" fillId="0" borderId="50"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9" applyNumberFormat="0" applyFill="0" applyAlignment="0" applyProtection="0"/>
    <xf numFmtId="0" fontId="30" fillId="0" borderId="46"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3"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40" applyNumberFormat="0" applyFill="0" applyAlignment="0" applyProtection="0"/>
    <xf numFmtId="0" fontId="16" fillId="0" borderId="50" applyNumberFormat="0" applyFill="0" applyAlignment="0" applyProtection="0"/>
    <xf numFmtId="0" fontId="30" fillId="0" borderId="37" applyNumberFormat="0" applyFill="0" applyAlignment="0" applyProtection="0"/>
    <xf numFmtId="0" fontId="36" fillId="0" borderId="0" applyNumberFormat="0" applyFill="0" applyBorder="0" applyAlignment="0" applyProtection="0"/>
    <xf numFmtId="0" fontId="16" fillId="0" borderId="43"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40" applyNumberFormat="0" applyFill="0" applyAlignment="0" applyProtection="0"/>
    <xf numFmtId="0" fontId="36" fillId="0" borderId="0" applyNumberFormat="0" applyFill="0" applyBorder="0" applyAlignment="0" applyProtection="0"/>
    <xf numFmtId="0" fontId="47" fillId="0" borderId="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35" fillId="0" borderId="0"/>
    <xf numFmtId="43" fontId="35"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12"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16" fillId="0" borderId="4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9" applyNumberFormat="0" applyFill="0" applyAlignment="0" applyProtection="0"/>
    <xf numFmtId="0" fontId="16" fillId="0" borderId="50" applyNumberFormat="0" applyFill="0" applyAlignment="0" applyProtection="0"/>
    <xf numFmtId="0" fontId="20" fillId="0" borderId="0"/>
    <xf numFmtId="0" fontId="16" fillId="0" borderId="49"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9" applyNumberFormat="0" applyFill="0" applyAlignment="0" applyProtection="0"/>
    <xf numFmtId="0" fontId="16" fillId="0" borderId="49" applyNumberFormat="0" applyFill="0" applyAlignment="0" applyProtection="0"/>
    <xf numFmtId="0" fontId="16" fillId="0" borderId="49"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cellStyleXfs>
  <cellXfs count="156">
    <xf numFmtId="0" fontId="0" fillId="0" borderId="0" xfId="0"/>
    <xf numFmtId="0" fontId="0" fillId="0" borderId="0" xfId="0"/>
    <xf numFmtId="3" fontId="24" fillId="0" borderId="0" xfId="1" applyNumberFormat="1" applyFont="1" applyAlignment="1">
      <alignment horizontal="center"/>
    </xf>
    <xf numFmtId="3" fontId="0" fillId="0" borderId="0" xfId="1" applyNumberFormat="1" applyFont="1" applyBorder="1" applyAlignment="1">
      <alignment horizontal="center"/>
    </xf>
    <xf numFmtId="2" fontId="24" fillId="0" borderId="0" xfId="43" applyNumberFormat="1" applyFont="1" applyAlignment="1">
      <alignment horizontal="center"/>
    </xf>
    <xf numFmtId="0" fontId="34" fillId="0" borderId="0" xfId="0" applyFont="1"/>
    <xf numFmtId="167" fontId="0" fillId="47" borderId="0" xfId="1" applyNumberFormat="1" applyFont="1" applyFill="1"/>
    <xf numFmtId="3" fontId="0" fillId="0" borderId="0" xfId="0" applyNumberFormat="1"/>
    <xf numFmtId="0" fontId="0" fillId="0" borderId="0" xfId="0" applyFont="1"/>
    <xf numFmtId="3" fontId="0" fillId="0" borderId="0" xfId="0" applyNumberFormat="1" applyFont="1"/>
    <xf numFmtId="3" fontId="0" fillId="0" borderId="0" xfId="0" applyNumberFormat="1" applyFont="1" applyAlignment="1">
      <alignment horizontal="center"/>
    </xf>
    <xf numFmtId="2" fontId="0" fillId="0" borderId="0" xfId="0" applyNumberFormat="1" applyFont="1" applyAlignment="1">
      <alignment horizontal="center"/>
    </xf>
    <xf numFmtId="0" fontId="0" fillId="0" borderId="0" xfId="0"/>
    <xf numFmtId="0" fontId="16"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0" fontId="16" fillId="0" borderId="0" xfId="0" applyFont="1"/>
    <xf numFmtId="3" fontId="24" fillId="0" borderId="0" xfId="49" applyNumberFormat="1" applyFont="1" applyFill="1" applyAlignment="1">
      <alignment horizontal="center"/>
    </xf>
    <xf numFmtId="3" fontId="24" fillId="0" borderId="0" xfId="50" applyNumberFormat="1" applyFont="1" applyFill="1" applyAlignment="1">
      <alignment horizontal="center"/>
    </xf>
    <xf numFmtId="167" fontId="0" fillId="0" borderId="0" xfId="1" applyNumberFormat="1" applyFont="1"/>
    <xf numFmtId="0" fontId="0" fillId="0" borderId="0" xfId="0" applyFont="1"/>
    <xf numFmtId="0" fontId="23" fillId="0" borderId="17" xfId="0" applyFont="1" applyBorder="1" applyAlignment="1">
      <alignment horizontal="right"/>
    </xf>
    <xf numFmtId="0" fontId="0" fillId="0" borderId="18" xfId="0" applyBorder="1" applyAlignment="1">
      <alignment horizontal="center"/>
    </xf>
    <xf numFmtId="0" fontId="20" fillId="0" borderId="0" xfId="0" applyFont="1" applyAlignment="1">
      <alignment horizontal="right"/>
    </xf>
    <xf numFmtId="0" fontId="16" fillId="0" borderId="0" xfId="0" applyFont="1" applyAlignment="1">
      <alignment horizontal="center"/>
    </xf>
    <xf numFmtId="2" fontId="0" fillId="0" borderId="0" xfId="0" applyNumberFormat="1" applyFont="1" applyAlignment="1">
      <alignment horizontal="center"/>
    </xf>
    <xf numFmtId="168" fontId="0" fillId="0" borderId="0" xfId="0" applyNumberFormat="1" applyAlignment="1">
      <alignment horizontal="center"/>
    </xf>
    <xf numFmtId="0" fontId="23" fillId="0" borderId="0" xfId="0" applyFont="1" applyBorder="1" applyAlignment="1">
      <alignment horizontal="right"/>
    </xf>
    <xf numFmtId="0" fontId="0" fillId="0" borderId="0" xfId="0" applyBorder="1" applyAlignment="1">
      <alignment horizontal="center"/>
    </xf>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0" xfId="0" applyAlignment="1">
      <alignment horizontal="center"/>
    </xf>
    <xf numFmtId="0" fontId="0" fillId="0" borderId="21" xfId="0" applyBorder="1" applyAlignment="1">
      <alignment horizontal="center"/>
    </xf>
    <xf numFmtId="43" fontId="0" fillId="0" borderId="0" xfId="1" applyFont="1" applyBorder="1" applyAlignment="1">
      <alignment horizontal="center"/>
    </xf>
    <xf numFmtId="43" fontId="0" fillId="0" borderId="0" xfId="1" applyFont="1" applyBorder="1"/>
    <xf numFmtId="43" fontId="24" fillId="0" borderId="21" xfId="1" applyFont="1" applyBorder="1" applyAlignment="1">
      <alignment horizontal="center"/>
    </xf>
    <xf numFmtId="43" fontId="24" fillId="0" borderId="0" xfId="1" applyFont="1" applyBorder="1" applyAlignment="1">
      <alignment horizontal="center"/>
    </xf>
    <xf numFmtId="43" fontId="0" fillId="0" borderId="18" xfId="1" applyFont="1" applyBorder="1" applyAlignment="1">
      <alignment horizontal="center"/>
    </xf>
    <xf numFmtId="43" fontId="0" fillId="0" borderId="21" xfId="1" applyFont="1" applyBorder="1" applyAlignment="1">
      <alignment horizontal="center"/>
    </xf>
    <xf numFmtId="0" fontId="0" fillId="0" borderId="0" xfId="0" applyFont="1" applyBorder="1" applyAlignment="1">
      <alignment horizontal="center" wrapText="1"/>
    </xf>
    <xf numFmtId="0" fontId="23" fillId="0" borderId="0" xfId="0" applyFont="1" applyBorder="1" applyAlignment="1">
      <alignment horizontal="right" wrapText="1"/>
    </xf>
    <xf numFmtId="0" fontId="0" fillId="0" borderId="0" xfId="0" applyBorder="1" applyAlignment="1">
      <alignment horizontal="center" vertical="center"/>
    </xf>
    <xf numFmtId="2" fontId="24" fillId="0" borderId="24" xfId="50" applyNumberFormat="1" applyFont="1" applyBorder="1" applyAlignment="1">
      <alignment horizontal="center"/>
    </xf>
    <xf numFmtId="2" fontId="24" fillId="0" borderId="24" xfId="505" applyNumberFormat="1" applyFont="1" applyBorder="1" applyAlignment="1">
      <alignment horizontal="center"/>
    </xf>
    <xf numFmtId="0" fontId="0" fillId="0" borderId="16" xfId="0" applyBorder="1" applyAlignment="1">
      <alignment horizontal="center"/>
    </xf>
    <xf numFmtId="0" fontId="0" fillId="0" borderId="23" xfId="0" applyBorder="1" applyAlignment="1">
      <alignment horizontal="center"/>
    </xf>
    <xf numFmtId="2" fontId="24" fillId="0" borderId="0" xfId="50" applyNumberFormat="1" applyFont="1" applyBorder="1" applyAlignment="1">
      <alignment horizontal="center"/>
    </xf>
    <xf numFmtId="2" fontId="24" fillId="0" borderId="0" xfId="505" applyNumberFormat="1" applyFont="1" applyBorder="1" applyAlignment="1">
      <alignment horizontal="center"/>
    </xf>
    <xf numFmtId="0" fontId="0" fillId="0" borderId="0" xfId="0" applyBorder="1"/>
    <xf numFmtId="2" fontId="0" fillId="0" borderId="22" xfId="0" applyNumberFormat="1" applyBorder="1" applyAlignment="1">
      <alignment horizontal="center"/>
    </xf>
    <xf numFmtId="0" fontId="0" fillId="0" borderId="0" xfId="0"/>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4" xfId="1" applyFont="1" applyBorder="1"/>
    <xf numFmtId="0" fontId="0" fillId="0" borderId="25" xfId="0" applyFill="1" applyBorder="1"/>
    <xf numFmtId="0" fontId="0" fillId="0" borderId="25" xfId="0" applyBorder="1" applyAlignment="1">
      <alignment horizontal="center"/>
    </xf>
    <xf numFmtId="0" fontId="23" fillId="0" borderId="22" xfId="0" applyFont="1" applyBorder="1" applyAlignment="1">
      <alignment horizontal="right"/>
    </xf>
    <xf numFmtId="43" fontId="0" fillId="0" borderId="0" xfId="1" applyFont="1" applyBorder="1" applyAlignment="1">
      <alignment horizontal="center" vertical="center"/>
    </xf>
    <xf numFmtId="43" fontId="0" fillId="0" borderId="23" xfId="1" applyFont="1" applyBorder="1" applyAlignment="1">
      <alignment horizontal="center"/>
    </xf>
    <xf numFmtId="43" fontId="0" fillId="0" borderId="24" xfId="1" applyFont="1" applyBorder="1" applyAlignment="1">
      <alignment horizontal="center" vertical="center"/>
    </xf>
    <xf numFmtId="43" fontId="0" fillId="0" borderId="25" xfId="1" applyFont="1" applyBorder="1" applyAlignment="1">
      <alignment horizontal="center"/>
    </xf>
    <xf numFmtId="0" fontId="41" fillId="0" borderId="0" xfId="0" applyFont="1"/>
    <xf numFmtId="2" fontId="0" fillId="0" borderId="24" xfId="1" applyNumberFormat="1" applyFont="1" applyBorder="1" applyAlignment="1">
      <alignment horizontal="center"/>
    </xf>
    <xf numFmtId="43" fontId="24" fillId="0" borderId="23" xfId="1" applyFont="1" applyBorder="1" applyAlignment="1">
      <alignment horizontal="center"/>
    </xf>
    <xf numFmtId="43" fontId="24" fillId="0" borderId="24" xfId="1" applyFont="1" applyBorder="1" applyAlignment="1">
      <alignment horizontal="center"/>
    </xf>
    <xf numFmtId="0" fontId="0" fillId="0" borderId="24" xfId="0"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5" xfId="0" applyBorder="1"/>
    <xf numFmtId="0" fontId="0" fillId="0" borderId="28" xfId="0" applyBorder="1" applyAlignment="1">
      <alignment horizontal="center"/>
    </xf>
    <xf numFmtId="0" fontId="16" fillId="0" borderId="29" xfId="0" applyFont="1" applyBorder="1" applyAlignment="1">
      <alignment horizontal="center"/>
    </xf>
    <xf numFmtId="0" fontId="16" fillId="0" borderId="30" xfId="0" applyFont="1" applyBorder="1" applyAlignment="1">
      <alignment horizontal="center"/>
    </xf>
    <xf numFmtId="0" fontId="16" fillId="0" borderId="31" xfId="0" applyFont="1" applyFill="1" applyBorder="1" applyAlignment="1">
      <alignment horizontal="center"/>
    </xf>
    <xf numFmtId="0" fontId="16" fillId="0" borderId="0" xfId="0" applyFont="1" applyFill="1" applyBorder="1" applyAlignment="1">
      <alignment horizontal="center"/>
    </xf>
    <xf numFmtId="0" fontId="16" fillId="0" borderId="31" xfId="0" applyFont="1" applyBorder="1" applyAlignment="1">
      <alignment horizontal="center"/>
    </xf>
    <xf numFmtId="0" fontId="24" fillId="0" borderId="17" xfId="43" applyFont="1" applyBorder="1" applyAlignment="1">
      <alignment horizontal="center"/>
    </xf>
    <xf numFmtId="167" fontId="0" fillId="0" borderId="0" xfId="1" applyNumberFormat="1" applyFont="1" applyBorder="1" applyAlignment="1">
      <alignment horizontal="center"/>
    </xf>
    <xf numFmtId="43" fontId="0" fillId="0" borderId="0" xfId="0" applyNumberFormat="1" applyBorder="1"/>
    <xf numFmtId="167" fontId="0" fillId="0" borderId="0" xfId="0" applyNumberFormat="1" applyBorder="1"/>
    <xf numFmtId="169" fontId="0" fillId="0" borderId="0" xfId="0" applyNumberFormat="1" applyBorder="1"/>
    <xf numFmtId="43" fontId="0" fillId="0" borderId="18" xfId="0" applyNumberFormat="1" applyBorder="1"/>
    <xf numFmtId="170" fontId="0" fillId="0" borderId="0" xfId="0" applyNumberFormat="1" applyFont="1" applyBorder="1" applyAlignment="1">
      <alignment horizontal="center"/>
    </xf>
    <xf numFmtId="170" fontId="0" fillId="0" borderId="18" xfId="0" applyNumberFormat="1" applyFont="1" applyBorder="1" applyAlignment="1">
      <alignment horizontal="center"/>
    </xf>
    <xf numFmtId="170" fontId="0" fillId="0" borderId="0" xfId="0" applyNumberFormat="1" applyBorder="1"/>
    <xf numFmtId="0" fontId="24" fillId="0" borderId="22" xfId="43" applyFont="1" applyBorder="1" applyAlignment="1">
      <alignment horizontal="center"/>
    </xf>
    <xf numFmtId="167" fontId="0" fillId="0" borderId="32" xfId="1" applyNumberFormat="1" applyFont="1" applyBorder="1" applyAlignment="1">
      <alignment horizontal="center"/>
    </xf>
    <xf numFmtId="43" fontId="0" fillId="0" borderId="32" xfId="0" applyNumberFormat="1" applyBorder="1"/>
    <xf numFmtId="167" fontId="0" fillId="0" borderId="32" xfId="0" applyNumberFormat="1" applyBorder="1"/>
    <xf numFmtId="169" fontId="0" fillId="0" borderId="32" xfId="0" applyNumberFormat="1" applyBorder="1"/>
    <xf numFmtId="43" fontId="0" fillId="0" borderId="25" xfId="0" applyNumberFormat="1" applyBorder="1"/>
    <xf numFmtId="167" fontId="0" fillId="0" borderId="0" xfId="1" applyNumberFormat="1" applyFont="1" applyAlignment="1">
      <alignment horizontal="center"/>
    </xf>
    <xf numFmtId="170" fontId="0" fillId="0" borderId="32" xfId="0" applyNumberFormat="1" applyFont="1" applyBorder="1" applyAlignment="1">
      <alignment horizontal="center"/>
    </xf>
    <xf numFmtId="170" fontId="0" fillId="0" borderId="25" xfId="0" applyNumberFormat="1" applyFont="1" applyBorder="1" applyAlignment="1">
      <alignment horizontal="center"/>
    </xf>
    <xf numFmtId="170" fontId="0" fillId="0" borderId="0" xfId="0" applyNumberFormat="1" applyBorder="1" applyAlignment="1">
      <alignment horizontal="center"/>
    </xf>
    <xf numFmtId="170" fontId="0" fillId="0" borderId="18" xfId="0" applyNumberFormat="1" applyBorder="1" applyAlignment="1">
      <alignment horizontal="center"/>
    </xf>
    <xf numFmtId="170" fontId="0" fillId="0" borderId="32" xfId="0" applyNumberFormat="1" applyBorder="1" applyAlignment="1">
      <alignment horizontal="center"/>
    </xf>
    <xf numFmtId="170" fontId="0" fillId="0" borderId="25" xfId="0" applyNumberFormat="1" applyBorder="1" applyAlignment="1">
      <alignment horizontal="center"/>
    </xf>
    <xf numFmtId="170" fontId="0" fillId="0" borderId="0" xfId="0" applyNumberFormat="1" applyFont="1" applyFill="1" applyBorder="1" applyAlignment="1">
      <alignment horizontal="center"/>
    </xf>
    <xf numFmtId="170" fontId="0" fillId="0" borderId="32" xfId="0" applyNumberFormat="1" applyFont="1" applyFill="1" applyBorder="1" applyAlignment="1">
      <alignment horizontal="center"/>
    </xf>
    <xf numFmtId="0" fontId="16" fillId="0" borderId="0" xfId="0" applyFont="1" applyAlignment="1">
      <alignment horizontal="center" vertical="center"/>
    </xf>
    <xf numFmtId="0" fontId="0" fillId="0" borderId="0" xfId="0" applyFont="1"/>
    <xf numFmtId="0" fontId="0" fillId="0" borderId="0" xfId="0" applyFont="1" applyAlignment="1">
      <alignment vertical="center"/>
    </xf>
    <xf numFmtId="0" fontId="16" fillId="0" borderId="0" xfId="0" applyFont="1" applyBorder="1" applyAlignment="1">
      <alignment horizontal="center" wrapText="1"/>
    </xf>
    <xf numFmtId="43" fontId="24" fillId="0" borderId="0" xfId="1" applyFont="1" applyAlignment="1">
      <alignment horizontal="center"/>
    </xf>
    <xf numFmtId="43" fontId="0" fillId="0" borderId="0" xfId="1" applyFont="1" applyAlignment="1">
      <alignment horizontal="center"/>
    </xf>
    <xf numFmtId="43" fontId="0" fillId="0" borderId="0" xfId="1" applyFont="1"/>
    <xf numFmtId="166" fontId="24" fillId="0" borderId="36" xfId="868" applyNumberFormat="1" applyFont="1" applyFill="1" applyBorder="1" applyAlignment="1">
      <alignment horizontal="center"/>
    </xf>
    <xf numFmtId="2" fontId="0" fillId="0" borderId="0" xfId="0" applyNumberFormat="1" applyFont="1" applyBorder="1" applyAlignment="1">
      <alignment horizontal="center"/>
    </xf>
    <xf numFmtId="167" fontId="1" fillId="0" borderId="41" xfId="1" applyNumberFormat="1" applyFont="1" applyBorder="1" applyAlignment="1">
      <alignment horizontal="center" wrapText="1"/>
    </xf>
    <xf numFmtId="0" fontId="0" fillId="0" borderId="0" xfId="0" applyFont="1" applyBorder="1"/>
    <xf numFmtId="0" fontId="0" fillId="0" borderId="0" xfId="0"/>
    <xf numFmtId="0" fontId="34" fillId="0" borderId="0" xfId="0" applyFont="1"/>
    <xf numFmtId="0" fontId="0" fillId="0" borderId="0" xfId="0" applyFont="1"/>
    <xf numFmtId="2" fontId="24" fillId="0" borderId="36" xfId="868" applyNumberFormat="1" applyFont="1" applyBorder="1" applyAlignment="1">
      <alignment horizontal="center"/>
    </xf>
    <xf numFmtId="167" fontId="0" fillId="0" borderId="0" xfId="1" applyNumberFormat="1" applyFont="1"/>
    <xf numFmtId="0" fontId="0" fillId="0" borderId="0" xfId="0" applyFont="1"/>
    <xf numFmtId="2" fontId="24" fillId="0" borderId="0" xfId="43" applyNumberFormat="1" applyFont="1" applyAlignment="1">
      <alignment horizontal="center"/>
    </xf>
    <xf numFmtId="2" fontId="0" fillId="0" borderId="0" xfId="0" applyNumberFormat="1" applyFont="1" applyAlignment="1">
      <alignment horizontal="center"/>
    </xf>
    <xf numFmtId="0" fontId="0" fillId="0" borderId="0" xfId="0"/>
    <xf numFmtId="166" fontId="24" fillId="0" borderId="0" xfId="50" applyNumberFormat="1" applyFont="1" applyFill="1" applyBorder="1" applyAlignment="1">
      <alignment horizontal="center"/>
    </xf>
    <xf numFmtId="0" fontId="0" fillId="0" borderId="41" xfId="0" applyBorder="1"/>
    <xf numFmtId="0" fontId="0" fillId="0" borderId="0" xfId="0" applyBorder="1"/>
    <xf numFmtId="0" fontId="0" fillId="0" borderId="0" xfId="0" applyFont="1" applyBorder="1" applyAlignment="1">
      <alignment vertical="center"/>
    </xf>
    <xf numFmtId="0" fontId="0" fillId="0" borderId="0" xfId="0"/>
    <xf numFmtId="3" fontId="0" fillId="0" borderId="0" xfId="0" applyNumberFormat="1"/>
    <xf numFmtId="0" fontId="0" fillId="0" borderId="0" xfId="0" applyBorder="1"/>
    <xf numFmtId="0" fontId="0" fillId="0" borderId="0" xfId="0" applyFont="1"/>
    <xf numFmtId="0" fontId="0" fillId="0" borderId="0" xfId="0" applyFont="1"/>
    <xf numFmtId="0" fontId="16" fillId="0" borderId="0" xfId="0" applyFont="1" applyAlignment="1">
      <alignment horizontal="center" vertical="center" wrapText="1"/>
    </xf>
    <xf numFmtId="0" fontId="23" fillId="0" borderId="0" xfId="0" applyFont="1" applyAlignment="1">
      <alignment horizontal="right"/>
    </xf>
    <xf numFmtId="3" fontId="24" fillId="0" borderId="0" xfId="48" applyNumberFormat="1" applyFont="1" applyAlignment="1">
      <alignment horizontal="center"/>
    </xf>
    <xf numFmtId="3" fontId="0" fillId="0" borderId="0" xfId="1" applyNumberFormat="1" applyFont="1" applyAlignment="1">
      <alignment horizontal="center"/>
    </xf>
    <xf numFmtId="3" fontId="0" fillId="0" borderId="0" xfId="0" applyNumberFormat="1" applyAlignment="1">
      <alignment horizontal="center"/>
    </xf>
    <xf numFmtId="171" fontId="0" fillId="0" borderId="0" xfId="0" applyNumberFormat="1" applyAlignment="1">
      <alignment horizontal="center"/>
    </xf>
    <xf numFmtId="0" fontId="16" fillId="0" borderId="0" xfId="0" applyFont="1" applyAlignment="1">
      <alignment horizontal="center" vertical="center" wrapText="1"/>
    </xf>
    <xf numFmtId="0" fontId="16" fillId="0" borderId="44" xfId="0" applyFont="1" applyBorder="1" applyAlignment="1">
      <alignment horizontal="center" wrapText="1"/>
    </xf>
    <xf numFmtId="0" fontId="16" fillId="0" borderId="19"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0"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19"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0" xfId="0" applyFont="1" applyBorder="1" applyAlignment="1">
      <alignment horizontal="center" wrapText="1"/>
    </xf>
    <xf numFmtId="0" fontId="0" fillId="0" borderId="0" xfId="0" applyFont="1" applyAlignment="1">
      <alignment horizontal="center" wrapText="1"/>
    </xf>
    <xf numFmtId="0" fontId="16" fillId="0" borderId="0" xfId="0" applyFont="1" applyAlignment="1">
      <alignment horizontal="center" wrapText="1"/>
    </xf>
    <xf numFmtId="0" fontId="0" fillId="0" borderId="0" xfId="0" applyFont="1" applyAlignment="1">
      <alignment horizontal="center"/>
    </xf>
  </cellXfs>
  <cellStyles count="3605">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4" xfId="459"/>
    <cellStyle name="Comma 4 2" xfId="1022"/>
    <cellStyle name="Comma 4 3" xfId="879"/>
    <cellStyle name="Comma 4 4" xfId="801"/>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ƒnƒCƒp[ƒŠƒ“ƒN" xfId="44"/>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507"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8"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853" builtinId="9" hidden="1"/>
    <cellStyle name="Followed Hyperlink" xfId="855" builtinId="9" hidden="1"/>
    <cellStyle name="Followed Hyperlink" xfId="857" builtinId="9" hidden="1"/>
    <cellStyle name="Followed Hyperlink" xfId="792" builtinId="9" hidden="1"/>
    <cellStyle name="Followed Hyperlink" xfId="1020" builtinId="9" hidden="1"/>
    <cellStyle name="Followed Hyperlink" xfId="864" builtinId="9" hidden="1"/>
    <cellStyle name="Followed Hyperlink" xfId="1325" builtinId="9" hidden="1"/>
    <cellStyle name="Followed Hyperlink" xfId="1327"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302" builtinId="9" hidden="1"/>
    <cellStyle name="Followed Hyperlink" xfId="3303" builtinId="9" hidden="1"/>
    <cellStyle name="Followed Hyperlink" xfId="3304" builtinId="9" hidden="1"/>
    <cellStyle name="Followed Hyperlink" xfId="3305" builtinId="9" hidden="1"/>
    <cellStyle name="Followed Hyperlink" xfId="3306" builtinId="9" hidden="1"/>
    <cellStyle name="Followed Hyperlink" xfId="3307" builtinId="9" hidden="1"/>
    <cellStyle name="Followed Hyperlink" xfId="3308" builtinId="9" hidden="1"/>
    <cellStyle name="Followed Hyperlink" xfId="3309" builtinId="9" hidden="1"/>
    <cellStyle name="Followed Hyperlink" xfId="3310" builtinId="9" hidden="1"/>
    <cellStyle name="Followed Hyperlink" xfId="3311" builtinId="9" hidden="1"/>
    <cellStyle name="Followed Hyperlink" xfId="3312" builtinId="9" hidden="1"/>
    <cellStyle name="Followed Hyperlink" xfId="3313" builtinId="9" hidden="1"/>
    <cellStyle name="Followed Hyperlink" xfId="3314" builtinId="9" hidden="1"/>
    <cellStyle name="Followed Hyperlink" xfId="3315" builtinId="9" hidden="1"/>
    <cellStyle name="Followed Hyperlink" xfId="3316" builtinId="9" hidden="1"/>
    <cellStyle name="Followed Hyperlink" xfId="3317" builtinId="9" hidden="1"/>
    <cellStyle name="Followed Hyperlink" xfId="3318" builtinId="9" hidden="1"/>
    <cellStyle name="Followed Hyperlink" xfId="3319" builtinId="9" hidden="1"/>
    <cellStyle name="Followed Hyperlink" xfId="3320" builtinId="9" hidden="1"/>
    <cellStyle name="Followed Hyperlink" xfId="3321" builtinId="9" hidden="1"/>
    <cellStyle name="Followed Hyperlink" xfId="3322"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6" builtinId="9" hidden="1"/>
    <cellStyle name="Followed Hyperlink" xfId="3367" builtinId="9" hidden="1"/>
    <cellStyle name="Followed Hyperlink" xfId="3368" builtinId="9" hidden="1"/>
    <cellStyle name="Followed Hyperlink" xfId="3369"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525"/>
    <cellStyle name="Heading 3 10 2 2" xfId="889"/>
    <cellStyle name="Heading 3 10 2 2 2" xfId="1328"/>
    <cellStyle name="Heading 3 10 2 2 2 2" xfId="3387"/>
    <cellStyle name="Heading 3 10 2 2 3" xfId="1574"/>
    <cellStyle name="Heading 3 10 2 2 4" xfId="1822"/>
    <cellStyle name="Heading 3 10 2 2 5" xfId="2069"/>
    <cellStyle name="Heading 3 10 2 2 6" xfId="2307"/>
    <cellStyle name="Heading 3 10 2 2 7" xfId="2554"/>
    <cellStyle name="Heading 3 10 2 2 8" xfId="3162"/>
    <cellStyle name="Heading 3 10 2 3" xfId="1115"/>
    <cellStyle name="Heading 3 10 2 3 2" xfId="3145"/>
    <cellStyle name="Heading 3 10 2 4" xfId="852"/>
    <cellStyle name="Heading 3 10 2 5" xfId="1557"/>
    <cellStyle name="Heading 3 10 2 6" xfId="1805"/>
    <cellStyle name="Heading 3 10 2 7" xfId="2052"/>
    <cellStyle name="Heading 3 10 2 8" xfId="2291"/>
    <cellStyle name="Heading 3 10 2 9" xfId="2537"/>
    <cellStyle name="Heading 3 10 3" xfId="1036"/>
    <cellStyle name="Heading 3 10 3 2" xfId="1471"/>
    <cellStyle name="Heading 3 10 3 2 2" xfId="3300"/>
    <cellStyle name="Heading 3 10 3 3" xfId="1717"/>
    <cellStyle name="Heading 3 10 3 3 2" xfId="3530"/>
    <cellStyle name="Heading 3 10 3 4" xfId="1965"/>
    <cellStyle name="Heading 3 10 3 5" xfId="2212"/>
    <cellStyle name="Heading 3 10 3 6" xfId="2451"/>
    <cellStyle name="Heading 3 10 3 7" xfId="2697"/>
    <cellStyle name="Heading 3 10 3 8" xfId="3131"/>
    <cellStyle name="Heading 3 10 4" xfId="1028"/>
    <cellStyle name="Heading 3 10 4 2" xfId="1463"/>
    <cellStyle name="Heading 3 10 4 2 2" xfId="3522"/>
    <cellStyle name="Heading 3 10 4 3" xfId="1709"/>
    <cellStyle name="Heading 3 10 4 4" xfId="1957"/>
    <cellStyle name="Heading 3 10 4 5" xfId="2204"/>
    <cellStyle name="Heading 3 10 4 6" xfId="2443"/>
    <cellStyle name="Heading 3 10 4 7" xfId="2689"/>
    <cellStyle name="Heading 3 10 4 8" xfId="3123"/>
    <cellStyle name="Heading 3 11" xfId="362"/>
    <cellStyle name="Heading 3 2" xfId="363"/>
    <cellStyle name="Heading 3 2 2" xfId="526"/>
    <cellStyle name="Heading 3 2 2 2" xfId="890"/>
    <cellStyle name="Heading 3 2 2 2 2" xfId="1329"/>
    <cellStyle name="Heading 3 2 2 2 2 2" xfId="3388"/>
    <cellStyle name="Heading 3 2 2 2 3" xfId="1575"/>
    <cellStyle name="Heading 3 2 2 2 4" xfId="1823"/>
    <cellStyle name="Heading 3 2 2 2 5" xfId="2070"/>
    <cellStyle name="Heading 3 2 2 2 6" xfId="2308"/>
    <cellStyle name="Heading 3 2 2 2 7" xfId="2555"/>
    <cellStyle name="Heading 3 2 2 2 8" xfId="3163"/>
    <cellStyle name="Heading 3 2 2 3" xfId="1114"/>
    <cellStyle name="Heading 3 2 2 3 2" xfId="3144"/>
    <cellStyle name="Heading 3 2 2 4" xfId="851"/>
    <cellStyle name="Heading 3 2 2 5" xfId="1556"/>
    <cellStyle name="Heading 3 2 2 6" xfId="1804"/>
    <cellStyle name="Heading 3 2 2 7" xfId="2051"/>
    <cellStyle name="Heading 3 2 2 8" xfId="2290"/>
    <cellStyle name="Heading 3 2 2 9" xfId="2536"/>
    <cellStyle name="Heading 3 2 3" xfId="1035"/>
    <cellStyle name="Heading 3 2 3 2" xfId="1470"/>
    <cellStyle name="Heading 3 2 3 2 2" xfId="3299"/>
    <cellStyle name="Heading 3 2 3 3" xfId="1716"/>
    <cellStyle name="Heading 3 2 3 3 2" xfId="3529"/>
    <cellStyle name="Heading 3 2 3 4" xfId="1964"/>
    <cellStyle name="Heading 3 2 3 5" xfId="2211"/>
    <cellStyle name="Heading 3 2 3 6" xfId="2450"/>
    <cellStyle name="Heading 3 2 3 7" xfId="2696"/>
    <cellStyle name="Heading 3 2 3 8" xfId="3130"/>
    <cellStyle name="Heading 3 2 4" xfId="1040"/>
    <cellStyle name="Heading 3 2 4 2" xfId="1475"/>
    <cellStyle name="Heading 3 2 4 2 2" xfId="3534"/>
    <cellStyle name="Heading 3 2 4 3" xfId="1721"/>
    <cellStyle name="Heading 3 2 4 4" xfId="1969"/>
    <cellStyle name="Heading 3 2 4 5" xfId="2216"/>
    <cellStyle name="Heading 3 2 4 6" xfId="2455"/>
    <cellStyle name="Heading 3 2 4 7" xfId="2701"/>
    <cellStyle name="Heading 3 2 4 8" xfId="3135"/>
    <cellStyle name="Heading 3 3" xfId="364"/>
    <cellStyle name="Heading 3 3 2" xfId="527"/>
    <cellStyle name="Heading 3 3 2 2" xfId="891"/>
    <cellStyle name="Heading 3 3 2 2 2" xfId="1330"/>
    <cellStyle name="Heading 3 3 2 2 2 2" xfId="3389"/>
    <cellStyle name="Heading 3 3 2 2 3" xfId="1576"/>
    <cellStyle name="Heading 3 3 2 2 4" xfId="1824"/>
    <cellStyle name="Heading 3 3 2 2 5" xfId="2071"/>
    <cellStyle name="Heading 3 3 2 2 6" xfId="2309"/>
    <cellStyle name="Heading 3 3 2 2 7" xfId="2556"/>
    <cellStyle name="Heading 3 3 2 2 8" xfId="3164"/>
    <cellStyle name="Heading 3 3 2 3" xfId="1113"/>
    <cellStyle name="Heading 3 3 2 3 2" xfId="3143"/>
    <cellStyle name="Heading 3 3 2 4" xfId="795"/>
    <cellStyle name="Heading 3 3 2 5" xfId="1555"/>
    <cellStyle name="Heading 3 3 2 6" xfId="1803"/>
    <cellStyle name="Heading 3 3 2 7" xfId="2050"/>
    <cellStyle name="Heading 3 3 2 8" xfId="2289"/>
    <cellStyle name="Heading 3 3 2 9" xfId="2535"/>
    <cellStyle name="Heading 3 3 3" xfId="1034"/>
    <cellStyle name="Heading 3 3 3 2" xfId="1469"/>
    <cellStyle name="Heading 3 3 3 2 2" xfId="3298"/>
    <cellStyle name="Heading 3 3 3 3" xfId="1715"/>
    <cellStyle name="Heading 3 3 3 3 2" xfId="3528"/>
    <cellStyle name="Heading 3 3 3 4" xfId="1963"/>
    <cellStyle name="Heading 3 3 3 5" xfId="2210"/>
    <cellStyle name="Heading 3 3 3 6" xfId="2449"/>
    <cellStyle name="Heading 3 3 3 7" xfId="2695"/>
    <cellStyle name="Heading 3 3 3 8" xfId="3129"/>
    <cellStyle name="Heading 3 3 4" xfId="1027"/>
    <cellStyle name="Heading 3 3 4 2" xfId="1462"/>
    <cellStyle name="Heading 3 3 4 2 2" xfId="3521"/>
    <cellStyle name="Heading 3 3 4 3" xfId="1708"/>
    <cellStyle name="Heading 3 3 4 4" xfId="1956"/>
    <cellStyle name="Heading 3 3 4 5" xfId="2203"/>
    <cellStyle name="Heading 3 3 4 6" xfId="2442"/>
    <cellStyle name="Heading 3 3 4 7" xfId="2688"/>
    <cellStyle name="Heading 3 3 4 8" xfId="3122"/>
    <cellStyle name="Heading 3 4" xfId="365"/>
    <cellStyle name="Heading 3 4 2" xfId="528"/>
    <cellStyle name="Heading 3 4 2 2" xfId="892"/>
    <cellStyle name="Heading 3 4 2 2 2" xfId="1331"/>
    <cellStyle name="Heading 3 4 2 2 2 2" xfId="3390"/>
    <cellStyle name="Heading 3 4 2 2 3" xfId="1577"/>
    <cellStyle name="Heading 3 4 2 2 4" xfId="1825"/>
    <cellStyle name="Heading 3 4 2 2 5" xfId="2072"/>
    <cellStyle name="Heading 3 4 2 2 6" xfId="2310"/>
    <cellStyle name="Heading 3 4 2 2 7" xfId="2557"/>
    <cellStyle name="Heading 3 4 2 2 8" xfId="3165"/>
    <cellStyle name="Heading 3 4 2 3" xfId="1112"/>
    <cellStyle name="Heading 3 4 2 3 2" xfId="3142"/>
    <cellStyle name="Heading 3 4 2 4" xfId="850"/>
    <cellStyle name="Heading 3 4 2 5" xfId="1554"/>
    <cellStyle name="Heading 3 4 2 6" xfId="1802"/>
    <cellStyle name="Heading 3 4 2 7" xfId="2049"/>
    <cellStyle name="Heading 3 4 2 8" xfId="2288"/>
    <cellStyle name="Heading 3 4 2 9" xfId="2534"/>
    <cellStyle name="Heading 3 4 3" xfId="1033"/>
    <cellStyle name="Heading 3 4 3 2" xfId="1468"/>
    <cellStyle name="Heading 3 4 3 2 2" xfId="3297"/>
    <cellStyle name="Heading 3 4 3 3" xfId="1714"/>
    <cellStyle name="Heading 3 4 3 3 2" xfId="3527"/>
    <cellStyle name="Heading 3 4 3 4" xfId="1962"/>
    <cellStyle name="Heading 3 4 3 5" xfId="2209"/>
    <cellStyle name="Heading 3 4 3 6" xfId="2448"/>
    <cellStyle name="Heading 3 4 3 7" xfId="2694"/>
    <cellStyle name="Heading 3 4 3 8" xfId="3128"/>
    <cellStyle name="Heading 3 4 4" xfId="1026"/>
    <cellStyle name="Heading 3 4 4 2" xfId="1461"/>
    <cellStyle name="Heading 3 4 4 2 2" xfId="3520"/>
    <cellStyle name="Heading 3 4 4 3" xfId="1707"/>
    <cellStyle name="Heading 3 4 4 4" xfId="1955"/>
    <cellStyle name="Heading 3 4 4 5" xfId="2202"/>
    <cellStyle name="Heading 3 4 4 6" xfId="2441"/>
    <cellStyle name="Heading 3 4 4 7" xfId="2687"/>
    <cellStyle name="Heading 3 4 4 8" xfId="3121"/>
    <cellStyle name="Heading 3 5" xfId="366"/>
    <cellStyle name="Heading 3 5 2" xfId="529"/>
    <cellStyle name="Heading 3 5 2 2" xfId="893"/>
    <cellStyle name="Heading 3 5 2 2 2" xfId="1332"/>
    <cellStyle name="Heading 3 5 2 2 2 2" xfId="3391"/>
    <cellStyle name="Heading 3 5 2 2 3" xfId="1578"/>
    <cellStyle name="Heading 3 5 2 2 4" xfId="1826"/>
    <cellStyle name="Heading 3 5 2 2 5" xfId="2073"/>
    <cellStyle name="Heading 3 5 2 2 6" xfId="2311"/>
    <cellStyle name="Heading 3 5 2 2 7" xfId="2558"/>
    <cellStyle name="Heading 3 5 2 2 8" xfId="3166"/>
    <cellStyle name="Heading 3 5 2 3" xfId="1111"/>
    <cellStyle name="Heading 3 5 2 3 2" xfId="3141"/>
    <cellStyle name="Heading 3 5 2 4" xfId="849"/>
    <cellStyle name="Heading 3 5 2 5" xfId="1553"/>
    <cellStyle name="Heading 3 5 2 6" xfId="1801"/>
    <cellStyle name="Heading 3 5 2 7" xfId="2048"/>
    <cellStyle name="Heading 3 5 2 8" xfId="2287"/>
    <cellStyle name="Heading 3 5 2 9" xfId="2533"/>
    <cellStyle name="Heading 3 5 3" xfId="1032"/>
    <cellStyle name="Heading 3 5 3 2" xfId="1467"/>
    <cellStyle name="Heading 3 5 3 2 2" xfId="3296"/>
    <cellStyle name="Heading 3 5 3 3" xfId="1713"/>
    <cellStyle name="Heading 3 5 3 3 2" xfId="3526"/>
    <cellStyle name="Heading 3 5 3 4" xfId="1961"/>
    <cellStyle name="Heading 3 5 3 5" xfId="2208"/>
    <cellStyle name="Heading 3 5 3 6" xfId="2447"/>
    <cellStyle name="Heading 3 5 3 7" xfId="2693"/>
    <cellStyle name="Heading 3 5 3 8" xfId="3127"/>
    <cellStyle name="Heading 3 5 4" xfId="1021"/>
    <cellStyle name="Heading 3 5 4 2" xfId="1459"/>
    <cellStyle name="Heading 3 5 4 2 2" xfId="3518"/>
    <cellStyle name="Heading 3 5 4 3" xfId="1705"/>
    <cellStyle name="Heading 3 5 4 4" xfId="1953"/>
    <cellStyle name="Heading 3 5 4 5" xfId="2200"/>
    <cellStyle name="Heading 3 5 4 6" xfId="2439"/>
    <cellStyle name="Heading 3 5 4 7" xfId="2685"/>
    <cellStyle name="Heading 3 5 4 8" xfId="3119"/>
    <cellStyle name="Heading 3 6" xfId="367"/>
    <cellStyle name="Heading 3 6 2" xfId="530"/>
    <cellStyle name="Heading 3 6 2 2" xfId="894"/>
    <cellStyle name="Heading 3 6 2 2 2" xfId="1333"/>
    <cellStyle name="Heading 3 6 2 2 2 2" xfId="3392"/>
    <cellStyle name="Heading 3 6 2 2 3" xfId="1579"/>
    <cellStyle name="Heading 3 6 2 2 4" xfId="1827"/>
    <cellStyle name="Heading 3 6 2 2 5" xfId="2074"/>
    <cellStyle name="Heading 3 6 2 2 6" xfId="2312"/>
    <cellStyle name="Heading 3 6 2 2 7" xfId="2559"/>
    <cellStyle name="Heading 3 6 2 2 8" xfId="3167"/>
    <cellStyle name="Heading 3 6 2 3" xfId="805"/>
    <cellStyle name="Heading 3 6 2 3 2" xfId="3140"/>
    <cellStyle name="Heading 3 6 2 4" xfId="848"/>
    <cellStyle name="Heading 3 6 2 5" xfId="1552"/>
    <cellStyle name="Heading 3 6 2 6" xfId="1800"/>
    <cellStyle name="Heading 3 6 2 7" xfId="2047"/>
    <cellStyle name="Heading 3 6 2 8" xfId="834"/>
    <cellStyle name="Heading 3 6 2 9" xfId="2532"/>
    <cellStyle name="Heading 3 6 3" xfId="1031"/>
    <cellStyle name="Heading 3 6 3 2" xfId="1466"/>
    <cellStyle name="Heading 3 6 3 2 2" xfId="3295"/>
    <cellStyle name="Heading 3 6 3 3" xfId="1712"/>
    <cellStyle name="Heading 3 6 3 3 2" xfId="3525"/>
    <cellStyle name="Heading 3 6 3 4" xfId="1960"/>
    <cellStyle name="Heading 3 6 3 5" xfId="2207"/>
    <cellStyle name="Heading 3 6 3 6" xfId="2446"/>
    <cellStyle name="Heading 3 6 3 7" xfId="2692"/>
    <cellStyle name="Heading 3 6 3 8" xfId="3126"/>
    <cellStyle name="Heading 3 6 4" xfId="1025"/>
    <cellStyle name="Heading 3 6 4 2" xfId="1460"/>
    <cellStyle name="Heading 3 6 4 2 2" xfId="3519"/>
    <cellStyle name="Heading 3 6 4 3" xfId="1706"/>
    <cellStyle name="Heading 3 6 4 4" xfId="1954"/>
    <cellStyle name="Heading 3 6 4 5" xfId="2201"/>
    <cellStyle name="Heading 3 6 4 6" xfId="2440"/>
    <cellStyle name="Heading 3 6 4 7" xfId="2686"/>
    <cellStyle name="Heading 3 6 4 8" xfId="3120"/>
    <cellStyle name="Heading 3 7" xfId="368"/>
    <cellStyle name="Heading 3 7 2" xfId="531"/>
    <cellStyle name="Heading 3 7 2 2" xfId="895"/>
    <cellStyle name="Heading 3 7 2 2 2" xfId="1334"/>
    <cellStyle name="Heading 3 7 2 2 2 2" xfId="3393"/>
    <cellStyle name="Heading 3 7 2 2 3" xfId="1580"/>
    <cellStyle name="Heading 3 7 2 2 4" xfId="1828"/>
    <cellStyle name="Heading 3 7 2 2 5" xfId="2075"/>
    <cellStyle name="Heading 3 7 2 2 6" xfId="2313"/>
    <cellStyle name="Heading 3 7 2 2 7" xfId="2560"/>
    <cellStyle name="Heading 3 7 2 2 8" xfId="3168"/>
    <cellStyle name="Heading 3 7 2 3" xfId="798"/>
    <cellStyle name="Heading 3 7 2 3 2" xfId="3139"/>
    <cellStyle name="Heading 3 7 2 4" xfId="847"/>
    <cellStyle name="Heading 3 7 2 5" xfId="1551"/>
    <cellStyle name="Heading 3 7 2 6" xfId="1799"/>
    <cellStyle name="Heading 3 7 2 7" xfId="2046"/>
    <cellStyle name="Heading 3 7 2 8" xfId="800"/>
    <cellStyle name="Heading 3 7 2 9" xfId="2531"/>
    <cellStyle name="Heading 3 7 3" xfId="1030"/>
    <cellStyle name="Heading 3 7 3 2" xfId="1465"/>
    <cellStyle name="Heading 3 7 3 2 2" xfId="3294"/>
    <cellStyle name="Heading 3 7 3 3" xfId="1711"/>
    <cellStyle name="Heading 3 7 3 3 2" xfId="3524"/>
    <cellStyle name="Heading 3 7 3 4" xfId="1959"/>
    <cellStyle name="Heading 3 7 3 5" xfId="2206"/>
    <cellStyle name="Heading 3 7 3 6" xfId="2445"/>
    <cellStyle name="Heading 3 7 3 7" xfId="2691"/>
    <cellStyle name="Heading 3 7 3 8" xfId="3125"/>
    <cellStyle name="Heading 3 7 4" xfId="1037"/>
    <cellStyle name="Heading 3 7 4 2" xfId="1472"/>
    <cellStyle name="Heading 3 7 4 2 2" xfId="3531"/>
    <cellStyle name="Heading 3 7 4 3" xfId="1718"/>
    <cellStyle name="Heading 3 7 4 4" xfId="1966"/>
    <cellStyle name="Heading 3 7 4 5" xfId="2213"/>
    <cellStyle name="Heading 3 7 4 6" xfId="2452"/>
    <cellStyle name="Heading 3 7 4 7" xfId="2698"/>
    <cellStyle name="Heading 3 7 4 8" xfId="3132"/>
    <cellStyle name="Heading 3 8" xfId="369"/>
    <cellStyle name="Heading 3 8 2" xfId="532"/>
    <cellStyle name="Heading 3 8 2 2" xfId="896"/>
    <cellStyle name="Heading 3 8 2 2 2" xfId="1335"/>
    <cellStyle name="Heading 3 8 2 2 2 2" xfId="3394"/>
    <cellStyle name="Heading 3 8 2 2 3" xfId="1581"/>
    <cellStyle name="Heading 3 8 2 2 4" xfId="1829"/>
    <cellStyle name="Heading 3 8 2 2 5" xfId="2076"/>
    <cellStyle name="Heading 3 8 2 2 6" xfId="2314"/>
    <cellStyle name="Heading 3 8 2 2 7" xfId="2561"/>
    <cellStyle name="Heading 3 8 2 2 8" xfId="3169"/>
    <cellStyle name="Heading 3 8 2 3" xfId="809"/>
    <cellStyle name="Heading 3 8 2 3 2" xfId="3138"/>
    <cellStyle name="Heading 3 8 2 4" xfId="846"/>
    <cellStyle name="Heading 3 8 2 5" xfId="1550"/>
    <cellStyle name="Heading 3 8 2 6" xfId="1798"/>
    <cellStyle name="Heading 3 8 2 7" xfId="2045"/>
    <cellStyle name="Heading 3 8 2 8" xfId="820"/>
    <cellStyle name="Heading 3 8 2 9" xfId="2530"/>
    <cellStyle name="Heading 3 8 3" xfId="1041"/>
    <cellStyle name="Heading 3 8 3 2" xfId="1476"/>
    <cellStyle name="Heading 3 8 3 2 2" xfId="3301"/>
    <cellStyle name="Heading 3 8 3 3" xfId="1722"/>
    <cellStyle name="Heading 3 8 3 3 2" xfId="3535"/>
    <cellStyle name="Heading 3 8 3 4" xfId="1970"/>
    <cellStyle name="Heading 3 8 3 5" xfId="2217"/>
    <cellStyle name="Heading 3 8 3 6" xfId="2456"/>
    <cellStyle name="Heading 3 8 3 7" xfId="2702"/>
    <cellStyle name="Heading 3 8 3 8" xfId="3136"/>
    <cellStyle name="Heading 3 8 4" xfId="1038"/>
    <cellStyle name="Heading 3 8 4 2" xfId="1473"/>
    <cellStyle name="Heading 3 8 4 2 2" xfId="3532"/>
    <cellStyle name="Heading 3 8 4 3" xfId="1719"/>
    <cellStyle name="Heading 3 8 4 4" xfId="1967"/>
    <cellStyle name="Heading 3 8 4 5" xfId="2214"/>
    <cellStyle name="Heading 3 8 4 6" xfId="2453"/>
    <cellStyle name="Heading 3 8 4 7" xfId="2699"/>
    <cellStyle name="Heading 3 8 4 8" xfId="3133"/>
    <cellStyle name="Heading 3 9" xfId="370"/>
    <cellStyle name="Heading 3 9 2" xfId="533"/>
    <cellStyle name="Heading 3 9 2 2" xfId="897"/>
    <cellStyle name="Heading 3 9 2 2 2" xfId="1336"/>
    <cellStyle name="Heading 3 9 2 2 2 2" xfId="3395"/>
    <cellStyle name="Heading 3 9 2 2 3" xfId="1582"/>
    <cellStyle name="Heading 3 9 2 2 4" xfId="1830"/>
    <cellStyle name="Heading 3 9 2 2 5" xfId="2077"/>
    <cellStyle name="Heading 3 9 2 2 6" xfId="2315"/>
    <cellStyle name="Heading 3 9 2 2 7" xfId="2562"/>
    <cellStyle name="Heading 3 9 2 2 8" xfId="3170"/>
    <cellStyle name="Heading 3 9 2 3" xfId="810"/>
    <cellStyle name="Heading 3 9 2 3 2" xfId="3137"/>
    <cellStyle name="Heading 3 9 2 4" xfId="861"/>
    <cellStyle name="Heading 3 9 2 5" xfId="1549"/>
    <cellStyle name="Heading 3 9 2 6" xfId="1797"/>
    <cellStyle name="Heading 3 9 2 7" xfId="2044"/>
    <cellStyle name="Heading 3 9 2 8" xfId="807"/>
    <cellStyle name="Heading 3 9 2 9" xfId="2529"/>
    <cellStyle name="Heading 3 9 3" xfId="1029"/>
    <cellStyle name="Heading 3 9 3 2" xfId="1464"/>
    <cellStyle name="Heading 3 9 3 2 2" xfId="3293"/>
    <cellStyle name="Heading 3 9 3 3" xfId="1710"/>
    <cellStyle name="Heading 3 9 3 3 2" xfId="3523"/>
    <cellStyle name="Heading 3 9 3 4" xfId="1958"/>
    <cellStyle name="Heading 3 9 3 5" xfId="2205"/>
    <cellStyle name="Heading 3 9 3 6" xfId="2444"/>
    <cellStyle name="Heading 3 9 3 7" xfId="2690"/>
    <cellStyle name="Heading 3 9 3 8" xfId="3124"/>
    <cellStyle name="Heading 3 9 4" xfId="1039"/>
    <cellStyle name="Heading 3 9 4 2" xfId="1474"/>
    <cellStyle name="Heading 3 9 4 2 2" xfId="3533"/>
    <cellStyle name="Heading 3 9 4 3" xfId="1720"/>
    <cellStyle name="Heading 3 9 4 4" xfId="1968"/>
    <cellStyle name="Heading 3 9 4 5" xfId="2215"/>
    <cellStyle name="Heading 3 9 4 6" xfId="2454"/>
    <cellStyle name="Heading 3 9 4 7" xfId="2700"/>
    <cellStyle name="Heading 3 9 4 8" xfId="3134"/>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508" builtinId="8" hidden="1"/>
    <cellStyle name="Hyperlink" xfId="50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10" xfId="898" hidden="1"/>
    <cellStyle name="Hyperlink 10" xfId="1133" hidden="1"/>
    <cellStyle name="Hyperlink 10" xfId="1337" hidden="1"/>
    <cellStyle name="Hyperlink 10" xfId="1583" hidden="1"/>
    <cellStyle name="Hyperlink 10" xfId="1831" hidden="1"/>
    <cellStyle name="Hyperlink 10" xfId="2078" hidden="1"/>
    <cellStyle name="Hyperlink 10" xfId="2316" hidden="1"/>
    <cellStyle name="Hyperlink 10" xfId="2563" hidden="1"/>
    <cellStyle name="Hyperlink 10" xfId="2790" hidden="1"/>
    <cellStyle name="Hyperlink 10" xfId="3171" hidden="1"/>
    <cellStyle name="Hyperlink 10" xfId="3396" hidden="1"/>
    <cellStyle name="Hyperlink 11" xfId="900" hidden="1"/>
    <cellStyle name="Hyperlink 11" xfId="1135" hidden="1"/>
    <cellStyle name="Hyperlink 11" xfId="1339" hidden="1"/>
    <cellStyle name="Hyperlink 11" xfId="1585" hidden="1"/>
    <cellStyle name="Hyperlink 11" xfId="1833" hidden="1"/>
    <cellStyle name="Hyperlink 11" xfId="2080" hidden="1"/>
    <cellStyle name="Hyperlink 11" xfId="2318" hidden="1"/>
    <cellStyle name="Hyperlink 11" xfId="2565" hidden="1"/>
    <cellStyle name="Hyperlink 11" xfId="2792" hidden="1"/>
    <cellStyle name="Hyperlink 11" xfId="3173" hidden="1"/>
    <cellStyle name="Hyperlink 11" xfId="3398" hidden="1"/>
    <cellStyle name="Hyperlink 12" xfId="902" hidden="1"/>
    <cellStyle name="Hyperlink 12" xfId="1137" hidden="1"/>
    <cellStyle name="Hyperlink 12" xfId="1341" hidden="1"/>
    <cellStyle name="Hyperlink 12" xfId="1587" hidden="1"/>
    <cellStyle name="Hyperlink 12" xfId="1835" hidden="1"/>
    <cellStyle name="Hyperlink 12" xfId="2082" hidden="1"/>
    <cellStyle name="Hyperlink 12" xfId="2320" hidden="1"/>
    <cellStyle name="Hyperlink 12" xfId="2567" hidden="1"/>
    <cellStyle name="Hyperlink 12" xfId="2794" hidden="1"/>
    <cellStyle name="Hyperlink 12" xfId="3175" hidden="1"/>
    <cellStyle name="Hyperlink 12" xfId="3400" hidden="1"/>
    <cellStyle name="Hyperlink 13" xfId="904" hidden="1"/>
    <cellStyle name="Hyperlink 13" xfId="1139" hidden="1"/>
    <cellStyle name="Hyperlink 13" xfId="1343" hidden="1"/>
    <cellStyle name="Hyperlink 13" xfId="1589" hidden="1"/>
    <cellStyle name="Hyperlink 13" xfId="1837" hidden="1"/>
    <cellStyle name="Hyperlink 13" xfId="2084" hidden="1"/>
    <cellStyle name="Hyperlink 13" xfId="2322" hidden="1"/>
    <cellStyle name="Hyperlink 13" xfId="2569" hidden="1"/>
    <cellStyle name="Hyperlink 13" xfId="2796" hidden="1"/>
    <cellStyle name="Hyperlink 13" xfId="3177" hidden="1"/>
    <cellStyle name="Hyperlink 13" xfId="3402" hidden="1"/>
    <cellStyle name="Hyperlink 14" xfId="906" hidden="1"/>
    <cellStyle name="Hyperlink 14" xfId="1141" hidden="1"/>
    <cellStyle name="Hyperlink 14" xfId="1345" hidden="1"/>
    <cellStyle name="Hyperlink 14" xfId="1591" hidden="1"/>
    <cellStyle name="Hyperlink 14" xfId="1839" hidden="1"/>
    <cellStyle name="Hyperlink 14" xfId="2086" hidden="1"/>
    <cellStyle name="Hyperlink 14" xfId="2324" hidden="1"/>
    <cellStyle name="Hyperlink 14" xfId="2571" hidden="1"/>
    <cellStyle name="Hyperlink 14" xfId="2798" hidden="1"/>
    <cellStyle name="Hyperlink 14" xfId="3179" hidden="1"/>
    <cellStyle name="Hyperlink 14" xfId="3404" hidden="1"/>
    <cellStyle name="Hyperlink 15" xfId="908" hidden="1"/>
    <cellStyle name="Hyperlink 15" xfId="1143" hidden="1"/>
    <cellStyle name="Hyperlink 15" xfId="1347" hidden="1"/>
    <cellStyle name="Hyperlink 15" xfId="1593" hidden="1"/>
    <cellStyle name="Hyperlink 15" xfId="1841" hidden="1"/>
    <cellStyle name="Hyperlink 15" xfId="2088" hidden="1"/>
    <cellStyle name="Hyperlink 15" xfId="2326" hidden="1"/>
    <cellStyle name="Hyperlink 15" xfId="2573" hidden="1"/>
    <cellStyle name="Hyperlink 15" xfId="2800" hidden="1"/>
    <cellStyle name="Hyperlink 15" xfId="3181" hidden="1"/>
    <cellStyle name="Hyperlink 15" xfId="3406" hidden="1"/>
    <cellStyle name="Hyperlink 16" xfId="910" hidden="1"/>
    <cellStyle name="Hyperlink 16" xfId="1145" hidden="1"/>
    <cellStyle name="Hyperlink 16" xfId="1349" hidden="1"/>
    <cellStyle name="Hyperlink 16" xfId="1595" hidden="1"/>
    <cellStyle name="Hyperlink 16" xfId="1843" hidden="1"/>
    <cellStyle name="Hyperlink 16" xfId="2090" hidden="1"/>
    <cellStyle name="Hyperlink 16" xfId="2328" hidden="1"/>
    <cellStyle name="Hyperlink 16" xfId="2575" hidden="1"/>
    <cellStyle name="Hyperlink 16" xfId="2802" hidden="1"/>
    <cellStyle name="Hyperlink 16" xfId="3183" hidden="1"/>
    <cellStyle name="Hyperlink 16" xfId="3408" hidden="1"/>
    <cellStyle name="Hyperlink 17" xfId="912" hidden="1"/>
    <cellStyle name="Hyperlink 17" xfId="1147" hidden="1"/>
    <cellStyle name="Hyperlink 17" xfId="1351" hidden="1"/>
    <cellStyle name="Hyperlink 17" xfId="1597" hidden="1"/>
    <cellStyle name="Hyperlink 17" xfId="1845" hidden="1"/>
    <cellStyle name="Hyperlink 17" xfId="2092" hidden="1"/>
    <cellStyle name="Hyperlink 17" xfId="2330" hidden="1"/>
    <cellStyle name="Hyperlink 17" xfId="2577" hidden="1"/>
    <cellStyle name="Hyperlink 17" xfId="2804" hidden="1"/>
    <cellStyle name="Hyperlink 17" xfId="3185" hidden="1"/>
    <cellStyle name="Hyperlink 17" xfId="3410" hidden="1"/>
    <cellStyle name="Hyperlink 18" xfId="914" hidden="1"/>
    <cellStyle name="Hyperlink 18" xfId="1149" hidden="1"/>
    <cellStyle name="Hyperlink 18" xfId="1353" hidden="1"/>
    <cellStyle name="Hyperlink 18" xfId="1599" hidden="1"/>
    <cellStyle name="Hyperlink 18" xfId="1847" hidden="1"/>
    <cellStyle name="Hyperlink 18" xfId="2094" hidden="1"/>
    <cellStyle name="Hyperlink 18" xfId="2332" hidden="1"/>
    <cellStyle name="Hyperlink 18" xfId="2579" hidden="1"/>
    <cellStyle name="Hyperlink 18" xfId="2806" hidden="1"/>
    <cellStyle name="Hyperlink 18" xfId="3187" hidden="1"/>
    <cellStyle name="Hyperlink 18" xfId="3412" hidden="1"/>
    <cellStyle name="Hyperlink 19" xfId="916" hidden="1"/>
    <cellStyle name="Hyperlink 19" xfId="1151" hidden="1"/>
    <cellStyle name="Hyperlink 19" xfId="1355" hidden="1"/>
    <cellStyle name="Hyperlink 19" xfId="1601" hidden="1"/>
    <cellStyle name="Hyperlink 19" xfId="1849" hidden="1"/>
    <cellStyle name="Hyperlink 19" xfId="2096" hidden="1"/>
    <cellStyle name="Hyperlink 19" xfId="2334" hidden="1"/>
    <cellStyle name="Hyperlink 19" xfId="2581" hidden="1"/>
    <cellStyle name="Hyperlink 19" xfId="2808" hidden="1"/>
    <cellStyle name="Hyperlink 19" xfId="3189" hidden="1"/>
    <cellStyle name="Hyperlink 19" xfId="3414" hidden="1"/>
    <cellStyle name="Hyperlink 2" xfId="509" hidden="1"/>
    <cellStyle name="Hyperlink 2" xfId="1116" hidden="1"/>
    <cellStyle name="Hyperlink 2" xfId="862" hidden="1"/>
    <cellStyle name="Hyperlink 2" xfId="1558" hidden="1"/>
    <cellStyle name="Hyperlink 2" xfId="1806" hidden="1"/>
    <cellStyle name="Hyperlink 2" xfId="826"/>
    <cellStyle name="Hyperlink 2 2" xfId="2053" hidden="1"/>
    <cellStyle name="Hyperlink 2 2" xfId="2538" hidden="1"/>
    <cellStyle name="Hyperlink 2 2" xfId="3146"/>
    <cellStyle name="Hyperlink 2 3" xfId="3371"/>
    <cellStyle name="Hyperlink 20" xfId="918" hidden="1"/>
    <cellStyle name="Hyperlink 20" xfId="1153" hidden="1"/>
    <cellStyle name="Hyperlink 20" xfId="1357" hidden="1"/>
    <cellStyle name="Hyperlink 20" xfId="1603" hidden="1"/>
    <cellStyle name="Hyperlink 20" xfId="1851" hidden="1"/>
    <cellStyle name="Hyperlink 20" xfId="2098" hidden="1"/>
    <cellStyle name="Hyperlink 20" xfId="2336" hidden="1"/>
    <cellStyle name="Hyperlink 20" xfId="2583" hidden="1"/>
    <cellStyle name="Hyperlink 20" xfId="2810" hidden="1"/>
    <cellStyle name="Hyperlink 20" xfId="3191" hidden="1"/>
    <cellStyle name="Hyperlink 20" xfId="3416" hidden="1"/>
    <cellStyle name="Hyperlink 21" xfId="920" hidden="1"/>
    <cellStyle name="Hyperlink 21" xfId="1155" hidden="1"/>
    <cellStyle name="Hyperlink 21" xfId="1359" hidden="1"/>
    <cellStyle name="Hyperlink 21" xfId="1605" hidden="1"/>
    <cellStyle name="Hyperlink 21" xfId="1853" hidden="1"/>
    <cellStyle name="Hyperlink 21" xfId="2100" hidden="1"/>
    <cellStyle name="Hyperlink 21" xfId="2338" hidden="1"/>
    <cellStyle name="Hyperlink 21" xfId="2585" hidden="1"/>
    <cellStyle name="Hyperlink 21" xfId="2812" hidden="1"/>
    <cellStyle name="Hyperlink 21" xfId="3193" hidden="1"/>
    <cellStyle name="Hyperlink 21" xfId="3418" hidden="1"/>
    <cellStyle name="Hyperlink 22" xfId="922" hidden="1"/>
    <cellStyle name="Hyperlink 22" xfId="1157" hidden="1"/>
    <cellStyle name="Hyperlink 22" xfId="1361" hidden="1"/>
    <cellStyle name="Hyperlink 22" xfId="1607" hidden="1"/>
    <cellStyle name="Hyperlink 22" xfId="1855" hidden="1"/>
    <cellStyle name="Hyperlink 22" xfId="2102" hidden="1"/>
    <cellStyle name="Hyperlink 22" xfId="2340" hidden="1"/>
    <cellStyle name="Hyperlink 22" xfId="2587" hidden="1"/>
    <cellStyle name="Hyperlink 22" xfId="2814" hidden="1"/>
    <cellStyle name="Hyperlink 22" xfId="3195" hidden="1"/>
    <cellStyle name="Hyperlink 22" xfId="3420" hidden="1"/>
    <cellStyle name="Hyperlink 23" xfId="924" hidden="1"/>
    <cellStyle name="Hyperlink 23" xfId="1159" hidden="1"/>
    <cellStyle name="Hyperlink 23" xfId="1363" hidden="1"/>
    <cellStyle name="Hyperlink 23" xfId="1609" hidden="1"/>
    <cellStyle name="Hyperlink 23" xfId="1857" hidden="1"/>
    <cellStyle name="Hyperlink 23" xfId="2104" hidden="1"/>
    <cellStyle name="Hyperlink 23" xfId="2342" hidden="1"/>
    <cellStyle name="Hyperlink 23" xfId="2589" hidden="1"/>
    <cellStyle name="Hyperlink 23" xfId="2816" hidden="1"/>
    <cellStyle name="Hyperlink 23" xfId="3197" hidden="1"/>
    <cellStyle name="Hyperlink 23" xfId="3422" hidden="1"/>
    <cellStyle name="Hyperlink 24" xfId="926" hidden="1"/>
    <cellStyle name="Hyperlink 24" xfId="1161" hidden="1"/>
    <cellStyle name="Hyperlink 24" xfId="1365" hidden="1"/>
    <cellStyle name="Hyperlink 24" xfId="1611" hidden="1"/>
    <cellStyle name="Hyperlink 24" xfId="1859" hidden="1"/>
    <cellStyle name="Hyperlink 24" xfId="2106" hidden="1"/>
    <cellStyle name="Hyperlink 24" xfId="2344" hidden="1"/>
    <cellStyle name="Hyperlink 24" xfId="2591" hidden="1"/>
    <cellStyle name="Hyperlink 24" xfId="2818" hidden="1"/>
    <cellStyle name="Hyperlink 24" xfId="3199" hidden="1"/>
    <cellStyle name="Hyperlink 24" xfId="3424" hidden="1"/>
    <cellStyle name="Hyperlink 25" xfId="928" hidden="1"/>
    <cellStyle name="Hyperlink 25" xfId="1163" hidden="1"/>
    <cellStyle name="Hyperlink 25" xfId="1367" hidden="1"/>
    <cellStyle name="Hyperlink 25" xfId="1613" hidden="1"/>
    <cellStyle name="Hyperlink 25" xfId="1861" hidden="1"/>
    <cellStyle name="Hyperlink 25" xfId="2108" hidden="1"/>
    <cellStyle name="Hyperlink 25" xfId="2346" hidden="1"/>
    <cellStyle name="Hyperlink 25" xfId="2593" hidden="1"/>
    <cellStyle name="Hyperlink 25" xfId="2820" hidden="1"/>
    <cellStyle name="Hyperlink 25" xfId="3201" hidden="1"/>
    <cellStyle name="Hyperlink 25" xfId="3426" hidden="1"/>
    <cellStyle name="Hyperlink 26" xfId="930" hidden="1"/>
    <cellStyle name="Hyperlink 26" xfId="1165" hidden="1"/>
    <cellStyle name="Hyperlink 26" xfId="1369" hidden="1"/>
    <cellStyle name="Hyperlink 26" xfId="1615" hidden="1"/>
    <cellStyle name="Hyperlink 26" xfId="1863" hidden="1"/>
    <cellStyle name="Hyperlink 26" xfId="2110" hidden="1"/>
    <cellStyle name="Hyperlink 26" xfId="2348" hidden="1"/>
    <cellStyle name="Hyperlink 26" xfId="2595" hidden="1"/>
    <cellStyle name="Hyperlink 26" xfId="2822" hidden="1"/>
    <cellStyle name="Hyperlink 26" xfId="3203" hidden="1"/>
    <cellStyle name="Hyperlink 26" xfId="3428" hidden="1"/>
    <cellStyle name="Hyperlink 27" xfId="932" hidden="1"/>
    <cellStyle name="Hyperlink 27" xfId="1167" hidden="1"/>
    <cellStyle name="Hyperlink 27" xfId="1371" hidden="1"/>
    <cellStyle name="Hyperlink 27" xfId="1617" hidden="1"/>
    <cellStyle name="Hyperlink 27" xfId="1865" hidden="1"/>
    <cellStyle name="Hyperlink 27" xfId="2112" hidden="1"/>
    <cellStyle name="Hyperlink 27" xfId="2350" hidden="1"/>
    <cellStyle name="Hyperlink 27" xfId="2597" hidden="1"/>
    <cellStyle name="Hyperlink 27" xfId="2824" hidden="1"/>
    <cellStyle name="Hyperlink 27" xfId="3205" hidden="1"/>
    <cellStyle name="Hyperlink 27" xfId="3430" hidden="1"/>
    <cellStyle name="Hyperlink 28" xfId="934" hidden="1"/>
    <cellStyle name="Hyperlink 28" xfId="1169" hidden="1"/>
    <cellStyle name="Hyperlink 28" xfId="1373" hidden="1"/>
    <cellStyle name="Hyperlink 28" xfId="1619" hidden="1"/>
    <cellStyle name="Hyperlink 28" xfId="1867" hidden="1"/>
    <cellStyle name="Hyperlink 28" xfId="2114" hidden="1"/>
    <cellStyle name="Hyperlink 28" xfId="2352" hidden="1"/>
    <cellStyle name="Hyperlink 28" xfId="2599" hidden="1"/>
    <cellStyle name="Hyperlink 28" xfId="2826" hidden="1"/>
    <cellStyle name="Hyperlink 28" xfId="3207" hidden="1"/>
    <cellStyle name="Hyperlink 28" xfId="3432" hidden="1"/>
    <cellStyle name="Hyperlink 29" xfId="936" hidden="1"/>
    <cellStyle name="Hyperlink 29" xfId="1171" hidden="1"/>
    <cellStyle name="Hyperlink 29" xfId="1375" hidden="1"/>
    <cellStyle name="Hyperlink 29" xfId="1621" hidden="1"/>
    <cellStyle name="Hyperlink 29" xfId="1869" hidden="1"/>
    <cellStyle name="Hyperlink 29" xfId="2116" hidden="1"/>
    <cellStyle name="Hyperlink 29" xfId="2354" hidden="1"/>
    <cellStyle name="Hyperlink 29" xfId="2601" hidden="1"/>
    <cellStyle name="Hyperlink 29" xfId="2828" hidden="1"/>
    <cellStyle name="Hyperlink 29" xfId="3209" hidden="1"/>
    <cellStyle name="Hyperlink 29" xfId="3434" hidden="1"/>
    <cellStyle name="Hyperlink 3" xfId="511" hidden="1"/>
    <cellStyle name="Hyperlink 3" xfId="1118" hidden="1"/>
    <cellStyle name="Hyperlink 3" xfId="854" hidden="1"/>
    <cellStyle name="Hyperlink 3" xfId="1560" hidden="1"/>
    <cellStyle name="Hyperlink 3" xfId="1808" hidden="1"/>
    <cellStyle name="Hyperlink 3" xfId="2055" hidden="1"/>
    <cellStyle name="Hyperlink 3" xfId="2293" hidden="1"/>
    <cellStyle name="Hyperlink 3" xfId="2540" hidden="1"/>
    <cellStyle name="Hyperlink 3" xfId="2776" hidden="1"/>
    <cellStyle name="Hyperlink 3" xfId="3148" hidden="1"/>
    <cellStyle name="Hyperlink 3" xfId="3373" hidden="1"/>
    <cellStyle name="Hyperlink 30" xfId="938" hidden="1"/>
    <cellStyle name="Hyperlink 30" xfId="1173" hidden="1"/>
    <cellStyle name="Hyperlink 30" xfId="1377" hidden="1"/>
    <cellStyle name="Hyperlink 30" xfId="1623" hidden="1"/>
    <cellStyle name="Hyperlink 30" xfId="1871" hidden="1"/>
    <cellStyle name="Hyperlink 30" xfId="2118" hidden="1"/>
    <cellStyle name="Hyperlink 30" xfId="2356" hidden="1"/>
    <cellStyle name="Hyperlink 30" xfId="2603" hidden="1"/>
    <cellStyle name="Hyperlink 30" xfId="2830" hidden="1"/>
    <cellStyle name="Hyperlink 30" xfId="3211" hidden="1"/>
    <cellStyle name="Hyperlink 30" xfId="3436" hidden="1"/>
    <cellStyle name="Hyperlink 31" xfId="940" hidden="1"/>
    <cellStyle name="Hyperlink 31" xfId="1175" hidden="1"/>
    <cellStyle name="Hyperlink 31" xfId="1379" hidden="1"/>
    <cellStyle name="Hyperlink 31" xfId="1625" hidden="1"/>
    <cellStyle name="Hyperlink 31" xfId="1873" hidden="1"/>
    <cellStyle name="Hyperlink 31" xfId="2120" hidden="1"/>
    <cellStyle name="Hyperlink 31" xfId="2358" hidden="1"/>
    <cellStyle name="Hyperlink 31" xfId="2605" hidden="1"/>
    <cellStyle name="Hyperlink 31" xfId="2832" hidden="1"/>
    <cellStyle name="Hyperlink 31" xfId="3213" hidden="1"/>
    <cellStyle name="Hyperlink 31" xfId="3438" hidden="1"/>
    <cellStyle name="Hyperlink 32" xfId="942" hidden="1"/>
    <cellStyle name="Hyperlink 32" xfId="1177" hidden="1"/>
    <cellStyle name="Hyperlink 32" xfId="1381" hidden="1"/>
    <cellStyle name="Hyperlink 32" xfId="1627" hidden="1"/>
    <cellStyle name="Hyperlink 32" xfId="1875" hidden="1"/>
    <cellStyle name="Hyperlink 32" xfId="2122" hidden="1"/>
    <cellStyle name="Hyperlink 32" xfId="2360" hidden="1"/>
    <cellStyle name="Hyperlink 32" xfId="2607" hidden="1"/>
    <cellStyle name="Hyperlink 32" xfId="2834" hidden="1"/>
    <cellStyle name="Hyperlink 32" xfId="3215" hidden="1"/>
    <cellStyle name="Hyperlink 32" xfId="3440" hidden="1"/>
    <cellStyle name="Hyperlink 33" xfId="944" hidden="1"/>
    <cellStyle name="Hyperlink 33" xfId="1179" hidden="1"/>
    <cellStyle name="Hyperlink 33" xfId="1383" hidden="1"/>
    <cellStyle name="Hyperlink 33" xfId="1629" hidden="1"/>
    <cellStyle name="Hyperlink 33" xfId="1877" hidden="1"/>
    <cellStyle name="Hyperlink 33" xfId="2124" hidden="1"/>
    <cellStyle name="Hyperlink 33" xfId="2362" hidden="1"/>
    <cellStyle name="Hyperlink 33" xfId="2609" hidden="1"/>
    <cellStyle name="Hyperlink 33" xfId="2836" hidden="1"/>
    <cellStyle name="Hyperlink 33" xfId="3217" hidden="1"/>
    <cellStyle name="Hyperlink 33" xfId="3442" hidden="1"/>
    <cellStyle name="Hyperlink 34" xfId="946" hidden="1"/>
    <cellStyle name="Hyperlink 34" xfId="1181" hidden="1"/>
    <cellStyle name="Hyperlink 34" xfId="1385" hidden="1"/>
    <cellStyle name="Hyperlink 34" xfId="1631" hidden="1"/>
    <cellStyle name="Hyperlink 34" xfId="1879" hidden="1"/>
    <cellStyle name="Hyperlink 34" xfId="2126" hidden="1"/>
    <cellStyle name="Hyperlink 34" xfId="2364" hidden="1"/>
    <cellStyle name="Hyperlink 34" xfId="2611" hidden="1"/>
    <cellStyle name="Hyperlink 34" xfId="2838" hidden="1"/>
    <cellStyle name="Hyperlink 34" xfId="3219" hidden="1"/>
    <cellStyle name="Hyperlink 34" xfId="3444" hidden="1"/>
    <cellStyle name="Hyperlink 35" xfId="948" hidden="1"/>
    <cellStyle name="Hyperlink 35" xfId="1183" hidden="1"/>
    <cellStyle name="Hyperlink 35" xfId="1387" hidden="1"/>
    <cellStyle name="Hyperlink 35" xfId="1633" hidden="1"/>
    <cellStyle name="Hyperlink 35" xfId="1881" hidden="1"/>
    <cellStyle name="Hyperlink 35" xfId="2128" hidden="1"/>
    <cellStyle name="Hyperlink 35" xfId="2366" hidden="1"/>
    <cellStyle name="Hyperlink 35" xfId="2613" hidden="1"/>
    <cellStyle name="Hyperlink 35" xfId="2840" hidden="1"/>
    <cellStyle name="Hyperlink 35" xfId="3221" hidden="1"/>
    <cellStyle name="Hyperlink 35" xfId="3446" hidden="1"/>
    <cellStyle name="Hyperlink 36" xfId="950" hidden="1"/>
    <cellStyle name="Hyperlink 36" xfId="1185" hidden="1"/>
    <cellStyle name="Hyperlink 36" xfId="1389" hidden="1"/>
    <cellStyle name="Hyperlink 36" xfId="1635" hidden="1"/>
    <cellStyle name="Hyperlink 36" xfId="1883" hidden="1"/>
    <cellStyle name="Hyperlink 36" xfId="2130" hidden="1"/>
    <cellStyle name="Hyperlink 36" xfId="2368" hidden="1"/>
    <cellStyle name="Hyperlink 36" xfId="2615" hidden="1"/>
    <cellStyle name="Hyperlink 36" xfId="2842" hidden="1"/>
    <cellStyle name="Hyperlink 36" xfId="3223" hidden="1"/>
    <cellStyle name="Hyperlink 36" xfId="3448" hidden="1"/>
    <cellStyle name="Hyperlink 37" xfId="952" hidden="1"/>
    <cellStyle name="Hyperlink 37" xfId="1187" hidden="1"/>
    <cellStyle name="Hyperlink 37" xfId="1391" hidden="1"/>
    <cellStyle name="Hyperlink 37" xfId="1637" hidden="1"/>
    <cellStyle name="Hyperlink 37" xfId="1885" hidden="1"/>
    <cellStyle name="Hyperlink 37" xfId="2132" hidden="1"/>
    <cellStyle name="Hyperlink 37" xfId="2370" hidden="1"/>
    <cellStyle name="Hyperlink 37" xfId="2617" hidden="1"/>
    <cellStyle name="Hyperlink 37" xfId="2844" hidden="1"/>
    <cellStyle name="Hyperlink 37" xfId="3225" hidden="1"/>
    <cellStyle name="Hyperlink 37" xfId="3450" hidden="1"/>
    <cellStyle name="Hyperlink 38" xfId="954" hidden="1"/>
    <cellStyle name="Hyperlink 38" xfId="1189" hidden="1"/>
    <cellStyle name="Hyperlink 38" xfId="1393" hidden="1"/>
    <cellStyle name="Hyperlink 38" xfId="1639" hidden="1"/>
    <cellStyle name="Hyperlink 38" xfId="1887" hidden="1"/>
    <cellStyle name="Hyperlink 38" xfId="2134" hidden="1"/>
    <cellStyle name="Hyperlink 38" xfId="2372" hidden="1"/>
    <cellStyle name="Hyperlink 38" xfId="2619" hidden="1"/>
    <cellStyle name="Hyperlink 38" xfId="2846" hidden="1"/>
    <cellStyle name="Hyperlink 38" xfId="3227" hidden="1"/>
    <cellStyle name="Hyperlink 38" xfId="3452" hidden="1"/>
    <cellStyle name="Hyperlink 39" xfId="956" hidden="1"/>
    <cellStyle name="Hyperlink 39" xfId="1191" hidden="1"/>
    <cellStyle name="Hyperlink 39" xfId="1395" hidden="1"/>
    <cellStyle name="Hyperlink 39" xfId="1641" hidden="1"/>
    <cellStyle name="Hyperlink 39" xfId="1889" hidden="1"/>
    <cellStyle name="Hyperlink 39" xfId="2136" hidden="1"/>
    <cellStyle name="Hyperlink 39" xfId="2374" hidden="1"/>
    <cellStyle name="Hyperlink 39" xfId="2621" hidden="1"/>
    <cellStyle name="Hyperlink 39" xfId="2848" hidden="1"/>
    <cellStyle name="Hyperlink 39" xfId="3229" hidden="1"/>
    <cellStyle name="Hyperlink 39" xfId="3454" hidden="1"/>
    <cellStyle name="Hyperlink 4" xfId="513" hidden="1"/>
    <cellStyle name="Hyperlink 4" xfId="1120" hidden="1"/>
    <cellStyle name="Hyperlink 4" xfId="856" hidden="1"/>
    <cellStyle name="Hyperlink 4" xfId="1562" hidden="1"/>
    <cellStyle name="Hyperlink 4" xfId="1810" hidden="1"/>
    <cellStyle name="Hyperlink 4" xfId="2057" hidden="1"/>
    <cellStyle name="Hyperlink 4" xfId="2295" hidden="1"/>
    <cellStyle name="Hyperlink 4" xfId="2542" hidden="1"/>
    <cellStyle name="Hyperlink 4" xfId="2778" hidden="1"/>
    <cellStyle name="Hyperlink 4" xfId="3150" hidden="1"/>
    <cellStyle name="Hyperlink 4" xfId="3375" hidden="1"/>
    <cellStyle name="Hyperlink 40" xfId="958" hidden="1"/>
    <cellStyle name="Hyperlink 40" xfId="1193" hidden="1"/>
    <cellStyle name="Hyperlink 40" xfId="1397" hidden="1"/>
    <cellStyle name="Hyperlink 40" xfId="1643" hidden="1"/>
    <cellStyle name="Hyperlink 40" xfId="1891" hidden="1"/>
    <cellStyle name="Hyperlink 40" xfId="2138" hidden="1"/>
    <cellStyle name="Hyperlink 40" xfId="2376" hidden="1"/>
    <cellStyle name="Hyperlink 40" xfId="2623" hidden="1"/>
    <cellStyle name="Hyperlink 40" xfId="2850" hidden="1"/>
    <cellStyle name="Hyperlink 40" xfId="3231" hidden="1"/>
    <cellStyle name="Hyperlink 40" xfId="3456" hidden="1"/>
    <cellStyle name="Hyperlink 41" xfId="960" hidden="1"/>
    <cellStyle name="Hyperlink 41" xfId="1195" hidden="1"/>
    <cellStyle name="Hyperlink 41" xfId="1399" hidden="1"/>
    <cellStyle name="Hyperlink 41" xfId="1645" hidden="1"/>
    <cellStyle name="Hyperlink 41" xfId="1893" hidden="1"/>
    <cellStyle name="Hyperlink 41" xfId="2140" hidden="1"/>
    <cellStyle name="Hyperlink 41" xfId="2378" hidden="1"/>
    <cellStyle name="Hyperlink 41" xfId="2625" hidden="1"/>
    <cellStyle name="Hyperlink 41" xfId="2852" hidden="1"/>
    <cellStyle name="Hyperlink 41" xfId="3233" hidden="1"/>
    <cellStyle name="Hyperlink 41" xfId="3458" hidden="1"/>
    <cellStyle name="Hyperlink 42" xfId="962" hidden="1"/>
    <cellStyle name="Hyperlink 42" xfId="1197" hidden="1"/>
    <cellStyle name="Hyperlink 42" xfId="1401" hidden="1"/>
    <cellStyle name="Hyperlink 42" xfId="1647" hidden="1"/>
    <cellStyle name="Hyperlink 42" xfId="1895" hidden="1"/>
    <cellStyle name="Hyperlink 42" xfId="2142" hidden="1"/>
    <cellStyle name="Hyperlink 42" xfId="2380" hidden="1"/>
    <cellStyle name="Hyperlink 42" xfId="2627" hidden="1"/>
    <cellStyle name="Hyperlink 42" xfId="2854" hidden="1"/>
    <cellStyle name="Hyperlink 42" xfId="3235" hidden="1"/>
    <cellStyle name="Hyperlink 42" xfId="3460" hidden="1"/>
    <cellStyle name="Hyperlink 43" xfId="964" hidden="1"/>
    <cellStyle name="Hyperlink 43" xfId="1199" hidden="1"/>
    <cellStyle name="Hyperlink 43" xfId="1403" hidden="1"/>
    <cellStyle name="Hyperlink 43" xfId="1649" hidden="1"/>
    <cellStyle name="Hyperlink 43" xfId="1897" hidden="1"/>
    <cellStyle name="Hyperlink 43" xfId="2144" hidden="1"/>
    <cellStyle name="Hyperlink 43" xfId="2382" hidden="1"/>
    <cellStyle name="Hyperlink 43" xfId="2629" hidden="1"/>
    <cellStyle name="Hyperlink 43" xfId="2856" hidden="1"/>
    <cellStyle name="Hyperlink 43" xfId="3237" hidden="1"/>
    <cellStyle name="Hyperlink 43" xfId="3462" hidden="1"/>
    <cellStyle name="Hyperlink 44" xfId="966" hidden="1"/>
    <cellStyle name="Hyperlink 44" xfId="1201" hidden="1"/>
    <cellStyle name="Hyperlink 44" xfId="1405" hidden="1"/>
    <cellStyle name="Hyperlink 44" xfId="1651" hidden="1"/>
    <cellStyle name="Hyperlink 44" xfId="1899" hidden="1"/>
    <cellStyle name="Hyperlink 44" xfId="2146" hidden="1"/>
    <cellStyle name="Hyperlink 44" xfId="2384" hidden="1"/>
    <cellStyle name="Hyperlink 44" xfId="2631" hidden="1"/>
    <cellStyle name="Hyperlink 44" xfId="2858" hidden="1"/>
    <cellStyle name="Hyperlink 44" xfId="3239" hidden="1"/>
    <cellStyle name="Hyperlink 44" xfId="3464" hidden="1"/>
    <cellStyle name="Hyperlink 45" xfId="968" hidden="1"/>
    <cellStyle name="Hyperlink 45" xfId="1203" hidden="1"/>
    <cellStyle name="Hyperlink 45" xfId="1407" hidden="1"/>
    <cellStyle name="Hyperlink 45" xfId="1653" hidden="1"/>
    <cellStyle name="Hyperlink 45" xfId="1901" hidden="1"/>
    <cellStyle name="Hyperlink 45" xfId="2148" hidden="1"/>
    <cellStyle name="Hyperlink 45" xfId="2386" hidden="1"/>
    <cellStyle name="Hyperlink 45" xfId="2633" hidden="1"/>
    <cellStyle name="Hyperlink 45" xfId="2860" hidden="1"/>
    <cellStyle name="Hyperlink 45" xfId="3241" hidden="1"/>
    <cellStyle name="Hyperlink 45" xfId="3466" hidden="1"/>
    <cellStyle name="Hyperlink 46" xfId="970" hidden="1"/>
    <cellStyle name="Hyperlink 46" xfId="1205" hidden="1"/>
    <cellStyle name="Hyperlink 46" xfId="1409" hidden="1"/>
    <cellStyle name="Hyperlink 46" xfId="1655" hidden="1"/>
    <cellStyle name="Hyperlink 46" xfId="1903" hidden="1"/>
    <cellStyle name="Hyperlink 46" xfId="2150" hidden="1"/>
    <cellStyle name="Hyperlink 46" xfId="2388" hidden="1"/>
    <cellStyle name="Hyperlink 46" xfId="2635" hidden="1"/>
    <cellStyle name="Hyperlink 46" xfId="2862" hidden="1"/>
    <cellStyle name="Hyperlink 46" xfId="3243" hidden="1"/>
    <cellStyle name="Hyperlink 46" xfId="3468" hidden="1"/>
    <cellStyle name="Hyperlink 47" xfId="972" hidden="1"/>
    <cellStyle name="Hyperlink 47" xfId="1207" hidden="1"/>
    <cellStyle name="Hyperlink 47" xfId="1411" hidden="1"/>
    <cellStyle name="Hyperlink 47" xfId="1657" hidden="1"/>
    <cellStyle name="Hyperlink 47" xfId="1905" hidden="1"/>
    <cellStyle name="Hyperlink 47" xfId="2152" hidden="1"/>
    <cellStyle name="Hyperlink 47" xfId="2390" hidden="1"/>
    <cellStyle name="Hyperlink 47" xfId="2637" hidden="1"/>
    <cellStyle name="Hyperlink 47" xfId="2864" hidden="1"/>
    <cellStyle name="Hyperlink 47" xfId="3245" hidden="1"/>
    <cellStyle name="Hyperlink 47" xfId="3470" hidden="1"/>
    <cellStyle name="Hyperlink 48" xfId="974" hidden="1"/>
    <cellStyle name="Hyperlink 48" xfId="1209" hidden="1"/>
    <cellStyle name="Hyperlink 48" xfId="1413" hidden="1"/>
    <cellStyle name="Hyperlink 48" xfId="1659" hidden="1"/>
    <cellStyle name="Hyperlink 48" xfId="1907" hidden="1"/>
    <cellStyle name="Hyperlink 48" xfId="2154" hidden="1"/>
    <cellStyle name="Hyperlink 48" xfId="2392" hidden="1"/>
    <cellStyle name="Hyperlink 48" xfId="2639" hidden="1"/>
    <cellStyle name="Hyperlink 48" xfId="2866" hidden="1"/>
    <cellStyle name="Hyperlink 48" xfId="3247" hidden="1"/>
    <cellStyle name="Hyperlink 48" xfId="3472" hidden="1"/>
    <cellStyle name="Hyperlink 49" xfId="976" hidden="1"/>
    <cellStyle name="Hyperlink 49" xfId="1211" hidden="1"/>
    <cellStyle name="Hyperlink 49" xfId="1415" hidden="1"/>
    <cellStyle name="Hyperlink 49" xfId="1661" hidden="1"/>
    <cellStyle name="Hyperlink 49" xfId="1909" hidden="1"/>
    <cellStyle name="Hyperlink 49" xfId="2156" hidden="1"/>
    <cellStyle name="Hyperlink 49" xfId="2394" hidden="1"/>
    <cellStyle name="Hyperlink 49" xfId="2641" hidden="1"/>
    <cellStyle name="Hyperlink 49" xfId="2868" hidden="1"/>
    <cellStyle name="Hyperlink 49" xfId="3249" hidden="1"/>
    <cellStyle name="Hyperlink 49" xfId="3474" hidden="1"/>
    <cellStyle name="Hyperlink 5" xfId="515" hidden="1"/>
    <cellStyle name="Hyperlink 5" xfId="1122" hidden="1"/>
    <cellStyle name="Hyperlink 5" xfId="858" hidden="1"/>
    <cellStyle name="Hyperlink 5" xfId="1564" hidden="1"/>
    <cellStyle name="Hyperlink 5" xfId="1812" hidden="1"/>
    <cellStyle name="Hyperlink 5" xfId="2059" hidden="1"/>
    <cellStyle name="Hyperlink 5" xfId="2297" hidden="1"/>
    <cellStyle name="Hyperlink 5" xfId="2544" hidden="1"/>
    <cellStyle name="Hyperlink 5" xfId="2780" hidden="1"/>
    <cellStyle name="Hyperlink 5" xfId="3152" hidden="1"/>
    <cellStyle name="Hyperlink 5" xfId="3377" hidden="1"/>
    <cellStyle name="Hyperlink 50" xfId="978" hidden="1"/>
    <cellStyle name="Hyperlink 50" xfId="1213" hidden="1"/>
    <cellStyle name="Hyperlink 50" xfId="1417" hidden="1"/>
    <cellStyle name="Hyperlink 50" xfId="1663" hidden="1"/>
    <cellStyle name="Hyperlink 50" xfId="1911" hidden="1"/>
    <cellStyle name="Hyperlink 50" xfId="2158" hidden="1"/>
    <cellStyle name="Hyperlink 50" xfId="2396" hidden="1"/>
    <cellStyle name="Hyperlink 50" xfId="2643" hidden="1"/>
    <cellStyle name="Hyperlink 50" xfId="2870" hidden="1"/>
    <cellStyle name="Hyperlink 50" xfId="3251" hidden="1"/>
    <cellStyle name="Hyperlink 50" xfId="3476" hidden="1"/>
    <cellStyle name="Hyperlink 51" xfId="980" hidden="1"/>
    <cellStyle name="Hyperlink 51" xfId="1215" hidden="1"/>
    <cellStyle name="Hyperlink 51" xfId="1419" hidden="1"/>
    <cellStyle name="Hyperlink 51" xfId="1665" hidden="1"/>
    <cellStyle name="Hyperlink 51" xfId="1913" hidden="1"/>
    <cellStyle name="Hyperlink 51" xfId="2160" hidden="1"/>
    <cellStyle name="Hyperlink 51" xfId="2398" hidden="1"/>
    <cellStyle name="Hyperlink 51" xfId="2645" hidden="1"/>
    <cellStyle name="Hyperlink 51" xfId="2872" hidden="1"/>
    <cellStyle name="Hyperlink 51" xfId="3253" hidden="1"/>
    <cellStyle name="Hyperlink 51" xfId="3478" hidden="1"/>
    <cellStyle name="Hyperlink 52" xfId="982" hidden="1"/>
    <cellStyle name="Hyperlink 52" xfId="1217" hidden="1"/>
    <cellStyle name="Hyperlink 52" xfId="1421" hidden="1"/>
    <cellStyle name="Hyperlink 52" xfId="1667" hidden="1"/>
    <cellStyle name="Hyperlink 52" xfId="1915" hidden="1"/>
    <cellStyle name="Hyperlink 52" xfId="2162" hidden="1"/>
    <cellStyle name="Hyperlink 52" xfId="2400" hidden="1"/>
    <cellStyle name="Hyperlink 52" xfId="2647" hidden="1"/>
    <cellStyle name="Hyperlink 52" xfId="2874" hidden="1"/>
    <cellStyle name="Hyperlink 52" xfId="3255" hidden="1"/>
    <cellStyle name="Hyperlink 52" xfId="3480" hidden="1"/>
    <cellStyle name="Hyperlink 53" xfId="984" hidden="1"/>
    <cellStyle name="Hyperlink 53" xfId="1219" hidden="1"/>
    <cellStyle name="Hyperlink 53" xfId="1423" hidden="1"/>
    <cellStyle name="Hyperlink 53" xfId="1669" hidden="1"/>
    <cellStyle name="Hyperlink 53" xfId="1917" hidden="1"/>
    <cellStyle name="Hyperlink 53" xfId="2164" hidden="1"/>
    <cellStyle name="Hyperlink 53" xfId="2402" hidden="1"/>
    <cellStyle name="Hyperlink 53" xfId="2649" hidden="1"/>
    <cellStyle name="Hyperlink 53" xfId="2876" hidden="1"/>
    <cellStyle name="Hyperlink 53" xfId="3257" hidden="1"/>
    <cellStyle name="Hyperlink 53" xfId="3482" hidden="1"/>
    <cellStyle name="Hyperlink 54" xfId="986" hidden="1"/>
    <cellStyle name="Hyperlink 54" xfId="1221" hidden="1"/>
    <cellStyle name="Hyperlink 54" xfId="1425" hidden="1"/>
    <cellStyle name="Hyperlink 54" xfId="1671" hidden="1"/>
    <cellStyle name="Hyperlink 54" xfId="1919" hidden="1"/>
    <cellStyle name="Hyperlink 54" xfId="2166" hidden="1"/>
    <cellStyle name="Hyperlink 54" xfId="2404" hidden="1"/>
    <cellStyle name="Hyperlink 54" xfId="2651" hidden="1"/>
    <cellStyle name="Hyperlink 54" xfId="2878" hidden="1"/>
    <cellStyle name="Hyperlink 54" xfId="3259" hidden="1"/>
    <cellStyle name="Hyperlink 54" xfId="3484" hidden="1"/>
    <cellStyle name="Hyperlink 55" xfId="988" hidden="1"/>
    <cellStyle name="Hyperlink 55" xfId="1223" hidden="1"/>
    <cellStyle name="Hyperlink 55" xfId="1427" hidden="1"/>
    <cellStyle name="Hyperlink 55" xfId="1673" hidden="1"/>
    <cellStyle name="Hyperlink 55" xfId="1921" hidden="1"/>
    <cellStyle name="Hyperlink 55" xfId="2168" hidden="1"/>
    <cellStyle name="Hyperlink 55" xfId="2406" hidden="1"/>
    <cellStyle name="Hyperlink 55" xfId="2653" hidden="1"/>
    <cellStyle name="Hyperlink 55" xfId="2880" hidden="1"/>
    <cellStyle name="Hyperlink 55" xfId="3261" hidden="1"/>
    <cellStyle name="Hyperlink 55" xfId="3486" hidden="1"/>
    <cellStyle name="Hyperlink 56" xfId="990" hidden="1"/>
    <cellStyle name="Hyperlink 56" xfId="1225" hidden="1"/>
    <cellStyle name="Hyperlink 56" xfId="1429" hidden="1"/>
    <cellStyle name="Hyperlink 56" xfId="1675" hidden="1"/>
    <cellStyle name="Hyperlink 56" xfId="1923" hidden="1"/>
    <cellStyle name="Hyperlink 56" xfId="2170" hidden="1"/>
    <cellStyle name="Hyperlink 56" xfId="2408" hidden="1"/>
    <cellStyle name="Hyperlink 56" xfId="2655" hidden="1"/>
    <cellStyle name="Hyperlink 56" xfId="2882" hidden="1"/>
    <cellStyle name="Hyperlink 56" xfId="3263" hidden="1"/>
    <cellStyle name="Hyperlink 56" xfId="3488" hidden="1"/>
    <cellStyle name="Hyperlink 57" xfId="992" hidden="1"/>
    <cellStyle name="Hyperlink 57" xfId="1227" hidden="1"/>
    <cellStyle name="Hyperlink 57" xfId="1431" hidden="1"/>
    <cellStyle name="Hyperlink 57" xfId="1677" hidden="1"/>
    <cellStyle name="Hyperlink 57" xfId="1925" hidden="1"/>
    <cellStyle name="Hyperlink 57" xfId="2172" hidden="1"/>
    <cellStyle name="Hyperlink 57" xfId="2410" hidden="1"/>
    <cellStyle name="Hyperlink 57" xfId="2657" hidden="1"/>
    <cellStyle name="Hyperlink 57" xfId="2884" hidden="1"/>
    <cellStyle name="Hyperlink 57" xfId="3265" hidden="1"/>
    <cellStyle name="Hyperlink 57" xfId="3490" hidden="1"/>
    <cellStyle name="Hyperlink 58" xfId="994" hidden="1"/>
    <cellStyle name="Hyperlink 58" xfId="1229" hidden="1"/>
    <cellStyle name="Hyperlink 58" xfId="1433" hidden="1"/>
    <cellStyle name="Hyperlink 58" xfId="1679" hidden="1"/>
    <cellStyle name="Hyperlink 58" xfId="1927" hidden="1"/>
    <cellStyle name="Hyperlink 58" xfId="2174" hidden="1"/>
    <cellStyle name="Hyperlink 58" xfId="2412" hidden="1"/>
    <cellStyle name="Hyperlink 58" xfId="2659" hidden="1"/>
    <cellStyle name="Hyperlink 58" xfId="2886" hidden="1"/>
    <cellStyle name="Hyperlink 58" xfId="3267" hidden="1"/>
    <cellStyle name="Hyperlink 58" xfId="3492" hidden="1"/>
    <cellStyle name="Hyperlink 59" xfId="996" hidden="1"/>
    <cellStyle name="Hyperlink 59" xfId="1231" hidden="1"/>
    <cellStyle name="Hyperlink 59" xfId="1435" hidden="1"/>
    <cellStyle name="Hyperlink 59" xfId="1681" hidden="1"/>
    <cellStyle name="Hyperlink 59" xfId="1929" hidden="1"/>
    <cellStyle name="Hyperlink 59" xfId="2176" hidden="1"/>
    <cellStyle name="Hyperlink 59" xfId="2414" hidden="1"/>
    <cellStyle name="Hyperlink 59" xfId="2661" hidden="1"/>
    <cellStyle name="Hyperlink 59" xfId="2888" hidden="1"/>
    <cellStyle name="Hyperlink 59" xfId="3269" hidden="1"/>
    <cellStyle name="Hyperlink 59" xfId="3494" hidden="1"/>
    <cellStyle name="Hyperlink 6" xfId="517" hidden="1"/>
    <cellStyle name="Hyperlink 6" xfId="1124" hidden="1"/>
    <cellStyle name="Hyperlink 6" xfId="867" hidden="1"/>
    <cellStyle name="Hyperlink 6" xfId="1566" hidden="1"/>
    <cellStyle name="Hyperlink 6" xfId="1814" hidden="1"/>
    <cellStyle name="Hyperlink 6" xfId="2061" hidden="1"/>
    <cellStyle name="Hyperlink 6" xfId="2299" hidden="1"/>
    <cellStyle name="Hyperlink 6" xfId="2546" hidden="1"/>
    <cellStyle name="Hyperlink 6" xfId="2782" hidden="1"/>
    <cellStyle name="Hyperlink 6" xfId="3154" hidden="1"/>
    <cellStyle name="Hyperlink 6" xfId="3379" hidden="1"/>
    <cellStyle name="Hyperlink 60" xfId="998" hidden="1"/>
    <cellStyle name="Hyperlink 60" xfId="1233" hidden="1"/>
    <cellStyle name="Hyperlink 60" xfId="1437" hidden="1"/>
    <cellStyle name="Hyperlink 60" xfId="1683" hidden="1"/>
    <cellStyle name="Hyperlink 60" xfId="1931" hidden="1"/>
    <cellStyle name="Hyperlink 60" xfId="2178" hidden="1"/>
    <cellStyle name="Hyperlink 60" xfId="2416" hidden="1"/>
    <cellStyle name="Hyperlink 60" xfId="2663" hidden="1"/>
    <cellStyle name="Hyperlink 60" xfId="2890" hidden="1"/>
    <cellStyle name="Hyperlink 60" xfId="3271" hidden="1"/>
    <cellStyle name="Hyperlink 60" xfId="3496" hidden="1"/>
    <cellStyle name="Hyperlink 61" xfId="1000" hidden="1"/>
    <cellStyle name="Hyperlink 61" xfId="1235" hidden="1"/>
    <cellStyle name="Hyperlink 61" xfId="1439" hidden="1"/>
    <cellStyle name="Hyperlink 61" xfId="1685" hidden="1"/>
    <cellStyle name="Hyperlink 61" xfId="1933" hidden="1"/>
    <cellStyle name="Hyperlink 61" xfId="2180" hidden="1"/>
    <cellStyle name="Hyperlink 61" xfId="2418" hidden="1"/>
    <cellStyle name="Hyperlink 61" xfId="2665" hidden="1"/>
    <cellStyle name="Hyperlink 61" xfId="2892" hidden="1"/>
    <cellStyle name="Hyperlink 61" xfId="3273" hidden="1"/>
    <cellStyle name="Hyperlink 61" xfId="3498" hidden="1"/>
    <cellStyle name="Hyperlink 62" xfId="1002" hidden="1"/>
    <cellStyle name="Hyperlink 62" xfId="1237" hidden="1"/>
    <cellStyle name="Hyperlink 62" xfId="1441" hidden="1"/>
    <cellStyle name="Hyperlink 62" xfId="1687" hidden="1"/>
    <cellStyle name="Hyperlink 62" xfId="1935" hidden="1"/>
    <cellStyle name="Hyperlink 62" xfId="2182" hidden="1"/>
    <cellStyle name="Hyperlink 62" xfId="2420" hidden="1"/>
    <cellStyle name="Hyperlink 62" xfId="2667" hidden="1"/>
    <cellStyle name="Hyperlink 62" xfId="2894" hidden="1"/>
    <cellStyle name="Hyperlink 62" xfId="3275" hidden="1"/>
    <cellStyle name="Hyperlink 62" xfId="3500" hidden="1"/>
    <cellStyle name="Hyperlink 63" xfId="1004" hidden="1"/>
    <cellStyle name="Hyperlink 63" xfId="1239" hidden="1"/>
    <cellStyle name="Hyperlink 63" xfId="1443" hidden="1"/>
    <cellStyle name="Hyperlink 63" xfId="1689" hidden="1"/>
    <cellStyle name="Hyperlink 63" xfId="1937" hidden="1"/>
    <cellStyle name="Hyperlink 63" xfId="2184" hidden="1"/>
    <cellStyle name="Hyperlink 63" xfId="2422" hidden="1"/>
    <cellStyle name="Hyperlink 63" xfId="2669" hidden="1"/>
    <cellStyle name="Hyperlink 63" xfId="2896" hidden="1"/>
    <cellStyle name="Hyperlink 63" xfId="3277" hidden="1"/>
    <cellStyle name="Hyperlink 63" xfId="3502" hidden="1"/>
    <cellStyle name="Hyperlink 64" xfId="1006" hidden="1"/>
    <cellStyle name="Hyperlink 64" xfId="1241" hidden="1"/>
    <cellStyle name="Hyperlink 64" xfId="1445" hidden="1"/>
    <cellStyle name="Hyperlink 64" xfId="1691" hidden="1"/>
    <cellStyle name="Hyperlink 64" xfId="1939" hidden="1"/>
    <cellStyle name="Hyperlink 64" xfId="2186" hidden="1"/>
    <cellStyle name="Hyperlink 64" xfId="2424" hidden="1"/>
    <cellStyle name="Hyperlink 64" xfId="2671" hidden="1"/>
    <cellStyle name="Hyperlink 64" xfId="2898" hidden="1"/>
    <cellStyle name="Hyperlink 64" xfId="3279" hidden="1"/>
    <cellStyle name="Hyperlink 64" xfId="3504" hidden="1"/>
    <cellStyle name="Hyperlink 65" xfId="1008" hidden="1"/>
    <cellStyle name="Hyperlink 65" xfId="1243" hidden="1"/>
    <cellStyle name="Hyperlink 65" xfId="1447" hidden="1"/>
    <cellStyle name="Hyperlink 65" xfId="1693" hidden="1"/>
    <cellStyle name="Hyperlink 65" xfId="1941" hidden="1"/>
    <cellStyle name="Hyperlink 65" xfId="2188" hidden="1"/>
    <cellStyle name="Hyperlink 65" xfId="2426" hidden="1"/>
    <cellStyle name="Hyperlink 65" xfId="2673" hidden="1"/>
    <cellStyle name="Hyperlink 65" xfId="2900" hidden="1"/>
    <cellStyle name="Hyperlink 65" xfId="3281" hidden="1"/>
    <cellStyle name="Hyperlink 65" xfId="3506" hidden="1"/>
    <cellStyle name="Hyperlink 66" xfId="1010" hidden="1"/>
    <cellStyle name="Hyperlink 66" xfId="1245" hidden="1"/>
    <cellStyle name="Hyperlink 66" xfId="1449" hidden="1"/>
    <cellStyle name="Hyperlink 66" xfId="1695" hidden="1"/>
    <cellStyle name="Hyperlink 66" xfId="1943" hidden="1"/>
    <cellStyle name="Hyperlink 66" xfId="2190" hidden="1"/>
    <cellStyle name="Hyperlink 66" xfId="2428" hidden="1"/>
    <cellStyle name="Hyperlink 66" xfId="2675" hidden="1"/>
    <cellStyle name="Hyperlink 66" xfId="2902" hidden="1"/>
    <cellStyle name="Hyperlink 66" xfId="3283" hidden="1"/>
    <cellStyle name="Hyperlink 66" xfId="3508" hidden="1"/>
    <cellStyle name="Hyperlink 67" xfId="1012" hidden="1"/>
    <cellStyle name="Hyperlink 67" xfId="1247" hidden="1"/>
    <cellStyle name="Hyperlink 67" xfId="1451" hidden="1"/>
    <cellStyle name="Hyperlink 67" xfId="1697" hidden="1"/>
    <cellStyle name="Hyperlink 67" xfId="1945" hidden="1"/>
    <cellStyle name="Hyperlink 67" xfId="2192" hidden="1"/>
    <cellStyle name="Hyperlink 67" xfId="2430" hidden="1"/>
    <cellStyle name="Hyperlink 67" xfId="2677" hidden="1"/>
    <cellStyle name="Hyperlink 67" xfId="2904" hidden="1"/>
    <cellStyle name="Hyperlink 67" xfId="3285" hidden="1"/>
    <cellStyle name="Hyperlink 67" xfId="3510" hidden="1"/>
    <cellStyle name="Hyperlink 68" xfId="1014" hidden="1"/>
    <cellStyle name="Hyperlink 68" xfId="1249" hidden="1"/>
    <cellStyle name="Hyperlink 68" xfId="1453" hidden="1"/>
    <cellStyle name="Hyperlink 68" xfId="1699" hidden="1"/>
    <cellStyle name="Hyperlink 68" xfId="1947" hidden="1"/>
    <cellStyle name="Hyperlink 68" xfId="2194" hidden="1"/>
    <cellStyle name="Hyperlink 68" xfId="2432" hidden="1"/>
    <cellStyle name="Hyperlink 68" xfId="2679" hidden="1"/>
    <cellStyle name="Hyperlink 68" xfId="2906" hidden="1"/>
    <cellStyle name="Hyperlink 68" xfId="3287" hidden="1"/>
    <cellStyle name="Hyperlink 68" xfId="3512" hidden="1"/>
    <cellStyle name="Hyperlink 69" xfId="1016" hidden="1"/>
    <cellStyle name="Hyperlink 69" xfId="1251" hidden="1"/>
    <cellStyle name="Hyperlink 69" xfId="1455" hidden="1"/>
    <cellStyle name="Hyperlink 69" xfId="1701" hidden="1"/>
    <cellStyle name="Hyperlink 69" xfId="1949" hidden="1"/>
    <cellStyle name="Hyperlink 69" xfId="2196" hidden="1"/>
    <cellStyle name="Hyperlink 69" xfId="2434" hidden="1"/>
    <cellStyle name="Hyperlink 69" xfId="2681" hidden="1"/>
    <cellStyle name="Hyperlink 69" xfId="2908" hidden="1"/>
    <cellStyle name="Hyperlink 69" xfId="3289" hidden="1"/>
    <cellStyle name="Hyperlink 69" xfId="3514" hidden="1"/>
    <cellStyle name="Hyperlink 7" xfId="519" hidden="1"/>
    <cellStyle name="Hyperlink 7" xfId="1126" hidden="1"/>
    <cellStyle name="Hyperlink 7" xfId="804" hidden="1"/>
    <cellStyle name="Hyperlink 7" xfId="1568" hidden="1"/>
    <cellStyle name="Hyperlink 7" xfId="1816" hidden="1"/>
    <cellStyle name="Hyperlink 7" xfId="2063" hidden="1"/>
    <cellStyle name="Hyperlink 7" xfId="2301" hidden="1"/>
    <cellStyle name="Hyperlink 7" xfId="2548" hidden="1"/>
    <cellStyle name="Hyperlink 7" xfId="2784" hidden="1"/>
    <cellStyle name="Hyperlink 7" xfId="3156" hidden="1"/>
    <cellStyle name="Hyperlink 7" xfId="3381" hidden="1"/>
    <cellStyle name="Hyperlink 70" xfId="1018" hidden="1"/>
    <cellStyle name="Hyperlink 70" xfId="1253" hidden="1"/>
    <cellStyle name="Hyperlink 70" xfId="1457" hidden="1"/>
    <cellStyle name="Hyperlink 70" xfId="1703" hidden="1"/>
    <cellStyle name="Hyperlink 70" xfId="1951" hidden="1"/>
    <cellStyle name="Hyperlink 70" xfId="2198" hidden="1"/>
    <cellStyle name="Hyperlink 70" xfId="2436" hidden="1"/>
    <cellStyle name="Hyperlink 70" xfId="2683" hidden="1"/>
    <cellStyle name="Hyperlink 70" xfId="2910" hidden="1"/>
    <cellStyle name="Hyperlink 70" xfId="3291" hidden="1"/>
    <cellStyle name="Hyperlink 70" xfId="3516" hidden="1"/>
    <cellStyle name="Hyperlink 8" xfId="521" hidden="1"/>
    <cellStyle name="Hyperlink 8" xfId="1128" hidden="1"/>
    <cellStyle name="Hyperlink 8" xfId="865" hidden="1"/>
    <cellStyle name="Hyperlink 8" xfId="1570" hidden="1"/>
    <cellStyle name="Hyperlink 8" xfId="1818" hidden="1"/>
    <cellStyle name="Hyperlink 8" xfId="2065" hidden="1"/>
    <cellStyle name="Hyperlink 8" xfId="2303" hidden="1"/>
    <cellStyle name="Hyperlink 8" xfId="2550" hidden="1"/>
    <cellStyle name="Hyperlink 8" xfId="2786" hidden="1"/>
    <cellStyle name="Hyperlink 8" xfId="3158" hidden="1"/>
    <cellStyle name="Hyperlink 8" xfId="3383" hidden="1"/>
    <cellStyle name="Hyperlink 9" xfId="887" hidden="1"/>
    <cellStyle name="Hyperlink 9" xfId="1130" hidden="1"/>
    <cellStyle name="Hyperlink 9" xfId="1326" hidden="1"/>
    <cellStyle name="Hyperlink 9" xfId="1572" hidden="1"/>
    <cellStyle name="Hyperlink 9" xfId="1820" hidden="1"/>
    <cellStyle name="Hyperlink 9" xfId="2067" hidden="1"/>
    <cellStyle name="Hyperlink 9" xfId="2305" hidden="1"/>
    <cellStyle name="Hyperlink 9" xfId="2552" hidden="1"/>
    <cellStyle name="Hyperlink 9" xfId="2788" hidden="1"/>
    <cellStyle name="Hyperlink 9" xfId="3160" hidden="1"/>
    <cellStyle name="Hyperlink 9" xfId="3385"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0" xfId="458"/>
    <cellStyle name="Normal 10 2" xfId="1024"/>
    <cellStyle name="Normal 10 3" xfId="878"/>
    <cellStyle name="Normal 10 4" xfId="803"/>
    <cellStyle name="Normal 11" xfId="505"/>
    <cellStyle name="Normal 11 2" xfId="656"/>
    <cellStyle name="Normal 11 3" xfId="524"/>
    <cellStyle name="Normal 12" xfId="868"/>
    <cellStyle name="Normal 12 2" xfId="2042"/>
    <cellStyle name="Normal 2" xfId="41"/>
    <cellStyle name="Normal 2 2" xfId="50"/>
    <cellStyle name="Normal 2 3" xfId="411"/>
    <cellStyle name="Normal 2 4" xfId="412"/>
    <cellStyle name="Normal 2 5" xfId="413"/>
    <cellStyle name="Normal 2 6" xfId="414"/>
    <cellStyle name="Normal 3" xfId="46"/>
    <cellStyle name="Normal 3 2" xfId="415"/>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xfId="504" builtinId="10" customBuiltin="1"/>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3" xfId="802"/>
    <cellStyle name="Percent 3 2" xfId="1023"/>
    <cellStyle name="Title" xfId="503" builtinId="15" customBuiltin="1"/>
    <cellStyle name="Title 2" xfId="434"/>
    <cellStyle name="Title 3" xfId="433"/>
    <cellStyle name="Total" xfId="16" builtinId="25" customBuiltin="1"/>
    <cellStyle name="Total 10" xfId="435"/>
    <cellStyle name="Total 10 2" xfId="877"/>
    <cellStyle name="Total 10 2 2" xfId="811"/>
    <cellStyle name="Total 10 2 3" xfId="845"/>
    <cellStyle name="Total 10 2 4" xfId="1548"/>
    <cellStyle name="Total 10 2 5" xfId="1796"/>
    <cellStyle name="Total 10 2 6" xfId="806"/>
    <cellStyle name="Total 10 2 7" xfId="2528"/>
    <cellStyle name="Total 10 2 8" xfId="2774"/>
    <cellStyle name="Total 11" xfId="436"/>
    <cellStyle name="Total 2" xfId="437"/>
    <cellStyle name="Total 2 2" xfId="876"/>
    <cellStyle name="Total 2 2 2" xfId="812"/>
    <cellStyle name="Total 2 2 3" xfId="844"/>
    <cellStyle name="Total 2 2 4" xfId="1547"/>
    <cellStyle name="Total 2 2 5" xfId="1795"/>
    <cellStyle name="Total 2 2 6" xfId="824"/>
    <cellStyle name="Total 2 2 7" xfId="2527"/>
    <cellStyle name="Total 2 2 8" xfId="2773"/>
    <cellStyle name="Total 3" xfId="438"/>
    <cellStyle name="Total 3 2" xfId="875"/>
    <cellStyle name="Total 3 2 2" xfId="813"/>
    <cellStyle name="Total 3 2 3" xfId="843"/>
    <cellStyle name="Total 3 2 4" xfId="1546"/>
    <cellStyle name="Total 3 2 5" xfId="1794"/>
    <cellStyle name="Total 3 2 6" xfId="793"/>
    <cellStyle name="Total 3 2 7" xfId="2526"/>
    <cellStyle name="Total 3 2 8" xfId="2772"/>
    <cellStyle name="Total 4" xfId="439"/>
    <cellStyle name="Total 4 2" xfId="874"/>
    <cellStyle name="Total 4 2 2" xfId="814"/>
    <cellStyle name="Total 4 2 3" xfId="842"/>
    <cellStyle name="Total 4 2 4" xfId="822"/>
    <cellStyle name="Total 4 2 5" xfId="1793"/>
    <cellStyle name="Total 4 2 6" xfId="832"/>
    <cellStyle name="Total 4 2 7" xfId="2040"/>
    <cellStyle name="Total 4 2 8" xfId="860"/>
    <cellStyle name="Total 5" xfId="440"/>
    <cellStyle name="Total 5 2" xfId="873"/>
    <cellStyle name="Total 5 2 2" xfId="815"/>
    <cellStyle name="Total 5 2 3" xfId="841"/>
    <cellStyle name="Total 5 2 4" xfId="821"/>
    <cellStyle name="Total 5 2 5" xfId="1792"/>
    <cellStyle name="Total 5 2 6" xfId="836"/>
    <cellStyle name="Total 5 2 7" xfId="2043"/>
    <cellStyle name="Total 5 2 8" xfId="827"/>
    <cellStyle name="Total 6" xfId="441"/>
    <cellStyle name="Total 6 2" xfId="872"/>
    <cellStyle name="Total 6 2 2" xfId="816"/>
    <cellStyle name="Total 6 2 3" xfId="796"/>
    <cellStyle name="Total 6 2 4" xfId="823"/>
    <cellStyle name="Total 6 2 5" xfId="863"/>
    <cellStyle name="Total 6 2 6" xfId="831"/>
    <cellStyle name="Total 6 2 7" xfId="833"/>
    <cellStyle name="Total 6 2 8" xfId="1255"/>
    <cellStyle name="Total 7" xfId="442"/>
    <cellStyle name="Total 7 2" xfId="871"/>
    <cellStyle name="Total 7 2 2" xfId="817"/>
    <cellStyle name="Total 7 2 3" xfId="840"/>
    <cellStyle name="Total 7 2 4" xfId="859"/>
    <cellStyle name="Total 7 2 5" xfId="837"/>
    <cellStyle name="Total 7 2 6" xfId="830"/>
    <cellStyle name="Total 7 2 7" xfId="825"/>
    <cellStyle name="Total 7 2 8" xfId="2041"/>
    <cellStyle name="Total 8" xfId="443"/>
    <cellStyle name="Total 8 2" xfId="870"/>
    <cellStyle name="Total 8 2 2" xfId="818"/>
    <cellStyle name="Total 8 2 3" xfId="839"/>
    <cellStyle name="Total 8 2 4" xfId="866"/>
    <cellStyle name="Total 8 2 5" xfId="794"/>
    <cellStyle name="Total 8 2 6" xfId="829"/>
    <cellStyle name="Total 8 2 7" xfId="797"/>
    <cellStyle name="Total 8 2 8" xfId="828"/>
    <cellStyle name="Total 9" xfId="444"/>
    <cellStyle name="Total 9 2" xfId="869"/>
    <cellStyle name="Total 9 2 2" xfId="799"/>
    <cellStyle name="Total 9 2 3" xfId="838"/>
    <cellStyle name="Total 9 2 4" xfId="819"/>
    <cellStyle name="Total 9 2 5" xfId="808"/>
    <cellStyle name="Total 9 2 6" xfId="835"/>
    <cellStyle name="Total 9 2 7" xfId="1132"/>
    <cellStyle name="Total 9 2 8" xfId="2438"/>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chartsheet" Target="chartsheets/sheet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theme" Target="theme/theme1.xml"/><Relationship Id="rId5" Type="http://schemas.openxmlformats.org/officeDocument/2006/relationships/worksheet" Target="worksheets/sheet4.xml"/><Relationship Id="rId10" Type="http://schemas.openxmlformats.org/officeDocument/2006/relationships/worksheet" Target="worksheets/sheet7.xml"/><Relationship Id="rId4" Type="http://schemas.openxmlformats.org/officeDocument/2006/relationships/worksheet" Target="worksheets/sheet3.xml"/><Relationship Id="rId9" Type="http://schemas.openxmlformats.org/officeDocument/2006/relationships/chartsheet" Target="chartsheets/sheet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a:t>
            </a:r>
            <a:r>
              <a:rPr lang="en-US" sz="1400" baseline="0"/>
              <a:t> for Japan</a:t>
            </a:r>
            <a:endParaRPr lang="en-US" sz="1400"/>
          </a:p>
        </c:rich>
      </c:tx>
      <c:layout>
        <c:manualLayout>
          <c:xMode val="edge"/>
          <c:yMode val="edge"/>
          <c:x val="0.31851262570512873"/>
          <c:y val="3.0467791396409032E-2"/>
        </c:manualLayout>
      </c:layout>
      <c:overlay val="0"/>
    </c:title>
    <c:autoTitleDeleted val="0"/>
    <c:plotArea>
      <c:layout>
        <c:manualLayout>
          <c:layoutTarget val="inner"/>
          <c:xMode val="edge"/>
          <c:yMode val="edge"/>
          <c:x val="7.0562236683324689E-2"/>
          <c:y val="0.10724465384441684"/>
          <c:w val="0.87199254719542696"/>
          <c:h val="0.82196197712355601"/>
        </c:manualLayout>
      </c:layout>
      <c:scatterChart>
        <c:scatterStyle val="lineMarker"/>
        <c:varyColors val="0"/>
        <c:ser>
          <c:idx val="0"/>
          <c:order val="0"/>
          <c:tx>
            <c:v>GDP</c:v>
          </c:tx>
          <c:spPr>
            <a:ln w="28575">
              <a:noFill/>
            </a:ln>
          </c:spPr>
          <c:marker>
            <c:symbol val="diamond"/>
            <c:size val="7"/>
            <c:spPr>
              <a:noFill/>
            </c:spPr>
          </c:marker>
          <c:xVal>
            <c:numRef>
              <c:f>'Japan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'Japan Workbook'!$I$10:$I$41</c:f>
              <c:numCache>
                <c:formatCode>0.00</c:formatCode>
                <c:ptCount val="32"/>
                <c:pt idx="0">
                  <c:v>1</c:v>
                </c:pt>
                <c:pt idx="1">
                  <c:v>1.0293342659267073</c:v>
                </c:pt>
                <c:pt idx="2">
                  <c:v>1.0577886835145012</c:v>
                </c:pt>
                <c:pt idx="3">
                  <c:v>1.0748383250011466</c:v>
                </c:pt>
                <c:pt idx="4">
                  <c:v>1.1083616169028727</c:v>
                </c:pt>
                <c:pt idx="5">
                  <c:v>1.1646933143756975</c:v>
                </c:pt>
                <c:pt idx="6">
                  <c:v>1.1991530217554158</c:v>
                </c:pt>
                <c:pt idx="7">
                  <c:v>1.2446605207234478</c:v>
                </c:pt>
                <c:pt idx="8">
                  <c:v>1.3288591784005259</c:v>
                </c:pt>
                <c:pt idx="9">
                  <c:v>1.3991683101713832</c:v>
                </c:pt>
                <c:pt idx="10">
                  <c:v>1.471945374489749</c:v>
                </c:pt>
                <c:pt idx="11">
                  <c:v>1.5208778608448379</c:v>
                </c:pt>
                <c:pt idx="12">
                  <c:v>1.533334479964531</c:v>
                </c:pt>
                <c:pt idx="13">
                  <c:v>1.5359575899341069</c:v>
                </c:pt>
                <c:pt idx="14">
                  <c:v>1.5492214374168691</c:v>
                </c:pt>
                <c:pt idx="15">
                  <c:v>1.5790693941200753</c:v>
                </c:pt>
                <c:pt idx="16">
                  <c:v>1.6211392927578774</c:v>
                </c:pt>
                <c:pt idx="17">
                  <c:v>1.647152914736504</c:v>
                </c:pt>
                <c:pt idx="18">
                  <c:v>1.6124657921692733</c:v>
                </c:pt>
                <c:pt idx="19">
                  <c:v>1.6111754498616397</c:v>
                </c:pt>
                <c:pt idx="20">
                  <c:v>1.6471685853628706</c:v>
                </c:pt>
                <c:pt idx="21">
                  <c:v>1.6530045559479583</c:v>
                </c:pt>
                <c:pt idx="22">
                  <c:v>1.6576568209267837</c:v>
                </c:pt>
                <c:pt idx="23">
                  <c:v>1.6862109954287636</c:v>
                </c:pt>
                <c:pt idx="24">
                  <c:v>1.7256165053738781</c:v>
                </c:pt>
                <c:pt idx="25">
                  <c:v>1.7478221651454693</c:v>
                </c:pt>
                <c:pt idx="26">
                  <c:v>1.7771935054808972</c:v>
                </c:pt>
                <c:pt idx="27">
                  <c:v>1.8156828570991759</c:v>
                </c:pt>
                <c:pt idx="28">
                  <c:v>1.796180953691388</c:v>
                </c:pt>
                <c:pt idx="29">
                  <c:v>1.6968914828234647</c:v>
                </c:pt>
                <c:pt idx="30">
                  <c:v>1.7726497882554388</c:v>
                </c:pt>
                <c:pt idx="31">
                  <c:v>1.7597635646470668</c:v>
                </c:pt>
              </c:numCache>
            </c:numRef>
          </c:yVal>
          <c:smooth val="0"/>
        </c:ser>
        <c:ser>
          <c:idx val="1"/>
          <c:order val="1"/>
          <c:tx>
            <c:v>Capital</c:v>
          </c:tx>
          <c:spPr>
            <a:ln w="28575">
              <a:noFill/>
            </a:ln>
          </c:spPr>
          <c:marker>
            <c:symbol val="square"/>
            <c:size val="7"/>
            <c:spPr>
              <a:noFill/>
            </c:spPr>
          </c:marker>
          <c:xVal>
            <c:numRef>
              <c:f>'Japan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'Japan Workbook'!$K$10:$K$41</c:f>
              <c:numCache>
                <c:formatCode>0.00</c:formatCode>
                <c:ptCount val="32"/>
                <c:pt idx="0">
                  <c:v>1</c:v>
                </c:pt>
                <c:pt idx="1">
                  <c:v>1.0536237334260374</c:v>
                </c:pt>
                <c:pt idx="2">
                  <c:v>1.1034365395701646</c:v>
                </c:pt>
                <c:pt idx="3">
                  <c:v>1.1480866652527828</c:v>
                </c:pt>
                <c:pt idx="4">
                  <c:v>1.1948727395166703</c:v>
                </c:pt>
                <c:pt idx="5">
                  <c:v>1.248886384225137</c:v>
                </c:pt>
                <c:pt idx="6">
                  <c:v>1.3067800105968412</c:v>
                </c:pt>
                <c:pt idx="7">
                  <c:v>1.372172687698554</c:v>
                </c:pt>
                <c:pt idx="8">
                  <c:v>1.4538740418932343</c:v>
                </c:pt>
                <c:pt idx="9">
                  <c:v>1.546189364240544</c:v>
                </c:pt>
                <c:pt idx="10">
                  <c:v>1.6472915377590815</c:v>
                </c:pt>
                <c:pt idx="11">
                  <c:v>1.7466279962131233</c:v>
                </c:pt>
                <c:pt idx="12">
                  <c:v>1.8342261208491757</c:v>
                </c:pt>
                <c:pt idx="13">
                  <c:v>1.9100507467712067</c:v>
                </c:pt>
                <c:pt idx="14">
                  <c:v>1.9775145087081401</c:v>
                </c:pt>
                <c:pt idx="15">
                  <c:v>2.041703015872669</c:v>
                </c:pt>
                <c:pt idx="16">
                  <c:v>2.1110696906290838</c:v>
                </c:pt>
                <c:pt idx="17">
                  <c:v>2.1753795440151533</c:v>
                </c:pt>
                <c:pt idx="18">
                  <c:v>2.2196603471886669</c:v>
                </c:pt>
                <c:pt idx="19">
                  <c:v>2.2602792639349554</c:v>
                </c:pt>
                <c:pt idx="20">
                  <c:v>2.2993558446972431</c:v>
                </c:pt>
                <c:pt idx="21">
                  <c:v>2.3313101675015142</c:v>
                </c:pt>
                <c:pt idx="22">
                  <c:v>2.3517249383612211</c:v>
                </c:pt>
                <c:pt idx="23">
                  <c:v>2.3712594936109208</c:v>
                </c:pt>
                <c:pt idx="24">
                  <c:v>2.3899870782672199</c:v>
                </c:pt>
                <c:pt idx="25">
                  <c:v>2.408948245289908</c:v>
                </c:pt>
                <c:pt idx="26">
                  <c:v>2.4294125749668209</c:v>
                </c:pt>
                <c:pt idx="27">
                  <c:v>2.4488860927026828</c:v>
                </c:pt>
                <c:pt idx="28">
                  <c:v>2.4586584719704803</c:v>
                </c:pt>
                <c:pt idx="29">
                  <c:v>2.448949316634927</c:v>
                </c:pt>
                <c:pt idx="30">
                  <c:v>2.4396909278941075</c:v>
                </c:pt>
                <c:pt idx="31">
                  <c:v>2.4319898156630644</c:v>
                </c:pt>
              </c:numCache>
            </c:numRef>
          </c:yVal>
          <c:smooth val="0"/>
        </c:ser>
        <c:ser>
          <c:idx val="2"/>
          <c:order val="2"/>
          <c:tx>
            <c:v>Labor</c:v>
          </c:tx>
          <c:spPr>
            <a:ln w="28575">
              <a:noFill/>
            </a:ln>
          </c:spPr>
          <c:marker>
            <c:symbol val="triangle"/>
            <c:size val="7"/>
            <c:spPr>
              <a:noFill/>
            </c:spPr>
          </c:marker>
          <c:xVal>
            <c:numRef>
              <c:f>'Japan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'Japan Workbook'!$J$10:$J$41</c:f>
              <c:numCache>
                <c:formatCode>0.00</c:formatCode>
                <c:ptCount val="32"/>
                <c:pt idx="0">
                  <c:v>1</c:v>
                </c:pt>
                <c:pt idx="1">
                  <c:v>1.0029916611789609</c:v>
                </c:pt>
                <c:pt idx="2">
                  <c:v>1.0087116399823868</c:v>
                </c:pt>
                <c:pt idx="3">
                  <c:v>1.0222399525746209</c:v>
                </c:pt>
                <c:pt idx="4">
                  <c:v>1.0318805073557682</c:v>
                </c:pt>
                <c:pt idx="5">
                  <c:v>1.0289887980410191</c:v>
                </c:pt>
                <c:pt idx="6">
                  <c:v>1.0332201578139684</c:v>
                </c:pt>
                <c:pt idx="7">
                  <c:v>1.0399704143504676</c:v>
                </c:pt>
                <c:pt idx="8">
                  <c:v>1.0531399340041874</c:v>
                </c:pt>
                <c:pt idx="9">
                  <c:v>1.0553742492498805</c:v>
                </c:pt>
                <c:pt idx="10">
                  <c:v>1.05871082438227</c:v>
                </c:pt>
                <c:pt idx="11">
                  <c:v>1.055927772259454</c:v>
                </c:pt>
                <c:pt idx="12">
                  <c:v>1.0451106798522563</c:v>
                </c:pt>
                <c:pt idx="13">
                  <c:v>1.0200244734368389</c:v>
                </c:pt>
                <c:pt idx="14">
                  <c:v>1.0163279419921702</c:v>
                </c:pt>
                <c:pt idx="15">
                  <c:v>1.0207514565932923</c:v>
                </c:pt>
                <c:pt idx="16">
                  <c:v>1.0222632815744801</c:v>
                </c:pt>
                <c:pt idx="17">
                  <c:v>1.013718004839403</c:v>
                </c:pt>
                <c:pt idx="18">
                  <c:v>0.9899080498061561</c:v>
                </c:pt>
                <c:pt idx="19">
                  <c:v>0.96694984177537502</c:v>
                </c:pt>
                <c:pt idx="20">
                  <c:v>0.96834554671369732</c:v>
                </c:pt>
                <c:pt idx="21">
                  <c:v>0.95133849647292601</c:v>
                </c:pt>
                <c:pt idx="22">
                  <c:v>0.93356130708838037</c:v>
                </c:pt>
                <c:pt idx="23">
                  <c:v>0.93562492315629375</c:v>
                </c:pt>
                <c:pt idx="24">
                  <c:v>0.94466803254933895</c:v>
                </c:pt>
                <c:pt idx="25">
                  <c:v>0.94586471575030406</c:v>
                </c:pt>
                <c:pt idx="26">
                  <c:v>0.95474194545049651</c:v>
                </c:pt>
                <c:pt idx="27">
                  <c:v>0.95413482579057574</c:v>
                </c:pt>
                <c:pt idx="28">
                  <c:v>0.94008039644943275</c:v>
                </c:pt>
                <c:pt idx="29">
                  <c:v>0.90052714038643289</c:v>
                </c:pt>
                <c:pt idx="30">
                  <c:v>0.90674539813648802</c:v>
                </c:pt>
                <c:pt idx="31">
                  <c:v>0</c:v>
                </c:pt>
              </c:numCache>
            </c:numRef>
          </c:yVal>
          <c:smooth val="0"/>
        </c:ser>
        <c:ser>
          <c:idx val="3"/>
          <c:order val="3"/>
          <c:tx>
            <c:v>Exergy</c:v>
          </c:tx>
          <c:spPr>
            <a:ln w="28575">
              <a:noFill/>
            </a:ln>
          </c:spPr>
          <c:marker>
            <c:symbol val="circle"/>
            <c:size val="7"/>
            <c:spPr>
              <a:noFill/>
            </c:spPr>
          </c:marker>
          <c:xVal>
            <c:numRef>
              <c:f>'Japan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'Japan Workbook'!$M$10:$M$41</c:f>
              <c:numCache>
                <c:formatCode>0.00</c:formatCode>
                <c:ptCount val="32"/>
                <c:pt idx="0">
                  <c:v>1</c:v>
                </c:pt>
                <c:pt idx="1">
                  <c:v>0.99983743613758813</c:v>
                </c:pt>
                <c:pt idx="2">
                  <c:v>0.97102937877489026</c:v>
                </c:pt>
                <c:pt idx="3">
                  <c:v>0.95099134588082479</c:v>
                </c:pt>
                <c:pt idx="4">
                  <c:v>1.0367137411472442</c:v>
                </c:pt>
                <c:pt idx="5">
                  <c:v>1.0396893105698912</c:v>
                </c:pt>
                <c:pt idx="6">
                  <c:v>1.0414738103531078</c:v>
                </c:pt>
                <c:pt idx="7">
                  <c:v>1.0733617299602667</c:v>
                </c:pt>
                <c:pt idx="8">
                  <c:v>1.1351475419511365</c:v>
                </c:pt>
                <c:pt idx="9">
                  <c:v>1.173720891832521</c:v>
                </c:pt>
                <c:pt idx="10">
                  <c:v>1.2370980586486031</c:v>
                </c:pt>
                <c:pt idx="11">
                  <c:v>1.2710023231063965</c:v>
                </c:pt>
                <c:pt idx="12">
                  <c:v>1.2745486155486876</c:v>
                </c:pt>
                <c:pt idx="13">
                  <c:v>1.288122730885964</c:v>
                </c:pt>
                <c:pt idx="14">
                  <c:v>1.3398026871261479</c:v>
                </c:pt>
                <c:pt idx="15">
                  <c:v>1.3791564047784077</c:v>
                </c:pt>
                <c:pt idx="16">
                  <c:v>1.4012864386092285</c:v>
                </c:pt>
                <c:pt idx="17">
                  <c:v>1.4265399938676402</c:v>
                </c:pt>
                <c:pt idx="18">
                  <c:v>1.4035827541313151</c:v>
                </c:pt>
                <c:pt idx="19">
                  <c:v>1.4317382968893559</c:v>
                </c:pt>
                <c:pt idx="20">
                  <c:v>1.4453778789289016</c:v>
                </c:pt>
                <c:pt idx="21">
                  <c:v>1.4316435303174873</c:v>
                </c:pt>
                <c:pt idx="22">
                  <c:v>1.4227158649627512</c:v>
                </c:pt>
                <c:pt idx="23">
                  <c:v>1.4213160123608011</c:v>
                </c:pt>
                <c:pt idx="24">
                  <c:v>1.4540689618978362</c:v>
                </c:pt>
                <c:pt idx="25">
                  <c:v>1.4494184786398707</c:v>
                </c:pt>
                <c:pt idx="26">
                  <c:v>1.4602210289300455</c:v>
                </c:pt>
                <c:pt idx="27">
                  <c:v>1.4407170236331532</c:v>
                </c:pt>
                <c:pt idx="28">
                  <c:v>1.3926739939136374</c:v>
                </c:pt>
                <c:pt idx="29">
                  <c:v>1.3155464481509087</c:v>
                </c:pt>
                <c:pt idx="30">
                  <c:v>1.3815050648721896</c:v>
                </c:pt>
                <c:pt idx="31">
                  <c:v>1.3155630212902587</c:v>
                </c:pt>
              </c:numCache>
            </c:numRef>
          </c:yVal>
          <c:smooth val="0"/>
        </c:ser>
        <c:ser>
          <c:idx val="4"/>
          <c:order val="4"/>
          <c:tx>
            <c:v>Useful Work</c:v>
          </c:tx>
          <c:spPr>
            <a:ln w="28575">
              <a:noFill/>
            </a:ln>
          </c:spPr>
          <c:xVal>
            <c:numRef>
              <c:f>'Japan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'Japan Workbook'!$N$10:$N$30</c:f>
              <c:numCache>
                <c:formatCode>0.00</c:formatCode>
                <c:ptCount val="21"/>
                <c:pt idx="0">
                  <c:v>1</c:v>
                </c:pt>
                <c:pt idx="1">
                  <c:v>0.96244166909540851</c:v>
                </c:pt>
                <c:pt idx="2">
                  <c:v>0.91759880003594474</c:v>
                </c:pt>
                <c:pt idx="3">
                  <c:v>0.91013923071693714</c:v>
                </c:pt>
                <c:pt idx="4">
                  <c:v>0.98689500826397325</c:v>
                </c:pt>
                <c:pt idx="5">
                  <c:v>0.99504886626246991</c:v>
                </c:pt>
                <c:pt idx="6">
                  <c:v>0.98913467720185888</c:v>
                </c:pt>
                <c:pt idx="7">
                  <c:v>1.0167756710007965</c:v>
                </c:pt>
                <c:pt idx="8">
                  <c:v>1.0744431317010756</c:v>
                </c:pt>
                <c:pt idx="9">
                  <c:v>1.1008539570417144</c:v>
                </c:pt>
                <c:pt idx="10">
                  <c:v>1.1522601422148309</c:v>
                </c:pt>
                <c:pt idx="11">
                  <c:v>1.1768770566443287</c:v>
                </c:pt>
                <c:pt idx="12">
                  <c:v>1.1504677940647756</c:v>
                </c:pt>
                <c:pt idx="13">
                  <c:v>1.1599109354702988</c:v>
                </c:pt>
                <c:pt idx="14">
                  <c:v>1.2008261939932141</c:v>
                </c:pt>
                <c:pt idx="15">
                  <c:v>1.2375056651109211</c:v>
                </c:pt>
                <c:pt idx="16">
                  <c:v>1.2440644365677369</c:v>
                </c:pt>
                <c:pt idx="17">
                  <c:v>1.2795893218718608</c:v>
                </c:pt>
                <c:pt idx="18">
                  <c:v>1.2462853863773369</c:v>
                </c:pt>
                <c:pt idx="19">
                  <c:v>1.2611902361123284</c:v>
                </c:pt>
                <c:pt idx="20">
                  <c:v>1.2731847084958923</c:v>
                </c:pt>
              </c:numCache>
            </c:numRef>
          </c:yVal>
          <c:smooth val="0"/>
        </c:ser>
        <c:ser>
          <c:idx val="5"/>
          <c:order val="5"/>
          <c:tx>
            <c:v>Thermal Energy</c:v>
          </c:tx>
          <c:spPr>
            <a:ln w="28575">
              <a:noFill/>
            </a:ln>
          </c:spPr>
          <c:marker>
            <c:symbol val="star"/>
            <c:size val="7"/>
          </c:marker>
          <c:xVal>
            <c:numRef>
              <c:f>'Japan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'Japan Workbook'!$L$10:$L$41</c:f>
              <c:numCache>
                <c:formatCode>0.00</c:formatCode>
                <c:ptCount val="32"/>
                <c:pt idx="0">
                  <c:v>1</c:v>
                </c:pt>
                <c:pt idx="1">
                  <c:v>1.0000869014390059</c:v>
                </c:pt>
                <c:pt idx="2">
                  <c:v>0.97300641431143586</c:v>
                </c:pt>
                <c:pt idx="3">
                  <c:v>0.95474864393683501</c:v>
                </c:pt>
                <c:pt idx="4">
                  <c:v>1.0393060325241101</c:v>
                </c:pt>
                <c:pt idx="5">
                  <c:v>1.0439056291748303</c:v>
                </c:pt>
                <c:pt idx="6">
                  <c:v>1.0463965749719275</c:v>
                </c:pt>
                <c:pt idx="7">
                  <c:v>1.0787392734743844</c:v>
                </c:pt>
                <c:pt idx="8">
                  <c:v>1.1391185569465907</c:v>
                </c:pt>
                <c:pt idx="9">
                  <c:v>1.177413066518666</c:v>
                </c:pt>
                <c:pt idx="10">
                  <c:v>1.2401665249848233</c:v>
                </c:pt>
                <c:pt idx="11">
                  <c:v>1.2747636557722588</c:v>
                </c:pt>
                <c:pt idx="12">
                  <c:v>1.2782902307505879</c:v>
                </c:pt>
                <c:pt idx="13">
                  <c:v>1.2933294669770325</c:v>
                </c:pt>
                <c:pt idx="14">
                  <c:v>1.343381563513065</c:v>
                </c:pt>
                <c:pt idx="15">
                  <c:v>1.3835589095496614</c:v>
                </c:pt>
                <c:pt idx="16">
                  <c:v>1.4057887768355393</c:v>
                </c:pt>
                <c:pt idx="17">
                  <c:v>1.4318444937368253</c:v>
                </c:pt>
                <c:pt idx="18">
                  <c:v>1.4101377756299887</c:v>
                </c:pt>
                <c:pt idx="19">
                  <c:v>1.4364013063762613</c:v>
                </c:pt>
                <c:pt idx="20">
                  <c:v>1.4497146406276049</c:v>
                </c:pt>
                <c:pt idx="21">
                  <c:v>1.4360334758929683</c:v>
                </c:pt>
                <c:pt idx="22">
                  <c:v>1.4262219526933959</c:v>
                </c:pt>
                <c:pt idx="23">
                  <c:v>1.4230929592871291</c:v>
                </c:pt>
                <c:pt idx="24">
                  <c:v>1.4564449671384423</c:v>
                </c:pt>
                <c:pt idx="25">
                  <c:v>1.4525284696783898</c:v>
                </c:pt>
                <c:pt idx="26">
                  <c:v>1.464207696978238</c:v>
                </c:pt>
                <c:pt idx="27">
                  <c:v>1.4436007374211801</c:v>
                </c:pt>
                <c:pt idx="28">
                  <c:v>1.3965554306327792</c:v>
                </c:pt>
                <c:pt idx="29">
                  <c:v>1.3224903625563731</c:v>
                </c:pt>
                <c:pt idx="30">
                  <c:v>1.387256019204129</c:v>
                </c:pt>
                <c:pt idx="31">
                  <c:v>1.3181876081262711</c:v>
                </c:pt>
              </c:numCache>
            </c:numRef>
          </c:yVal>
          <c:smooth val="0"/>
        </c:ser>
        <c:dLbls>
          <c:showLegendKey val="0"/>
          <c:showVal val="0"/>
          <c:showCatName val="0"/>
          <c:showSerName val="0"/>
          <c:showPercent val="0"/>
          <c:showBubbleSize val="0"/>
        </c:dLbls>
        <c:axId val="78531584"/>
        <c:axId val="211666048"/>
      </c:scatterChart>
      <c:valAx>
        <c:axId val="78531584"/>
        <c:scaling>
          <c:orientation val="minMax"/>
          <c:max val="2015"/>
          <c:min val="1980"/>
        </c:scaling>
        <c:delete val="0"/>
        <c:axPos val="b"/>
        <c:title>
          <c:tx>
            <c:rich>
              <a:bodyPr/>
              <a:lstStyle/>
              <a:p>
                <a:pPr>
                  <a:defRPr/>
                </a:pPr>
                <a:r>
                  <a:rPr lang="en-US"/>
                  <a:t>Year [-]</a:t>
                </a:r>
              </a:p>
            </c:rich>
          </c:tx>
          <c:overlay val="0"/>
        </c:title>
        <c:numFmt formatCode="General" sourceLinked="1"/>
        <c:majorTickMark val="in"/>
        <c:minorTickMark val="none"/>
        <c:tickLblPos val="nextTo"/>
        <c:crossAx val="211666048"/>
        <c:crosses val="autoZero"/>
        <c:crossBetween val="midCat"/>
      </c:valAx>
      <c:valAx>
        <c:axId val="211666048"/>
        <c:scaling>
          <c:orientation val="minMax"/>
          <c:min val="0"/>
        </c:scaling>
        <c:delete val="0"/>
        <c:axPos val="l"/>
        <c:title>
          <c:tx>
            <c:rich>
              <a:bodyPr/>
              <a:lstStyle/>
              <a:p>
                <a:pPr>
                  <a:defRPr/>
                </a:pPr>
                <a:r>
                  <a:rPr lang="en-US"/>
                  <a:t>Indexed Value [1980=1]</a:t>
                </a:r>
              </a:p>
            </c:rich>
          </c:tx>
          <c:layout>
            <c:manualLayout>
              <c:xMode val="edge"/>
              <c:yMode val="edge"/>
              <c:x val="1.6287426061404243E-2"/>
              <c:y val="0.41273294315732156"/>
            </c:manualLayout>
          </c:layout>
          <c:overlay val="0"/>
        </c:title>
        <c:numFmt formatCode="0" sourceLinked="0"/>
        <c:majorTickMark val="in"/>
        <c:minorTickMark val="none"/>
        <c:tickLblPos val="nextTo"/>
        <c:crossAx val="78531584"/>
        <c:crosses val="autoZero"/>
        <c:crossBetween val="midCat"/>
        <c:majorUnit val="1"/>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Japan</a:t>
            </a:r>
            <a:r>
              <a:rPr lang="en-US" baseline="0"/>
              <a:t> Capital Stock Index Comparison</a:t>
            </a:r>
            <a:endParaRPr lang="en-US"/>
          </a:p>
        </c:rich>
      </c:tx>
      <c:overlay val="0"/>
    </c:title>
    <c:autoTitleDeleted val="0"/>
    <c:plotArea>
      <c:layout/>
      <c:scatterChart>
        <c:scatterStyle val="lineMarker"/>
        <c:varyColors val="0"/>
        <c:ser>
          <c:idx val="0"/>
          <c:order val="0"/>
          <c:tx>
            <c:v>Maddison </c:v>
          </c:tx>
          <c:spPr>
            <a:ln w="28575">
              <a:solidFill>
                <a:schemeClr val="accent1"/>
              </a:solidFill>
            </a:ln>
          </c:spPr>
          <c:marker>
            <c:symbol val="circle"/>
            <c:size val="7"/>
            <c:spPr>
              <a:noFill/>
            </c:spPr>
          </c:marker>
          <c:xVal>
            <c:numRef>
              <c:f>'Capital Stock Comparison'!$A$8:$A$99</c:f>
              <c:numCache>
                <c:formatCode>General</c:formatCode>
                <c:ptCount val="92"/>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numCache>
            </c:numRef>
          </c:xVal>
          <c:yVal>
            <c:numRef>
              <c:f>'Capital Stock Comparison'!$D$8:$D$99</c:f>
              <c:numCache>
                <c:formatCode>General</c:formatCode>
                <c:ptCount val="92"/>
                <c:pt idx="0">
                  <c:v>5.9409389180787898E-3</c:v>
                </c:pt>
                <c:pt idx="1">
                  <c:v>6.0789474548925667E-3</c:v>
                </c:pt>
                <c:pt idx="2">
                  <c:v>6.2127312405793915E-3</c:v>
                </c:pt>
                <c:pt idx="3">
                  <c:v>6.3191323800730068E-3</c:v>
                </c:pt>
                <c:pt idx="4">
                  <c:v>6.4313229933331863E-3</c:v>
                </c:pt>
                <c:pt idx="5">
                  <c:v>6.6359887145944338E-3</c:v>
                </c:pt>
                <c:pt idx="6">
                  <c:v>6.9226459021713496E-3</c:v>
                </c:pt>
                <c:pt idx="7">
                  <c:v>7.2645377989265687E-3</c:v>
                </c:pt>
                <c:pt idx="8">
                  <c:v>7.581081188920074E-3</c:v>
                </c:pt>
                <c:pt idx="9">
                  <c:v>7.9228166134113313E-3</c:v>
                </c:pt>
                <c:pt idx="10">
                  <c:v>8.2468706720749737E-3</c:v>
                </c:pt>
                <c:pt idx="11">
                  <c:v>8.6347654144347859E-3</c:v>
                </c:pt>
                <c:pt idx="12">
                  <c:v>9.0849361178511542E-3</c:v>
                </c:pt>
                <c:pt idx="13">
                  <c:v>9.5430869067295431E-3</c:v>
                </c:pt>
                <c:pt idx="14">
                  <c:v>9.9966999999530591E-3</c:v>
                </c:pt>
                <c:pt idx="15">
                  <c:v>1.0414168000201536E-2</c:v>
                </c:pt>
                <c:pt idx="16">
                  <c:v>1.0844779670622754E-2</c:v>
                </c:pt>
                <c:pt idx="17">
                  <c:v>1.148647242512763E-2</c:v>
                </c:pt>
                <c:pt idx="18">
                  <c:v>1.2339559208244085E-2</c:v>
                </c:pt>
                <c:pt idx="19">
                  <c:v>1.3369459649636695E-2</c:v>
                </c:pt>
                <c:pt idx="20">
                  <c:v>1.4517653122583971E-2</c:v>
                </c:pt>
                <c:pt idx="21">
                  <c:v>1.550968727609797E-2</c:v>
                </c:pt>
                <c:pt idx="22">
                  <c:v>1.6372475339580018E-2</c:v>
                </c:pt>
                <c:pt idx="23">
                  <c:v>1.7038577767262843E-2</c:v>
                </c:pt>
                <c:pt idx="24">
                  <c:v>1.7666500962539133E-2</c:v>
                </c:pt>
                <c:pt idx="25">
                  <c:v>1.838423923732915E-2</c:v>
                </c:pt>
                <c:pt idx="26">
                  <c:v>1.9341380075979801E-2</c:v>
                </c:pt>
                <c:pt idx="27">
                  <c:v>2.0375348796235402E-2</c:v>
                </c:pt>
                <c:pt idx="28">
                  <c:v>2.1411977544978342E-2</c:v>
                </c:pt>
                <c:pt idx="29">
                  <c:v>2.2494452667061914E-2</c:v>
                </c:pt>
                <c:pt idx="30">
                  <c:v>2.3574424232922109E-2</c:v>
                </c:pt>
                <c:pt idx="31">
                  <c:v>2.4373215140444028E-2</c:v>
                </c:pt>
                <c:pt idx="32">
                  <c:v>2.4791309029748351E-2</c:v>
                </c:pt>
                <c:pt idx="33">
                  <c:v>2.5096429944472688E-2</c:v>
                </c:pt>
                <c:pt idx="34">
                  <c:v>2.5598862384052096E-2</c:v>
                </c:pt>
                <c:pt idx="35">
                  <c:v>2.6496543762397493E-2</c:v>
                </c:pt>
                <c:pt idx="36">
                  <c:v>2.7760839655203977E-2</c:v>
                </c:pt>
                <c:pt idx="37">
                  <c:v>2.9227297713048331E-2</c:v>
                </c:pt>
                <c:pt idx="38">
                  <c:v>3.0989644822043312E-2</c:v>
                </c:pt>
                <c:pt idx="39">
                  <c:v>3.3344552394659353E-2</c:v>
                </c:pt>
                <c:pt idx="40">
                  <c:v>3.6005989132375377E-2</c:v>
                </c:pt>
                <c:pt idx="41">
                  <c:v>3.8662105813116729E-2</c:v>
                </c:pt>
                <c:pt idx="42">
                  <c:v>4.1174737427805655E-2</c:v>
                </c:pt>
                <c:pt idx="43">
                  <c:v>4.3776401760688505E-2</c:v>
                </c:pt>
                <c:pt idx="44">
                  <c:v>4.6709787293169096E-2</c:v>
                </c:pt>
                <c:pt idx="45">
                  <c:v>4.2437468597972525E-2</c:v>
                </c:pt>
                <c:pt idx="46">
                  <c:v>3.7347738795842654E-2</c:v>
                </c:pt>
                <c:pt idx="47">
                  <c:v>3.8901038960185479E-2</c:v>
                </c:pt>
                <c:pt idx="48">
                  <c:v>4.0658691901261618E-2</c:v>
                </c:pt>
                <c:pt idx="49">
                  <c:v>4.2212930899188206E-2</c:v>
                </c:pt>
                <c:pt idx="50">
                  <c:v>4.3285235324114303E-2</c:v>
                </c:pt>
                <c:pt idx="51">
                  <c:v>4.4236899633526311E-2</c:v>
                </c:pt>
                <c:pt idx="52">
                  <c:v>4.5430157118494414E-2</c:v>
                </c:pt>
                <c:pt idx="53">
                  <c:v>4.6810868375688028E-2</c:v>
                </c:pt>
                <c:pt idx="54">
                  <c:v>4.8292034826344733E-2</c:v>
                </c:pt>
                <c:pt idx="55">
                  <c:v>4.9790882642829055E-2</c:v>
                </c:pt>
                <c:pt idx="56">
                  <c:v>5.1787938147765833E-2</c:v>
                </c:pt>
                <c:pt idx="57">
                  <c:v>5.4405719123836689E-2</c:v>
                </c:pt>
                <c:pt idx="58">
                  <c:v>5.7348336519890991E-2</c:v>
                </c:pt>
                <c:pt idx="59">
                  <c:v>6.1402532879125643E-2</c:v>
                </c:pt>
                <c:pt idx="60">
                  <c:v>6.7562532966750119E-2</c:v>
                </c:pt>
                <c:pt idx="61">
                  <c:v>7.5955861677892769E-2</c:v>
                </c:pt>
                <c:pt idx="62">
                  <c:v>8.6084780740893041E-2</c:v>
                </c:pt>
                <c:pt idx="63">
                  <c:v>9.7462035525775759E-2</c:v>
                </c:pt>
                <c:pt idx="64">
                  <c:v>0.11020998734295857</c:v>
                </c:pt>
                <c:pt idx="65">
                  <c:v>0.12373388511712496</c:v>
                </c:pt>
                <c:pt idx="66">
                  <c:v>0.13794813851988819</c:v>
                </c:pt>
                <c:pt idx="67">
                  <c:v>0.15575217860244919</c:v>
                </c:pt>
                <c:pt idx="68">
                  <c:v>0.177073558706594</c:v>
                </c:pt>
                <c:pt idx="69">
                  <c:v>0.20125321765651802</c:v>
                </c:pt>
                <c:pt idx="70">
                  <c:v>0.22940774152784837</c:v>
                </c:pt>
                <c:pt idx="71">
                  <c:v>0.25976821137650374</c:v>
                </c:pt>
                <c:pt idx="72">
                  <c:v>0.29172923601321815</c:v>
                </c:pt>
                <c:pt idx="73">
                  <c:v>0.32659814120338748</c:v>
                </c:pt>
                <c:pt idx="74">
                  <c:v>0.36130290698866158</c:v>
                </c:pt>
                <c:pt idx="75">
                  <c:v>0.39330821327607701</c:v>
                </c:pt>
                <c:pt idx="76">
                  <c:v>0.42451801457351374</c:v>
                </c:pt>
                <c:pt idx="77">
                  <c:v>0.4561074175833203</c:v>
                </c:pt>
                <c:pt idx="78">
                  <c:v>0.4893091108009831</c:v>
                </c:pt>
                <c:pt idx="79">
                  <c:v>0.52564071871466167</c:v>
                </c:pt>
                <c:pt idx="80">
                  <c:v>0.5642588558216054</c:v>
                </c:pt>
                <c:pt idx="81">
                  <c:v>0.60347690758857619</c:v>
                </c:pt>
                <c:pt idx="82">
                  <c:v>0.64185877157693838</c:v>
                </c:pt>
                <c:pt idx="83">
                  <c:v>0.67815204378594662</c:v>
                </c:pt>
                <c:pt idx="84">
                  <c:v>0.71455500305199149</c:v>
                </c:pt>
                <c:pt idx="85">
                  <c:v>0.75304326817984735</c:v>
                </c:pt>
                <c:pt idx="86">
                  <c:v>0.79299939961592314</c:v>
                </c:pt>
                <c:pt idx="87">
                  <c:v>0.83432043861053251</c:v>
                </c:pt>
                <c:pt idx="88">
                  <c:v>0.88100785036995521</c:v>
                </c:pt>
                <c:pt idx="89">
                  <c:v>0.93665126510172492</c:v>
                </c:pt>
                <c:pt idx="90">
                  <c:v>1</c:v>
                </c:pt>
                <c:pt idx="91">
                  <c:v>1.0683384789237338</c:v>
                </c:pt>
              </c:numCache>
            </c:numRef>
          </c:yVal>
          <c:smooth val="0"/>
        </c:ser>
        <c:ser>
          <c:idx val="1"/>
          <c:order val="1"/>
          <c:tx>
            <c:v>World Bank</c:v>
          </c:tx>
          <c:spPr>
            <a:ln w="28575">
              <a:solidFill>
                <a:schemeClr val="accent2"/>
              </a:solidFill>
            </a:ln>
          </c:spPr>
          <c:marker>
            <c:symbol val="circle"/>
            <c:size val="7"/>
            <c:spPr>
              <a:noFill/>
            </c:spPr>
          </c:marker>
          <c:xVal>
            <c:numRef>
              <c:f>'Capital Stock Comparison'!$A$69:$A$119</c:f>
              <c:numCache>
                <c:formatCode>General</c:formatCode>
                <c:ptCount val="51"/>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numCache>
            </c:numRef>
          </c:xVal>
          <c:yVal>
            <c:numRef>
              <c:f>'Capital Stock Comparison'!$E$69:$E$119</c:f>
              <c:numCache>
                <c:formatCode>General</c:formatCode>
                <c:ptCount val="51"/>
                <c:pt idx="19">
                  <c:v>0.60705708557233617</c:v>
                </c:pt>
                <c:pt idx="20">
                  <c:v>0.63960975290345434</c:v>
                </c:pt>
                <c:pt idx="21">
                  <c:v>0.66984896982548803</c:v>
                </c:pt>
                <c:pt idx="22">
                  <c:v>0.6969541449928166</c:v>
                </c:pt>
                <c:pt idx="23">
                  <c:v>0.72535596288082316</c:v>
                </c:pt>
                <c:pt idx="24">
                  <c:v>0.75814532861868456</c:v>
                </c:pt>
                <c:pt idx="25">
                  <c:v>0.79329006471710506</c:v>
                </c:pt>
                <c:pt idx="26">
                  <c:v>0.83298715269624368</c:v>
                </c:pt>
                <c:pt idx="27">
                  <c:v>0.88258453866097941</c:v>
                </c:pt>
                <c:pt idx="28">
                  <c:v>0.93862520919880799</c:v>
                </c:pt>
                <c:pt idx="29">
                  <c:v>1</c:v>
                </c:pt>
                <c:pt idx="30">
                  <c:v>1.0603029009601881</c:v>
                </c:pt>
                <c:pt idx="31">
                  <c:v>1.1134799632033523</c:v>
                </c:pt>
                <c:pt idx="32">
                  <c:v>1.1595098396301931</c:v>
                </c:pt>
                <c:pt idx="33">
                  <c:v>1.2004641943333738</c:v>
                </c:pt>
                <c:pt idx="34">
                  <c:v>1.2394302824199117</c:v>
                </c:pt>
                <c:pt idx="35">
                  <c:v>1.2815398138333849</c:v>
                </c:pt>
                <c:pt idx="36">
                  <c:v>1.3205795660035167</c:v>
                </c:pt>
                <c:pt idx="37">
                  <c:v>1.347460541324832</c:v>
                </c:pt>
                <c:pt idx="38">
                  <c:v>1.3721185425439393</c:v>
                </c:pt>
                <c:pt idx="39">
                  <c:v>1.3958402577756257</c:v>
                </c:pt>
                <c:pt idx="40">
                  <c:v>1.4152383558486241</c:v>
                </c:pt>
                <c:pt idx="41">
                  <c:v>1.4276312871493448</c:v>
                </c:pt>
                <c:pt idx="42">
                  <c:v>1.4394898773271794</c:v>
                </c:pt>
                <c:pt idx="43">
                  <c:v>1.4508585902884414</c:v>
                </c:pt>
                <c:pt idx="44">
                  <c:v>1.4623691010802848</c:v>
                </c:pt>
                <c:pt idx="45">
                  <c:v>1.4747921174121432</c:v>
                </c:pt>
                <c:pt idx="46">
                  <c:v>1.4866136543347166</c:v>
                </c:pt>
                <c:pt idx="47">
                  <c:v>1.4925460464121334</c:v>
                </c:pt>
                <c:pt idx="48">
                  <c:v>1.4866520348707633</c:v>
                </c:pt>
                <c:pt idx="49">
                  <c:v>1.4810316643846655</c:v>
                </c:pt>
                <c:pt idx="50">
                  <c:v>1.4763566496380229</c:v>
                </c:pt>
              </c:numCache>
            </c:numRef>
          </c:yVal>
          <c:smooth val="0"/>
        </c:ser>
        <c:dLbls>
          <c:showLegendKey val="0"/>
          <c:showVal val="0"/>
          <c:showCatName val="0"/>
          <c:showSerName val="0"/>
          <c:showPercent val="0"/>
          <c:showBubbleSize val="0"/>
        </c:dLbls>
        <c:axId val="236932480"/>
        <c:axId val="236955520"/>
      </c:scatterChart>
      <c:valAx>
        <c:axId val="236932480"/>
        <c:scaling>
          <c:orientation val="minMax"/>
          <c:max val="2011"/>
          <c:min val="1900"/>
        </c:scaling>
        <c:delete val="0"/>
        <c:axPos val="b"/>
        <c:title>
          <c:tx>
            <c:rich>
              <a:bodyPr/>
              <a:lstStyle/>
              <a:p>
                <a:pPr>
                  <a:defRPr/>
                </a:pPr>
                <a:r>
                  <a:rPr lang="en-US"/>
                  <a:t>Year [-]</a:t>
                </a:r>
              </a:p>
            </c:rich>
          </c:tx>
          <c:overlay val="0"/>
        </c:title>
        <c:numFmt formatCode="General" sourceLinked="1"/>
        <c:majorTickMark val="in"/>
        <c:minorTickMark val="none"/>
        <c:tickLblPos val="nextTo"/>
        <c:crossAx val="236955520"/>
        <c:crosses val="autoZero"/>
        <c:crossBetween val="midCat"/>
        <c:majorUnit val="10"/>
      </c:valAx>
      <c:valAx>
        <c:axId val="236955520"/>
        <c:scaling>
          <c:orientation val="minMax"/>
        </c:scaling>
        <c:delete val="0"/>
        <c:axPos val="l"/>
        <c:title>
          <c:tx>
            <c:rich>
              <a:bodyPr/>
              <a:lstStyle/>
              <a:p>
                <a:pPr>
                  <a:defRPr/>
                </a:pPr>
                <a:r>
                  <a:rPr lang="en-US"/>
                  <a:t>Estimated</a:t>
                </a:r>
                <a:r>
                  <a:rPr lang="en-US" baseline="0"/>
                  <a:t> Capital Stock [1990=1]</a:t>
                </a:r>
                <a:endParaRPr lang="en-US"/>
              </a:p>
            </c:rich>
          </c:tx>
          <c:overlay val="0"/>
        </c:title>
        <c:numFmt formatCode="General" sourceLinked="1"/>
        <c:majorTickMark val="in"/>
        <c:minorTickMark val="none"/>
        <c:tickLblPos val="nextTo"/>
        <c:crossAx val="236932480"/>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Japan</a:t>
            </a:r>
            <a:r>
              <a:rPr lang="en-US" baseline="0"/>
              <a:t> GDP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Comparison'!$A$7:$A$115</c:f>
              <c:numCache>
                <c:formatCode>General</c:formatCode>
                <c:ptCount val="10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numCache>
            </c:numRef>
          </c:xVal>
          <c:yVal>
            <c:numRef>
              <c:f>'GDP Comparison'!$D$7:$D$115</c:f>
              <c:numCache>
                <c:formatCode>General</c:formatCode>
                <c:ptCount val="109"/>
                <c:pt idx="0">
                  <c:v>2.2411309379433413E-2</c:v>
                </c:pt>
                <c:pt idx="1">
                  <c:v>2.321391825528089E-2</c:v>
                </c:pt>
                <c:pt idx="2">
                  <c:v>2.2010004941509669E-2</c:v>
                </c:pt>
                <c:pt idx="3">
                  <c:v>2.3553483548908665E-2</c:v>
                </c:pt>
                <c:pt idx="4">
                  <c:v>2.3738700981796545E-2</c:v>
                </c:pt>
                <c:pt idx="5">
                  <c:v>2.3337396543872808E-2</c:v>
                </c:pt>
                <c:pt idx="6">
                  <c:v>2.639348418652282E-2</c:v>
                </c:pt>
                <c:pt idx="7">
                  <c:v>2.7226962634518279E-2</c:v>
                </c:pt>
                <c:pt idx="8">
                  <c:v>2.7412180067406151E-2</c:v>
                </c:pt>
                <c:pt idx="9">
                  <c:v>2.7381310495258177E-2</c:v>
                </c:pt>
                <c:pt idx="10">
                  <c:v>2.7813484505329892E-2</c:v>
                </c:pt>
                <c:pt idx="11">
                  <c:v>2.9326093540580911E-2</c:v>
                </c:pt>
                <c:pt idx="12">
                  <c:v>3.0375658993612224E-2</c:v>
                </c:pt>
                <c:pt idx="13">
                  <c:v>3.0869572147979904E-2</c:v>
                </c:pt>
                <c:pt idx="14">
                  <c:v>2.9943484983540509E-2</c:v>
                </c:pt>
                <c:pt idx="15">
                  <c:v>3.2721746476858694E-2</c:v>
                </c:pt>
                <c:pt idx="16">
                  <c:v>3.7784356309127409E-2</c:v>
                </c:pt>
                <c:pt idx="17">
                  <c:v>3.9050008767194576E-2</c:v>
                </c:pt>
                <c:pt idx="18">
                  <c:v>3.945131320511832E-2</c:v>
                </c:pt>
                <c:pt idx="19">
                  <c:v>4.3495227156503689E-2</c:v>
                </c:pt>
                <c:pt idx="20">
                  <c:v>4.0778704807481449E-2</c:v>
                </c:pt>
                <c:pt idx="21">
                  <c:v>4.525479276893854E-2</c:v>
                </c:pt>
                <c:pt idx="22">
                  <c:v>4.5131314480346622E-2</c:v>
                </c:pt>
                <c:pt idx="23">
                  <c:v>4.5162184052494607E-2</c:v>
                </c:pt>
                <c:pt idx="24">
                  <c:v>4.642783651056178E-2</c:v>
                </c:pt>
                <c:pt idx="25">
                  <c:v>4.8341749983736526E-2</c:v>
                </c:pt>
                <c:pt idx="26">
                  <c:v>4.8773923993808255E-2</c:v>
                </c:pt>
                <c:pt idx="27">
                  <c:v>4.9483924153211789E-2</c:v>
                </c:pt>
                <c:pt idx="28">
                  <c:v>5.3527838104597159E-2</c:v>
                </c:pt>
                <c:pt idx="29">
                  <c:v>5.5194795000588069E-2</c:v>
                </c:pt>
                <c:pt idx="30">
                  <c:v>5.1181750621350684E-2</c:v>
                </c:pt>
                <c:pt idx="31">
                  <c:v>5.1613924631422399E-2</c:v>
                </c:pt>
                <c:pt idx="32">
                  <c:v>5.5935664732139581E-2</c:v>
                </c:pt>
                <c:pt idx="33">
                  <c:v>6.1430448574480011E-2</c:v>
                </c:pt>
                <c:pt idx="34">
                  <c:v>6.1553926863071942E-2</c:v>
                </c:pt>
                <c:pt idx="35">
                  <c:v>6.325175333121083E-2</c:v>
                </c:pt>
                <c:pt idx="36">
                  <c:v>6.7851319581259825E-2</c:v>
                </c:pt>
                <c:pt idx="37">
                  <c:v>7.109262465679772E-2</c:v>
                </c:pt>
                <c:pt idx="38">
                  <c:v>7.584653876758661E-2</c:v>
                </c:pt>
                <c:pt idx="39">
                  <c:v>8.7793063188854839E-2</c:v>
                </c:pt>
                <c:pt idx="40">
                  <c:v>9.0355237677137171E-2</c:v>
                </c:pt>
                <c:pt idx="41">
                  <c:v>9.159002056305636E-2</c:v>
                </c:pt>
                <c:pt idx="42">
                  <c:v>9.1096107408688703E-2</c:v>
                </c:pt>
                <c:pt idx="43">
                  <c:v>9.2392629438903875E-2</c:v>
                </c:pt>
                <c:pt idx="44">
                  <c:v>8.8410454631814434E-2</c:v>
                </c:pt>
                <c:pt idx="45">
                  <c:v>4.4205227315907217E-2</c:v>
                </c:pt>
                <c:pt idx="46">
                  <c:v>4.8033054262256722E-2</c:v>
                </c:pt>
                <c:pt idx="47">
                  <c:v>5.1860881208606234E-2</c:v>
                </c:pt>
                <c:pt idx="48">
                  <c:v>5.957827424560122E-2</c:v>
                </c:pt>
                <c:pt idx="49">
                  <c:v>6.3560449052690621E-2</c:v>
                </c:pt>
                <c:pt idx="50">
                  <c:v>6.9347432073628923E-2</c:v>
                </c:pt>
                <c:pt idx="51">
                  <c:v>7.798925792483305E-2</c:v>
                </c:pt>
                <c:pt idx="52">
                  <c:v>8.7027869339074165E-2</c:v>
                </c:pt>
                <c:pt idx="53">
                  <c:v>9.3440199762790305E-2</c:v>
                </c:pt>
                <c:pt idx="54">
                  <c:v>9.8722919169912535E-2</c:v>
                </c:pt>
                <c:pt idx="55">
                  <c:v>0.10721180378889285</c:v>
                </c:pt>
                <c:pt idx="56">
                  <c:v>0.11527331459839141</c:v>
                </c:pt>
                <c:pt idx="57">
                  <c:v>0.12370145354485465</c:v>
                </c:pt>
                <c:pt idx="58">
                  <c:v>0.13090778591501723</c:v>
                </c:pt>
                <c:pt idx="59">
                  <c:v>0.14284711089704125</c:v>
                </c:pt>
                <c:pt idx="60">
                  <c:v>0.16159641350656334</c:v>
                </c:pt>
                <c:pt idx="61">
                  <c:v>0.18105053824543232</c:v>
                </c:pt>
                <c:pt idx="62">
                  <c:v>0.19720457893124668</c:v>
                </c:pt>
                <c:pt idx="63">
                  <c:v>0.21390834641232181</c:v>
                </c:pt>
                <c:pt idx="64">
                  <c:v>0.23886792469087562</c:v>
                </c:pt>
                <c:pt idx="65">
                  <c:v>0.252781268619518</c:v>
                </c:pt>
                <c:pt idx="66">
                  <c:v>0.27968384677787289</c:v>
                </c:pt>
                <c:pt idx="67">
                  <c:v>0.31067835683386663</c:v>
                </c:pt>
                <c:pt idx="68">
                  <c:v>0.35068089005765668</c:v>
                </c:pt>
                <c:pt idx="69">
                  <c:v>0.39444017692931055</c:v>
                </c:pt>
                <c:pt idx="70">
                  <c:v>0.43668039116766538</c:v>
                </c:pt>
                <c:pt idx="71">
                  <c:v>0.45719950386725905</c:v>
                </c:pt>
                <c:pt idx="72">
                  <c:v>0.49566573164285166</c:v>
                </c:pt>
                <c:pt idx="73">
                  <c:v>0.53548042718424849</c:v>
                </c:pt>
                <c:pt idx="74">
                  <c:v>0.5289207561931506</c:v>
                </c:pt>
                <c:pt idx="75">
                  <c:v>0.54527254342992471</c:v>
                </c:pt>
                <c:pt idx="76">
                  <c:v>0.56694496226659763</c:v>
                </c:pt>
                <c:pt idx="77">
                  <c:v>0.59183560928555767</c:v>
                </c:pt>
                <c:pt idx="78">
                  <c:v>0.62303734394070531</c:v>
                </c:pt>
                <c:pt idx="79">
                  <c:v>0.65720656932136745</c:v>
                </c:pt>
                <c:pt idx="80">
                  <c:v>0.67572322892976033</c:v>
                </c:pt>
                <c:pt idx="81">
                  <c:v>0.69714706441152308</c:v>
                </c:pt>
                <c:pt idx="82">
                  <c:v>0.71845888659644586</c:v>
                </c:pt>
                <c:pt idx="83">
                  <c:v>0.73514326716076017</c:v>
                </c:pt>
                <c:pt idx="84">
                  <c:v>0.76394059331720054</c:v>
                </c:pt>
                <c:pt idx="85">
                  <c:v>0.79758421784345968</c:v>
                </c:pt>
                <c:pt idx="86">
                  <c:v>0.82067748226851056</c:v>
                </c:pt>
                <c:pt idx="87">
                  <c:v>0.85480879545639599</c:v>
                </c:pt>
                <c:pt idx="88">
                  <c:v>0.90776437399861187</c:v>
                </c:pt>
                <c:pt idx="89">
                  <c:v>0.95162102627444201</c:v>
                </c:pt>
                <c:pt idx="90">
                  <c:v>1</c:v>
                </c:pt>
                <c:pt idx="91">
                  <c:v>1.0335069551584555</c:v>
                </c:pt>
                <c:pt idx="92">
                  <c:v>1.0435524027786649</c:v>
                </c:pt>
                <c:pt idx="93">
                  <c:v>1.0461361193018999</c:v>
                </c:pt>
                <c:pt idx="94">
                  <c:v>1.0576293072117475</c:v>
                </c:pt>
                <c:pt idx="95">
                  <c:v>1.0788803916618581</c:v>
                </c:pt>
                <c:pt idx="96">
                  <c:v>1.1159390072519346</c:v>
                </c:pt>
                <c:pt idx="97">
                  <c:v>1.1357060578967568</c:v>
                </c:pt>
                <c:pt idx="98">
                  <c:v>1.1022948508779904</c:v>
                </c:pt>
                <c:pt idx="99">
                  <c:v>1.1006999538591382</c:v>
                </c:pt>
                <c:pt idx="100">
                  <c:v>1.1322200647695349</c:v>
                </c:pt>
                <c:pt idx="101">
                  <c:v>1.1343099743963452</c:v>
                </c:pt>
                <c:pt idx="102">
                  <c:v>1.1372800500440945</c:v>
                </c:pt>
                <c:pt idx="103">
                  <c:v>1.1572800241948722</c:v>
                </c:pt>
                <c:pt idx="104">
                  <c:v>1.1849899597312197</c:v>
                </c:pt>
                <c:pt idx="105">
                  <c:v>1.207504632396055</c:v>
                </c:pt>
                <c:pt idx="106">
                  <c:v>1.2316546991947537</c:v>
                </c:pt>
                <c:pt idx="107">
                  <c:v>1.2599828619655835</c:v>
                </c:pt>
                <c:pt idx="108">
                  <c:v>1.2511631073005527</c:v>
                </c:pt>
              </c:numCache>
            </c:numRef>
          </c:yVal>
          <c:smooth val="0"/>
        </c:ser>
        <c:ser>
          <c:idx val="1"/>
          <c:order val="1"/>
          <c:tx>
            <c:v>World Bank</c:v>
          </c:tx>
          <c:spPr>
            <a:ln w="28575">
              <a:solidFill>
                <a:schemeClr val="accent2"/>
              </a:solidFill>
            </a:ln>
          </c:spPr>
          <c:marker>
            <c:symbol val="circle"/>
            <c:size val="7"/>
            <c:spPr>
              <a:noFill/>
            </c:spPr>
          </c:marker>
          <c:xVal>
            <c:numRef>
              <c:f>'GDP Comparison'!$A$67:$A$118</c:f>
              <c:numCache>
                <c:formatCode>General</c:formatCod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numCache>
            </c:numRef>
          </c:xVal>
          <c:yVal>
            <c:numRef>
              <c:f>'GDP Comparison'!$E$67:$E$118</c:f>
              <c:numCache>
                <c:formatCode>General</c:formatCode>
                <c:ptCount val="52"/>
                <c:pt idx="20">
                  <c:v>0.67937303743126387</c:v>
                </c:pt>
                <c:pt idx="21">
                  <c:v>0.69930194677470747</c:v>
                </c:pt>
                <c:pt idx="22">
                  <c:v>0.71863311087966442</c:v>
                </c:pt>
                <c:pt idx="23">
                  <c:v>0.73021617760356095</c:v>
                </c:pt>
                <c:pt idx="24">
                  <c:v>0.75299099824753146</c:v>
                </c:pt>
                <c:pt idx="25">
                  <c:v>0.79126123466330356</c:v>
                </c:pt>
                <c:pt idx="26">
                  <c:v>0.81467223073485528</c:v>
                </c:pt>
                <c:pt idx="27">
                  <c:v>0.84558879853466729</c:v>
                </c:pt>
                <c:pt idx="28">
                  <c:v>0.90279109634837906</c:v>
                </c:pt>
                <c:pt idx="29">
                  <c:v>0.9505572247587013</c:v>
                </c:pt>
                <c:pt idx="30">
                  <c:v>1</c:v>
                </c:pt>
                <c:pt idx="31">
                  <c:v>1.0332434118841205</c:v>
                </c:pt>
                <c:pt idx="32">
                  <c:v>1.0417061030515906</c:v>
                </c:pt>
                <c:pt idx="33">
                  <c:v>1.0434881732391379</c:v>
                </c:pt>
                <c:pt idx="34">
                  <c:v>1.0524992735915271</c:v>
                </c:pt>
                <c:pt idx="35">
                  <c:v>1.0727771705981011</c:v>
                </c:pt>
                <c:pt idx="36">
                  <c:v>1.10135832542009</c:v>
                </c:pt>
                <c:pt idx="37">
                  <c:v>1.1190312787982983</c:v>
                </c:pt>
                <c:pt idx="38">
                  <c:v>1.0954657829800483</c:v>
                </c:pt>
                <c:pt idx="39">
                  <c:v>1.0945891592071852</c:v>
                </c:pt>
                <c:pt idx="40">
                  <c:v>1.1190419249993313</c:v>
                </c:pt>
                <c:pt idx="41">
                  <c:v>1.123006726062082</c:v>
                </c:pt>
                <c:pt idx="42">
                  <c:v>1.1261673494516817</c:v>
                </c:pt>
                <c:pt idx="43">
                  <c:v>1.1455662857144342</c:v>
                </c:pt>
                <c:pt idx="44">
                  <c:v>1.1723373266973744</c:v>
                </c:pt>
                <c:pt idx="45">
                  <c:v>1.1874232532245654</c:v>
                </c:pt>
                <c:pt idx="46">
                  <c:v>1.2073773499216724</c:v>
                </c:pt>
                <c:pt idx="47">
                  <c:v>1.2335259776393426</c:v>
                </c:pt>
                <c:pt idx="48">
                  <c:v>1.2202769102855024</c:v>
                </c:pt>
                <c:pt idx="49">
                  <c:v>1.1528223208770185</c:v>
                </c:pt>
                <c:pt idx="50">
                  <c:v>1.2042904709489841</c:v>
                </c:pt>
                <c:pt idx="51">
                  <c:v>1.1955359180751461</c:v>
                </c:pt>
              </c:numCache>
            </c:numRef>
          </c:yVal>
          <c:smooth val="0"/>
        </c:ser>
        <c:dLbls>
          <c:showLegendKey val="0"/>
          <c:showVal val="0"/>
          <c:showCatName val="0"/>
          <c:showSerName val="0"/>
          <c:showPercent val="0"/>
          <c:showBubbleSize val="0"/>
        </c:dLbls>
        <c:axId val="236837888"/>
        <c:axId val="236844544"/>
      </c:scatterChart>
      <c:valAx>
        <c:axId val="236837888"/>
        <c:scaling>
          <c:orientation val="minMax"/>
          <c:max val="2011"/>
          <c:min val="1900"/>
        </c:scaling>
        <c:delete val="0"/>
        <c:axPos val="b"/>
        <c:title>
          <c:tx>
            <c:rich>
              <a:bodyPr/>
              <a:lstStyle/>
              <a:p>
                <a:pPr>
                  <a:defRPr/>
                </a:pPr>
                <a:r>
                  <a:rPr lang="en-US"/>
                  <a:t>Year [-]</a:t>
                </a:r>
              </a:p>
            </c:rich>
          </c:tx>
          <c:overlay val="0"/>
        </c:title>
        <c:numFmt formatCode="General" sourceLinked="1"/>
        <c:majorTickMark val="in"/>
        <c:minorTickMark val="none"/>
        <c:tickLblPos val="nextTo"/>
        <c:crossAx val="236844544"/>
        <c:crosses val="autoZero"/>
        <c:crossBetween val="midCat"/>
        <c:majorUnit val="10"/>
      </c:valAx>
      <c:valAx>
        <c:axId val="236844544"/>
        <c:scaling>
          <c:orientation val="minMax"/>
        </c:scaling>
        <c:delete val="0"/>
        <c:axPos val="l"/>
        <c:title>
          <c:tx>
            <c:rich>
              <a:bodyPr/>
              <a:lstStyle/>
              <a:p>
                <a:pPr>
                  <a:defRPr/>
                </a:pPr>
                <a:r>
                  <a:rPr lang="en-US"/>
                  <a:t>Index</a:t>
                </a:r>
                <a:r>
                  <a:rPr lang="en-US" baseline="0"/>
                  <a:t> GDP [1990=1]</a:t>
                </a:r>
                <a:endParaRPr lang="en-US"/>
              </a:p>
            </c:rich>
          </c:tx>
          <c:overlay val="0"/>
        </c:title>
        <c:numFmt formatCode="General" sourceLinked="1"/>
        <c:majorTickMark val="in"/>
        <c:minorTickMark val="none"/>
        <c:tickLblPos val="nextTo"/>
        <c:crossAx val="236837888"/>
        <c:crosses val="autoZero"/>
        <c:crossBetween val="midCat"/>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0.86574</cdr:x>
      <cdr:y>0.20971</cdr:y>
    </cdr:from>
    <cdr:to>
      <cdr:x>0.9044</cdr:x>
      <cdr:y>0.27744</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505658" y="1318759"/>
          <a:ext cx="335171" cy="425916"/>
        </a:xfrm>
        <a:prstGeom xmlns:a="http://schemas.openxmlformats.org/drawingml/2006/main" prst="rect">
          <a:avLst/>
        </a:prstGeom>
      </cdr:spPr>
    </cdr:pic>
  </cdr:relSizeAnchor>
  <cdr:relSizeAnchor xmlns:cdr="http://schemas.openxmlformats.org/drawingml/2006/chartDrawing">
    <cdr:from>
      <cdr:x>0.86574</cdr:x>
      <cdr:y>0.40849</cdr:y>
    </cdr:from>
    <cdr:to>
      <cdr:x>0.9044</cdr:x>
      <cdr:y>0.47621</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505658" y="2568776"/>
          <a:ext cx="335171" cy="425854"/>
        </a:xfrm>
        <a:prstGeom xmlns:a="http://schemas.openxmlformats.org/drawingml/2006/main" prst="rect">
          <a:avLst/>
        </a:prstGeom>
      </cdr:spPr>
    </cdr:pic>
  </cdr:relSizeAnchor>
  <cdr:relSizeAnchor xmlns:cdr="http://schemas.openxmlformats.org/drawingml/2006/chartDrawing">
    <cdr:from>
      <cdr:x>0.86891</cdr:x>
      <cdr:y>0.63186</cdr:y>
    </cdr:from>
    <cdr:to>
      <cdr:x>0.90265</cdr:x>
      <cdr:y>0.69959</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533141" y="3973392"/>
          <a:ext cx="292516" cy="425916"/>
        </a:xfrm>
        <a:prstGeom xmlns:a="http://schemas.openxmlformats.org/drawingml/2006/main" prst="rect">
          <a:avLst/>
        </a:prstGeom>
      </cdr:spPr>
    </cdr:pic>
  </cdr:relSizeAnchor>
  <cdr:relSizeAnchor xmlns:cdr="http://schemas.openxmlformats.org/drawingml/2006/chartDrawing">
    <cdr:from>
      <cdr:x>0.10283</cdr:x>
      <cdr:y>0.11099</cdr:y>
    </cdr:from>
    <cdr:to>
      <cdr:x>0.31403</cdr:x>
      <cdr:y>0.39146</cdr:y>
    </cdr:to>
    <cdr:pic>
      <cdr:nvPicPr>
        <cdr:cNvPr id="8"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91499" y="697932"/>
          <a:ext cx="1831039" cy="1763720"/>
        </a:xfrm>
        <a:prstGeom xmlns:a="http://schemas.openxmlformats.org/drawingml/2006/main" prst="rect">
          <a:avLst/>
        </a:prstGeom>
      </cdr:spPr>
    </cdr:pic>
  </cdr:relSizeAnchor>
  <cdr:relSizeAnchor xmlns:cdr="http://schemas.openxmlformats.org/drawingml/2006/chartDrawing">
    <cdr:from>
      <cdr:x>0.57623</cdr:x>
      <cdr:y>0.55487</cdr:y>
    </cdr:from>
    <cdr:to>
      <cdr:x>0.61098</cdr:x>
      <cdr:y>0.60897</cdr:y>
    </cdr:to>
    <cdr:sp macro="" textlink="">
      <cdr:nvSpPr>
        <cdr:cNvPr id="4" name="TextBox 3"/>
        <cdr:cNvSpPr txBox="1"/>
      </cdr:nvSpPr>
      <cdr:spPr>
        <a:xfrm xmlns:a="http://schemas.openxmlformats.org/drawingml/2006/main">
          <a:off x="4995765" y="3489240"/>
          <a:ext cx="301272" cy="3402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solidFill>
                <a:schemeClr val="accent5"/>
              </a:solidFill>
            </a:rPr>
            <a:t>u</a:t>
          </a:r>
        </a:p>
      </cdr:txBody>
    </cdr:sp>
  </cdr:relSizeAnchor>
  <cdr:relSizeAnchor xmlns:cdr="http://schemas.openxmlformats.org/drawingml/2006/chartDrawing">
    <cdr:from>
      <cdr:x>0.86685</cdr:x>
      <cdr:y>0.51812</cdr:y>
    </cdr:from>
    <cdr:to>
      <cdr:x>0.89709</cdr:x>
      <cdr:y>0.57374</cdr:y>
    </cdr:to>
    <cdr:sp macro="" textlink="">
      <cdr:nvSpPr>
        <cdr:cNvPr id="9" name="TextBox 1"/>
        <cdr:cNvSpPr txBox="1"/>
      </cdr:nvSpPr>
      <cdr:spPr>
        <a:xfrm xmlns:a="http://schemas.openxmlformats.org/drawingml/2006/main">
          <a:off x="7515289" y="3258198"/>
          <a:ext cx="262171"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0.8646</cdr:x>
      <cdr:y>0.54595</cdr:y>
    </cdr:from>
    <cdr:to>
      <cdr:x>0.89238</cdr:x>
      <cdr:y>0.60278</cdr:y>
    </cdr:to>
    <cdr:sp macro="" textlink="">
      <cdr:nvSpPr>
        <cdr:cNvPr id="10" name="TextBox 1"/>
        <cdr:cNvSpPr txBox="1"/>
      </cdr:nvSpPr>
      <cdr:spPr>
        <a:xfrm xmlns:a="http://schemas.openxmlformats.org/drawingml/2006/main">
          <a:off x="7495851" y="3433147"/>
          <a:ext cx="240781" cy="3574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6"/>
  <sheetViews>
    <sheetView tabSelected="1" zoomScale="80" zoomScaleNormal="80" workbookViewId="0">
      <selection activeCell="C8" sqref="C8:C9"/>
    </sheetView>
  </sheetViews>
  <sheetFormatPr defaultColWidth="8.85546875" defaultRowHeight="15"/>
  <cols>
    <col min="2" max="2" width="17.140625" customWidth="1"/>
    <col min="3" max="3" width="23" customWidth="1"/>
    <col min="4" max="4" width="22.140625" customWidth="1"/>
    <col min="5" max="5" width="22.140625" style="58" customWidth="1"/>
    <col min="6" max="6" width="16.28515625" customWidth="1"/>
    <col min="7" max="7" width="17" customWidth="1"/>
    <col min="8" max="8" width="17" style="131" customWidth="1"/>
    <col min="9" max="9" width="22.42578125" customWidth="1"/>
    <col min="10" max="10" width="22.7109375" customWidth="1"/>
    <col min="11" max="11" width="26.28515625" customWidth="1"/>
    <col min="12" max="12" width="26.28515625" style="58" customWidth="1"/>
    <col min="13" max="13" width="22.28515625" customWidth="1"/>
    <col min="14" max="14" width="25.42578125" customWidth="1"/>
    <col min="15" max="34" width="14.28515625" bestFit="1" customWidth="1"/>
  </cols>
  <sheetData>
    <row r="1" spans="1:14" s="118" customFormat="1">
      <c r="A1" s="137" t="s">
        <v>127</v>
      </c>
      <c r="B1" s="123" t="s">
        <v>122</v>
      </c>
      <c r="C1" s="120"/>
      <c r="D1" s="120"/>
      <c r="E1" s="120"/>
      <c r="F1" s="120"/>
      <c r="G1" s="120"/>
      <c r="H1" s="135"/>
      <c r="I1" s="120"/>
      <c r="J1" s="120"/>
      <c r="K1" s="120"/>
      <c r="L1" s="120"/>
      <c r="M1" s="120"/>
      <c r="N1" s="119"/>
    </row>
    <row r="2" spans="1:14" s="118" customFormat="1">
      <c r="B2" s="123" t="s">
        <v>123</v>
      </c>
      <c r="C2" s="120"/>
      <c r="D2" s="120"/>
      <c r="E2" s="120"/>
      <c r="F2" s="120"/>
      <c r="G2" s="120"/>
      <c r="H2" s="135"/>
      <c r="I2" s="120"/>
      <c r="J2" s="120"/>
      <c r="K2" s="120"/>
      <c r="L2" s="120"/>
      <c r="M2" s="120"/>
      <c r="N2" s="119"/>
    </row>
    <row r="3" spans="1:14" s="118" customFormat="1">
      <c r="B3" s="123" t="s">
        <v>124</v>
      </c>
      <c r="C3" s="120"/>
      <c r="D3" s="120"/>
      <c r="E3" s="120"/>
      <c r="F3" s="120"/>
      <c r="G3" s="120"/>
      <c r="H3" s="135"/>
      <c r="I3" s="120"/>
      <c r="J3" s="120"/>
      <c r="K3" s="120"/>
      <c r="L3" s="120"/>
      <c r="M3" s="120"/>
      <c r="N3" s="119"/>
    </row>
    <row r="4" spans="1:14">
      <c r="B4" s="108" t="s">
        <v>111</v>
      </c>
      <c r="C4" s="8"/>
      <c r="D4" s="8"/>
      <c r="E4" s="108"/>
      <c r="F4" s="8"/>
      <c r="G4" s="8"/>
      <c r="H4" s="135"/>
      <c r="I4" s="8"/>
      <c r="J4" s="8"/>
      <c r="K4" s="8"/>
      <c r="L4" s="108"/>
      <c r="M4" s="8"/>
      <c r="N4" s="5"/>
    </row>
    <row r="5" spans="1:14" s="131" customFormat="1">
      <c r="B5" s="135" t="s">
        <v>136</v>
      </c>
      <c r="C5" s="135"/>
      <c r="D5" s="135"/>
      <c r="E5" s="135"/>
      <c r="F5" s="135"/>
      <c r="G5" s="135"/>
      <c r="H5" s="135"/>
      <c r="I5" s="135"/>
      <c r="J5" s="135"/>
      <c r="K5" s="135"/>
      <c r="L5" s="135"/>
      <c r="M5" s="135"/>
      <c r="N5" s="119"/>
    </row>
    <row r="6" spans="1:14" s="131" customFormat="1">
      <c r="B6" s="135"/>
      <c r="C6" s="135"/>
      <c r="D6" s="135"/>
      <c r="E6" s="135"/>
      <c r="F6" s="135"/>
      <c r="G6" s="135"/>
      <c r="H6" s="135"/>
      <c r="I6" s="135"/>
      <c r="J6" s="135"/>
      <c r="K6" s="135"/>
      <c r="L6" s="135"/>
      <c r="M6" s="135"/>
      <c r="N6" s="119"/>
    </row>
    <row r="7" spans="1:14">
      <c r="A7" s="8"/>
      <c r="B7" s="8"/>
      <c r="C7" s="8"/>
      <c r="D7" s="8"/>
      <c r="E7" s="108"/>
      <c r="F7" s="8"/>
      <c r="G7" s="8"/>
      <c r="H7" s="135" t="s">
        <v>128</v>
      </c>
      <c r="I7" s="135" t="s">
        <v>130</v>
      </c>
      <c r="J7" s="135" t="s">
        <v>131</v>
      </c>
      <c r="K7" s="135" t="s">
        <v>132</v>
      </c>
      <c r="L7" s="135" t="s">
        <v>133</v>
      </c>
      <c r="M7" s="135" t="s">
        <v>134</v>
      </c>
      <c r="N7" s="135" t="s">
        <v>135</v>
      </c>
    </row>
    <row r="8" spans="1:14" ht="15" customHeight="1">
      <c r="A8" s="109"/>
      <c r="B8" s="142" t="s">
        <v>120</v>
      </c>
      <c r="C8" s="142" t="s">
        <v>1</v>
      </c>
      <c r="D8" s="142" t="s">
        <v>121</v>
      </c>
      <c r="E8" s="142" t="s">
        <v>118</v>
      </c>
      <c r="F8" s="142" t="s">
        <v>3</v>
      </c>
      <c r="G8" s="142" t="s">
        <v>4</v>
      </c>
      <c r="H8" s="136"/>
      <c r="I8" s="142" t="s">
        <v>112</v>
      </c>
      <c r="J8" s="142" t="s">
        <v>113</v>
      </c>
      <c r="K8" s="142" t="s">
        <v>114</v>
      </c>
      <c r="L8" s="142" t="s">
        <v>117</v>
      </c>
      <c r="M8" s="142" t="s">
        <v>115</v>
      </c>
      <c r="N8" s="142" t="s">
        <v>116</v>
      </c>
    </row>
    <row r="9" spans="1:14">
      <c r="A9" s="107" t="s">
        <v>5</v>
      </c>
      <c r="B9" s="142"/>
      <c r="C9" s="142"/>
      <c r="D9" s="142"/>
      <c r="E9" s="142"/>
      <c r="F9" s="142"/>
      <c r="G9" s="142"/>
      <c r="H9" s="136"/>
      <c r="I9" s="142"/>
      <c r="J9" s="142"/>
      <c r="K9" s="142"/>
      <c r="L9" s="142"/>
      <c r="M9" s="142"/>
      <c r="N9" s="142"/>
    </row>
    <row r="10" spans="1:14">
      <c r="A10" s="14">
        <v>1980</v>
      </c>
      <c r="B10" s="132">
        <v>2616360</v>
      </c>
      <c r="C10" s="2">
        <v>125631.4117878245</v>
      </c>
      <c r="D10" s="122">
        <v>5488428</v>
      </c>
      <c r="E10" s="41">
        <v>16600413.049341671</v>
      </c>
      <c r="F10" s="111">
        <v>17339148.540692836</v>
      </c>
      <c r="G10" s="111">
        <v>3583930.8962938637</v>
      </c>
      <c r="H10" s="138">
        <f>A10-$A$10</f>
        <v>0</v>
      </c>
      <c r="I10" s="4">
        <f>B10/$B$10</f>
        <v>1</v>
      </c>
      <c r="J10" s="11">
        <f>C10/$C$10</f>
        <v>1</v>
      </c>
      <c r="K10" s="11">
        <f>D10/$D$10</f>
        <v>1</v>
      </c>
      <c r="L10" s="25">
        <f>E10/$E$10</f>
        <v>1</v>
      </c>
      <c r="M10" s="11">
        <f>F10/$F$10</f>
        <v>1</v>
      </c>
      <c r="N10" s="25">
        <f>G10/$G$10</f>
        <v>1</v>
      </c>
    </row>
    <row r="11" spans="1:14">
      <c r="A11" s="14">
        <v>1981</v>
      </c>
      <c r="B11" s="132">
        <v>2693109</v>
      </c>
      <c r="C11" s="2">
        <v>126007.25840532818</v>
      </c>
      <c r="D11" s="122">
        <v>5782738</v>
      </c>
      <c r="E11" s="41">
        <v>16601855.649123752</v>
      </c>
      <c r="F11" s="111">
        <v>17336329.821735129</v>
      </c>
      <c r="G11" s="111">
        <v>3449324.4337516697</v>
      </c>
      <c r="H11" s="138">
        <f t="shared" ref="H11:H41" si="0">A11-$A$10</f>
        <v>1</v>
      </c>
      <c r="I11" s="124">
        <f t="shared" ref="I11:I41" si="1">B11/$B$10</f>
        <v>1.0293342659267073</v>
      </c>
      <c r="J11" s="25">
        <f t="shared" ref="J11:J40" si="2">C11/$C$10</f>
        <v>1.0029916611789609</v>
      </c>
      <c r="K11" s="125">
        <f t="shared" ref="K11:K41" si="3">D11/$D$10</f>
        <v>1.0536237334260374</v>
      </c>
      <c r="L11" s="25">
        <f t="shared" ref="L11:L41" si="4">E11/$E$10</f>
        <v>1.0000869014390059</v>
      </c>
      <c r="M11" s="25">
        <f t="shared" ref="M11:M41" si="5">F11/$F$10</f>
        <v>0.99983743613758813</v>
      </c>
      <c r="N11" s="25">
        <f t="shared" ref="N11:N30" si="6">G11/$G$10</f>
        <v>0.96244166909540851</v>
      </c>
    </row>
    <row r="12" spans="1:14">
      <c r="A12" s="14">
        <v>1982</v>
      </c>
      <c r="B12" s="132">
        <v>2767556</v>
      </c>
      <c r="C12" s="2">
        <v>126725.86741779902</v>
      </c>
      <c r="D12" s="122">
        <v>6056132</v>
      </c>
      <c r="E12" s="41">
        <v>16152308.377228709</v>
      </c>
      <c r="F12" s="111">
        <v>16836822.63595451</v>
      </c>
      <c r="G12" s="111">
        <v>3288610.6898509972</v>
      </c>
      <c r="H12" s="138">
        <f t="shared" si="0"/>
        <v>2</v>
      </c>
      <c r="I12" s="124">
        <f t="shared" si="1"/>
        <v>1.0577886835145012</v>
      </c>
      <c r="J12" s="25">
        <f t="shared" si="2"/>
        <v>1.0087116399823868</v>
      </c>
      <c r="K12" s="125">
        <f t="shared" si="3"/>
        <v>1.1034365395701646</v>
      </c>
      <c r="L12" s="25">
        <f t="shared" si="4"/>
        <v>0.97300641431143586</v>
      </c>
      <c r="M12" s="25">
        <f t="shared" si="5"/>
        <v>0.97102937877489026</v>
      </c>
      <c r="N12" s="25">
        <f t="shared" si="6"/>
        <v>0.91759880003594474</v>
      </c>
    </row>
    <row r="13" spans="1:14">
      <c r="A13" s="14">
        <v>1983</v>
      </c>
      <c r="B13" s="132">
        <v>2812164</v>
      </c>
      <c r="C13" s="2">
        <v>128425.4484278684</v>
      </c>
      <c r="D13" s="122">
        <v>6301191</v>
      </c>
      <c r="E13" s="41">
        <v>15849221.847650301</v>
      </c>
      <c r="F13" s="111">
        <v>16489380.207141019</v>
      </c>
      <c r="G13" s="111">
        <v>3261876.1088955603</v>
      </c>
      <c r="H13" s="138">
        <f t="shared" si="0"/>
        <v>3</v>
      </c>
      <c r="I13" s="124">
        <f t="shared" si="1"/>
        <v>1.0748383250011466</v>
      </c>
      <c r="J13" s="25">
        <f t="shared" si="2"/>
        <v>1.0222399525746209</v>
      </c>
      <c r="K13" s="125">
        <f t="shared" si="3"/>
        <v>1.1480866652527828</v>
      </c>
      <c r="L13" s="25">
        <f t="shared" si="4"/>
        <v>0.95474864393683501</v>
      </c>
      <c r="M13" s="25">
        <f t="shared" si="5"/>
        <v>0.95099134588082479</v>
      </c>
      <c r="N13" s="25">
        <f t="shared" si="6"/>
        <v>0.91013923071693714</v>
      </c>
    </row>
    <row r="14" spans="1:14">
      <c r="A14" s="14">
        <v>1984</v>
      </c>
      <c r="B14" s="132">
        <v>2899873</v>
      </c>
      <c r="C14" s="2">
        <v>129636.60493544178</v>
      </c>
      <c r="D14" s="122">
        <v>6557973</v>
      </c>
      <c r="E14" s="41">
        <v>17252909.424572758</v>
      </c>
      <c r="F14" s="111">
        <v>17975733.551929452</v>
      </c>
      <c r="G14" s="111">
        <v>3536963.5115154418</v>
      </c>
      <c r="H14" s="138">
        <f t="shared" si="0"/>
        <v>4</v>
      </c>
      <c r="I14" s="124">
        <f t="shared" si="1"/>
        <v>1.1083616169028727</v>
      </c>
      <c r="J14" s="25">
        <f t="shared" si="2"/>
        <v>1.0318805073557682</v>
      </c>
      <c r="K14" s="125">
        <f t="shared" si="3"/>
        <v>1.1948727395166703</v>
      </c>
      <c r="L14" s="25">
        <f t="shared" si="4"/>
        <v>1.0393060325241101</v>
      </c>
      <c r="M14" s="25">
        <f t="shared" si="5"/>
        <v>1.0367137411472442</v>
      </c>
      <c r="N14" s="25">
        <f t="shared" si="6"/>
        <v>0.98689500826397325</v>
      </c>
    </row>
    <row r="15" spans="1:14">
      <c r="A15" s="14">
        <v>1985</v>
      </c>
      <c r="B15" s="132">
        <v>3047257</v>
      </c>
      <c r="C15" s="2">
        <v>129273.31541174983</v>
      </c>
      <c r="D15" s="122">
        <v>6854423</v>
      </c>
      <c r="E15" s="41">
        <v>17329264.628835082</v>
      </c>
      <c r="F15" s="111">
        <v>18027327.392141871</v>
      </c>
      <c r="G15" s="111">
        <v>3566186.3751202468</v>
      </c>
      <c r="H15" s="138">
        <f t="shared" si="0"/>
        <v>5</v>
      </c>
      <c r="I15" s="124">
        <f t="shared" si="1"/>
        <v>1.1646933143756975</v>
      </c>
      <c r="J15" s="25">
        <f t="shared" si="2"/>
        <v>1.0289887980410191</v>
      </c>
      <c r="K15" s="125">
        <f t="shared" si="3"/>
        <v>1.248886384225137</v>
      </c>
      <c r="L15" s="25">
        <f t="shared" si="4"/>
        <v>1.0439056291748303</v>
      </c>
      <c r="M15" s="25">
        <f t="shared" si="5"/>
        <v>1.0396893105698912</v>
      </c>
      <c r="N15" s="25">
        <f t="shared" si="6"/>
        <v>0.99504886626246991</v>
      </c>
    </row>
    <row r="16" spans="1:14">
      <c r="A16" s="14">
        <v>1986</v>
      </c>
      <c r="B16" s="132">
        <v>3137416</v>
      </c>
      <c r="C16" s="2">
        <v>129804.90711380767</v>
      </c>
      <c r="D16" s="122">
        <v>7172168</v>
      </c>
      <c r="E16" s="41">
        <v>17370615.357950415</v>
      </c>
      <c r="F16" s="111">
        <v>18058269.098953895</v>
      </c>
      <c r="G16" s="111">
        <v>3544990.3302193996</v>
      </c>
      <c r="H16" s="138">
        <f t="shared" si="0"/>
        <v>6</v>
      </c>
      <c r="I16" s="124">
        <f t="shared" si="1"/>
        <v>1.1991530217554158</v>
      </c>
      <c r="J16" s="25">
        <f t="shared" si="2"/>
        <v>1.0332201578139684</v>
      </c>
      <c r="K16" s="125">
        <f t="shared" si="3"/>
        <v>1.3067800105968412</v>
      </c>
      <c r="L16" s="25">
        <f t="shared" si="4"/>
        <v>1.0463965749719275</v>
      </c>
      <c r="M16" s="25">
        <f t="shared" si="5"/>
        <v>1.0414738103531078</v>
      </c>
      <c r="N16" s="25">
        <f t="shared" si="6"/>
        <v>0.98913467720185888</v>
      </c>
    </row>
    <row r="17" spans="1:14">
      <c r="A17" s="14">
        <v>1987</v>
      </c>
      <c r="B17" s="132">
        <v>3256480</v>
      </c>
      <c r="C17" s="2">
        <v>130652.95137241807</v>
      </c>
      <c r="D17" s="122">
        <v>7531071</v>
      </c>
      <c r="E17" s="41">
        <v>17907517.512221523</v>
      </c>
      <c r="F17" s="111">
        <v>18611178.473676097</v>
      </c>
      <c r="G17" s="111">
        <v>3644053.7418996794</v>
      </c>
      <c r="H17" s="138">
        <f t="shared" si="0"/>
        <v>7</v>
      </c>
      <c r="I17" s="124">
        <f t="shared" si="1"/>
        <v>1.2446605207234478</v>
      </c>
      <c r="J17" s="25">
        <f t="shared" si="2"/>
        <v>1.0399704143504676</v>
      </c>
      <c r="K17" s="125">
        <f t="shared" si="3"/>
        <v>1.372172687698554</v>
      </c>
      <c r="L17" s="25">
        <f t="shared" si="4"/>
        <v>1.0787392734743844</v>
      </c>
      <c r="M17" s="25">
        <f t="shared" si="5"/>
        <v>1.0733617299602667</v>
      </c>
      <c r="N17" s="25">
        <f t="shared" si="6"/>
        <v>1.0167756710007965</v>
      </c>
    </row>
    <row r="18" spans="1:14">
      <c r="A18" s="14">
        <v>1988</v>
      </c>
      <c r="B18" s="132">
        <v>3476774</v>
      </c>
      <c r="C18" s="2">
        <v>132307.45671908237</v>
      </c>
      <c r="D18" s="122">
        <v>7979483</v>
      </c>
      <c r="E18" s="41">
        <v>18909838.557483438</v>
      </c>
      <c r="F18" s="111">
        <v>19682491.845493108</v>
      </c>
      <c r="G18" s="111">
        <v>3850729.9360142215</v>
      </c>
      <c r="H18" s="138">
        <f t="shared" si="0"/>
        <v>8</v>
      </c>
      <c r="I18" s="124">
        <f t="shared" si="1"/>
        <v>1.3288591784005259</v>
      </c>
      <c r="J18" s="25">
        <f t="shared" si="2"/>
        <v>1.0531399340041874</v>
      </c>
      <c r="K18" s="125">
        <f t="shared" si="3"/>
        <v>1.4538740418932343</v>
      </c>
      <c r="L18" s="25">
        <f t="shared" si="4"/>
        <v>1.1391185569465907</v>
      </c>
      <c r="M18" s="25">
        <f t="shared" si="5"/>
        <v>1.1351475419511365</v>
      </c>
      <c r="N18" s="25">
        <f t="shared" si="6"/>
        <v>1.0744431317010756</v>
      </c>
    </row>
    <row r="19" spans="1:14">
      <c r="A19" s="14">
        <v>1989</v>
      </c>
      <c r="B19" s="132">
        <v>3660728</v>
      </c>
      <c r="C19" s="2">
        <v>132588.15689777787</v>
      </c>
      <c r="D19" s="122">
        <v>8486149</v>
      </c>
      <c r="E19" s="41">
        <v>19545543.233901855</v>
      </c>
      <c r="F19" s="111">
        <v>20351320.88879855</v>
      </c>
      <c r="G19" s="111">
        <v>3945384.5089491578</v>
      </c>
      <c r="H19" s="138">
        <f t="shared" si="0"/>
        <v>9</v>
      </c>
      <c r="I19" s="124">
        <f t="shared" si="1"/>
        <v>1.3991683101713832</v>
      </c>
      <c r="J19" s="25">
        <f t="shared" si="2"/>
        <v>1.0553742492498805</v>
      </c>
      <c r="K19" s="125">
        <f t="shared" si="3"/>
        <v>1.546189364240544</v>
      </c>
      <c r="L19" s="25">
        <f t="shared" si="4"/>
        <v>1.177413066518666</v>
      </c>
      <c r="M19" s="25">
        <f t="shared" si="5"/>
        <v>1.173720891832521</v>
      </c>
      <c r="N19" s="25">
        <f t="shared" si="6"/>
        <v>1.1008539570417144</v>
      </c>
    </row>
    <row r="20" spans="1:14">
      <c r="A20" s="14">
        <v>1990</v>
      </c>
      <c r="B20" s="132">
        <v>3851139</v>
      </c>
      <c r="C20" s="2">
        <v>133007.33554219612</v>
      </c>
      <c r="D20" s="122">
        <v>9041041</v>
      </c>
      <c r="E20" s="41">
        <v>20587276.564714774</v>
      </c>
      <c r="F20" s="111">
        <v>21450226.998310868</v>
      </c>
      <c r="G20" s="111">
        <v>4129620.7242516936</v>
      </c>
      <c r="H20" s="138">
        <f t="shared" si="0"/>
        <v>10</v>
      </c>
      <c r="I20" s="124">
        <f t="shared" si="1"/>
        <v>1.471945374489749</v>
      </c>
      <c r="J20" s="25">
        <f t="shared" si="2"/>
        <v>1.05871082438227</v>
      </c>
      <c r="K20" s="125">
        <f t="shared" si="3"/>
        <v>1.6472915377590815</v>
      </c>
      <c r="L20" s="25">
        <f t="shared" si="4"/>
        <v>1.2401665249848233</v>
      </c>
      <c r="M20" s="25">
        <f t="shared" si="5"/>
        <v>1.2370980586486031</v>
      </c>
      <c r="N20" s="25">
        <f t="shared" si="6"/>
        <v>1.1522601422148309</v>
      </c>
    </row>
    <row r="21" spans="1:14">
      <c r="A21" s="14">
        <v>1991</v>
      </c>
      <c r="B21" s="132">
        <v>3979164</v>
      </c>
      <c r="C21" s="2">
        <v>132657.69677492764</v>
      </c>
      <c r="D21" s="122">
        <v>9586242</v>
      </c>
      <c r="E21" s="41">
        <v>21161603.226108298</v>
      </c>
      <c r="F21" s="111">
        <v>22038098.07590748</v>
      </c>
      <c r="G21" s="111">
        <v>4217846.0444469936</v>
      </c>
      <c r="H21" s="138">
        <f t="shared" si="0"/>
        <v>11</v>
      </c>
      <c r="I21" s="124">
        <f t="shared" si="1"/>
        <v>1.5208778608448379</v>
      </c>
      <c r="J21" s="25">
        <f t="shared" si="2"/>
        <v>1.055927772259454</v>
      </c>
      <c r="K21" s="125">
        <f t="shared" si="3"/>
        <v>1.7466279962131233</v>
      </c>
      <c r="L21" s="25">
        <f t="shared" si="4"/>
        <v>1.2747636557722588</v>
      </c>
      <c r="M21" s="25">
        <f t="shared" si="5"/>
        <v>1.2710023231063965</v>
      </c>
      <c r="N21" s="25">
        <f t="shared" si="6"/>
        <v>1.1768770566443287</v>
      </c>
    </row>
    <row r="22" spans="1:14">
      <c r="A22" s="14">
        <v>1992</v>
      </c>
      <c r="B22" s="132">
        <v>4011755</v>
      </c>
      <c r="C22" s="2">
        <v>131298.73018437202</v>
      </c>
      <c r="D22" s="122">
        <v>10067018</v>
      </c>
      <c r="E22" s="112">
        <v>21220145.827398036</v>
      </c>
      <c r="F22" s="111">
        <v>22099587.767333101</v>
      </c>
      <c r="G22" s="111">
        <v>4123197.0723397951</v>
      </c>
      <c r="H22" s="138">
        <f t="shared" si="0"/>
        <v>12</v>
      </c>
      <c r="I22" s="124">
        <f t="shared" si="1"/>
        <v>1.533334479964531</v>
      </c>
      <c r="J22" s="25">
        <f t="shared" si="2"/>
        <v>1.0451106798522563</v>
      </c>
      <c r="K22" s="125">
        <f t="shared" si="3"/>
        <v>1.8342261208491757</v>
      </c>
      <c r="L22" s="25">
        <f t="shared" si="4"/>
        <v>1.2782902307505879</v>
      </c>
      <c r="M22" s="25">
        <f t="shared" si="5"/>
        <v>1.2745486155486876</v>
      </c>
      <c r="N22" s="25">
        <f t="shared" si="6"/>
        <v>1.1504677940647756</v>
      </c>
    </row>
    <row r="23" spans="1:14">
      <c r="A23" s="14">
        <v>1993</v>
      </c>
      <c r="B23" s="132">
        <v>4018618</v>
      </c>
      <c r="C23" s="2">
        <v>128147.11465600236</v>
      </c>
      <c r="D23" s="122">
        <v>10483176</v>
      </c>
      <c r="E23" s="112">
        <v>21469803.36070364</v>
      </c>
      <c r="F23" s="111">
        <v>22334951.369474635</v>
      </c>
      <c r="G23" s="111">
        <v>4157040.6385811218</v>
      </c>
      <c r="H23" s="138">
        <f t="shared" si="0"/>
        <v>13</v>
      </c>
      <c r="I23" s="124">
        <f t="shared" si="1"/>
        <v>1.5359575899341069</v>
      </c>
      <c r="J23" s="25">
        <f t="shared" si="2"/>
        <v>1.0200244734368389</v>
      </c>
      <c r="K23" s="125">
        <f t="shared" si="3"/>
        <v>1.9100507467712067</v>
      </c>
      <c r="L23" s="25">
        <f t="shared" si="4"/>
        <v>1.2933294669770325</v>
      </c>
      <c r="M23" s="25">
        <f t="shared" si="5"/>
        <v>1.288122730885964</v>
      </c>
      <c r="N23" s="25">
        <f t="shared" si="6"/>
        <v>1.1599109354702988</v>
      </c>
    </row>
    <row r="24" spans="1:14">
      <c r="A24" s="14">
        <v>1994</v>
      </c>
      <c r="B24" s="132">
        <v>4053321</v>
      </c>
      <c r="C24" s="2">
        <v>127682.71419189055</v>
      </c>
      <c r="D24" s="122">
        <v>10853446</v>
      </c>
      <c r="E24" s="112">
        <v>22300688.837187301</v>
      </c>
      <c r="F24" s="111">
        <v>23231037.807299688</v>
      </c>
      <c r="G24" s="111">
        <v>4303678.0977312485</v>
      </c>
      <c r="H24" s="138">
        <f t="shared" si="0"/>
        <v>14</v>
      </c>
      <c r="I24" s="124">
        <f t="shared" si="1"/>
        <v>1.5492214374168691</v>
      </c>
      <c r="J24" s="25">
        <f t="shared" si="2"/>
        <v>1.0163279419921702</v>
      </c>
      <c r="K24" s="125">
        <f t="shared" si="3"/>
        <v>1.9775145087081401</v>
      </c>
      <c r="L24" s="25">
        <f t="shared" si="4"/>
        <v>1.343381563513065</v>
      </c>
      <c r="M24" s="25">
        <f t="shared" si="5"/>
        <v>1.3398026871261479</v>
      </c>
      <c r="N24" s="25">
        <f t="shared" si="6"/>
        <v>1.2008261939932141</v>
      </c>
    </row>
    <row r="25" spans="1:14">
      <c r="A25" s="14">
        <v>1995</v>
      </c>
      <c r="B25" s="132">
        <v>4131414</v>
      </c>
      <c r="C25" s="2">
        <v>128238.44657629356</v>
      </c>
      <c r="D25" s="122">
        <v>11205740</v>
      </c>
      <c r="E25" s="112">
        <v>22967649.376621131</v>
      </c>
      <c r="F25" s="111">
        <v>23913397.763300706</v>
      </c>
      <c r="G25" s="111">
        <v>4435134.7875297172</v>
      </c>
      <c r="H25" s="138">
        <f t="shared" si="0"/>
        <v>15</v>
      </c>
      <c r="I25" s="124">
        <f t="shared" si="1"/>
        <v>1.5790693941200753</v>
      </c>
      <c r="J25" s="25">
        <f t="shared" si="2"/>
        <v>1.0207514565932923</v>
      </c>
      <c r="K25" s="125">
        <f t="shared" si="3"/>
        <v>2.041703015872669</v>
      </c>
      <c r="L25" s="25">
        <f t="shared" si="4"/>
        <v>1.3835589095496614</v>
      </c>
      <c r="M25" s="25">
        <f t="shared" si="5"/>
        <v>1.3791564047784077</v>
      </c>
      <c r="N25" s="25">
        <f t="shared" si="6"/>
        <v>1.2375056651109211</v>
      </c>
    </row>
    <row r="26" spans="1:14">
      <c r="A26" s="14">
        <v>1996</v>
      </c>
      <c r="B26" s="132">
        <v>4241484</v>
      </c>
      <c r="C26" s="2">
        <v>128428.37928305629</v>
      </c>
      <c r="D26" s="122">
        <v>11586454</v>
      </c>
      <c r="E26" s="112">
        <v>23336674.355598751</v>
      </c>
      <c r="F26" s="111">
        <v>24297113.707103867</v>
      </c>
      <c r="G26" s="111">
        <v>4458640.9711955301</v>
      </c>
      <c r="H26" s="138">
        <f t="shared" si="0"/>
        <v>16</v>
      </c>
      <c r="I26" s="124">
        <f t="shared" si="1"/>
        <v>1.6211392927578774</v>
      </c>
      <c r="J26" s="25">
        <f t="shared" si="2"/>
        <v>1.0222632815744801</v>
      </c>
      <c r="K26" s="125">
        <f t="shared" si="3"/>
        <v>2.1110696906290838</v>
      </c>
      <c r="L26" s="25">
        <f t="shared" si="4"/>
        <v>1.4057887768355393</v>
      </c>
      <c r="M26" s="25">
        <f t="shared" si="5"/>
        <v>1.4012864386092285</v>
      </c>
      <c r="N26" s="25">
        <f t="shared" si="6"/>
        <v>1.2440644365677369</v>
      </c>
    </row>
    <row r="27" spans="1:14">
      <c r="A27" s="14">
        <v>1997</v>
      </c>
      <c r="B27" s="132">
        <v>4309545</v>
      </c>
      <c r="C27" s="2">
        <v>127354.8241027109</v>
      </c>
      <c r="D27" s="122">
        <v>11939414</v>
      </c>
      <c r="E27" s="112">
        <v>23769210.018456813</v>
      </c>
      <c r="F27" s="111">
        <v>24734988.85291006</v>
      </c>
      <c r="G27" s="111">
        <v>4585959.7052242756</v>
      </c>
      <c r="H27" s="138">
        <f t="shared" si="0"/>
        <v>17</v>
      </c>
      <c r="I27" s="124">
        <f t="shared" si="1"/>
        <v>1.647152914736504</v>
      </c>
      <c r="J27" s="25">
        <f t="shared" si="2"/>
        <v>1.013718004839403</v>
      </c>
      <c r="K27" s="125">
        <f t="shared" si="3"/>
        <v>2.1753795440151533</v>
      </c>
      <c r="L27" s="25">
        <f t="shared" si="4"/>
        <v>1.4318444937368253</v>
      </c>
      <c r="M27" s="25">
        <f t="shared" si="5"/>
        <v>1.4265399938676402</v>
      </c>
      <c r="N27" s="25">
        <f t="shared" si="6"/>
        <v>1.2795893218718608</v>
      </c>
    </row>
    <row r="28" spans="1:14">
      <c r="A28" s="14">
        <v>1998</v>
      </c>
      <c r="B28" s="132">
        <v>4218791</v>
      </c>
      <c r="C28" s="2">
        <v>124363.54583727948</v>
      </c>
      <c r="D28" s="122">
        <v>12182446</v>
      </c>
      <c r="E28" s="112">
        <v>23408869.5319377</v>
      </c>
      <c r="F28" s="111">
        <v>24336929.863037623</v>
      </c>
      <c r="G28" s="111">
        <v>4466600.7018372733</v>
      </c>
      <c r="H28" s="138">
        <f t="shared" si="0"/>
        <v>18</v>
      </c>
      <c r="I28" s="124">
        <f t="shared" si="1"/>
        <v>1.6124657921692733</v>
      </c>
      <c r="J28" s="25">
        <f t="shared" si="2"/>
        <v>0.9899080498061561</v>
      </c>
      <c r="K28" s="125">
        <f t="shared" si="3"/>
        <v>2.2196603471886669</v>
      </c>
      <c r="L28" s="25">
        <f t="shared" si="4"/>
        <v>1.4101377756299887</v>
      </c>
      <c r="M28" s="25">
        <f t="shared" si="5"/>
        <v>1.4035827541313151</v>
      </c>
      <c r="N28" s="25">
        <f t="shared" si="6"/>
        <v>1.2462853863773369</v>
      </c>
    </row>
    <row r="29" spans="1:14">
      <c r="A29" s="14">
        <v>1999</v>
      </c>
      <c r="B29" s="132">
        <v>4215415</v>
      </c>
      <c r="C29" s="2">
        <v>121479.27375025388</v>
      </c>
      <c r="D29" s="122">
        <v>12405380</v>
      </c>
      <c r="E29" s="112">
        <v>23844854.990459912</v>
      </c>
      <c r="F29" s="111">
        <v>24825123.001163121</v>
      </c>
      <c r="G29" s="111">
        <v>4520018.6533071268</v>
      </c>
      <c r="H29" s="138">
        <f t="shared" si="0"/>
        <v>19</v>
      </c>
      <c r="I29" s="124">
        <f t="shared" si="1"/>
        <v>1.6111754498616397</v>
      </c>
      <c r="J29" s="25">
        <f t="shared" si="2"/>
        <v>0.96694984177537502</v>
      </c>
      <c r="K29" s="125">
        <f t="shared" si="3"/>
        <v>2.2602792639349554</v>
      </c>
      <c r="L29" s="25">
        <f t="shared" si="4"/>
        <v>1.4364013063762613</v>
      </c>
      <c r="M29" s="25">
        <f t="shared" si="5"/>
        <v>1.4317382968893559</v>
      </c>
      <c r="N29" s="25">
        <f t="shared" si="6"/>
        <v>1.2611902361123284</v>
      </c>
    </row>
    <row r="30" spans="1:14">
      <c r="A30" s="14">
        <v>2000</v>
      </c>
      <c r="B30" s="132">
        <v>4309586</v>
      </c>
      <c r="C30" s="2">
        <v>121654.61813209456</v>
      </c>
      <c r="D30" s="122">
        <v>12619849</v>
      </c>
      <c r="E30" s="112">
        <v>24065861.838096164</v>
      </c>
      <c r="F30" s="111">
        <v>25061621.74017977</v>
      </c>
      <c r="G30" s="111">
        <v>4563006.0134673249</v>
      </c>
      <c r="H30" s="138">
        <f t="shared" si="0"/>
        <v>20</v>
      </c>
      <c r="I30" s="124">
        <f t="shared" si="1"/>
        <v>1.6471685853628706</v>
      </c>
      <c r="J30" s="25">
        <f t="shared" si="2"/>
        <v>0.96834554671369732</v>
      </c>
      <c r="K30" s="125">
        <f t="shared" si="3"/>
        <v>2.2993558446972431</v>
      </c>
      <c r="L30" s="25">
        <f t="shared" si="4"/>
        <v>1.4497146406276049</v>
      </c>
      <c r="M30" s="25">
        <f t="shared" si="5"/>
        <v>1.4453778789289016</v>
      </c>
      <c r="N30" s="25">
        <f t="shared" si="6"/>
        <v>1.2731847084958923</v>
      </c>
    </row>
    <row r="31" spans="1:14">
      <c r="A31" s="14">
        <v>2001</v>
      </c>
      <c r="B31" s="132">
        <v>4324855</v>
      </c>
      <c r="C31" s="10">
        <v>119517.9984</v>
      </c>
      <c r="D31" s="122">
        <v>12795228</v>
      </c>
      <c r="E31" s="112">
        <v>23838748.85250511</v>
      </c>
      <c r="F31" s="112">
        <v>24823479.829496801</v>
      </c>
      <c r="G31" s="112"/>
      <c r="H31" s="138">
        <f t="shared" si="0"/>
        <v>21</v>
      </c>
      <c r="I31" s="124">
        <f t="shared" si="1"/>
        <v>1.6530045559479583</v>
      </c>
      <c r="J31" s="25">
        <f t="shared" si="2"/>
        <v>0.95133849647292601</v>
      </c>
      <c r="K31" s="125">
        <f t="shared" si="3"/>
        <v>2.3313101675015142</v>
      </c>
      <c r="L31" s="25">
        <f t="shared" si="4"/>
        <v>1.4360334758929683</v>
      </c>
      <c r="M31" s="25">
        <f t="shared" si="5"/>
        <v>1.4316435303174873</v>
      </c>
      <c r="N31" s="25" t="s">
        <v>129</v>
      </c>
    </row>
    <row r="32" spans="1:14">
      <c r="A32" s="14">
        <v>2002</v>
      </c>
      <c r="B32" s="132">
        <v>4337027</v>
      </c>
      <c r="C32" s="10">
        <v>117284.625</v>
      </c>
      <c r="D32" s="122">
        <v>12907273</v>
      </c>
      <c r="E32" s="112">
        <v>23675873.514749009</v>
      </c>
      <c r="F32" s="112">
        <v>24668681.713789433</v>
      </c>
      <c r="G32" s="112"/>
      <c r="H32" s="138">
        <f t="shared" si="0"/>
        <v>22</v>
      </c>
      <c r="I32" s="124">
        <f t="shared" si="1"/>
        <v>1.6576568209267837</v>
      </c>
      <c r="J32" s="25">
        <f t="shared" si="2"/>
        <v>0.93356130708838037</v>
      </c>
      <c r="K32" s="125">
        <f t="shared" si="3"/>
        <v>2.3517249383612211</v>
      </c>
      <c r="L32" s="25">
        <f t="shared" si="4"/>
        <v>1.4262219526933959</v>
      </c>
      <c r="M32" s="25">
        <f t="shared" si="5"/>
        <v>1.4227158649627512</v>
      </c>
      <c r="N32" s="125" t="s">
        <v>129</v>
      </c>
    </row>
    <row r="33" spans="1:35">
      <c r="A33" s="14">
        <v>2003</v>
      </c>
      <c r="B33" s="132">
        <v>4411735</v>
      </c>
      <c r="C33" s="10">
        <v>117543.87999999999</v>
      </c>
      <c r="D33" s="122">
        <v>13014487</v>
      </c>
      <c r="E33" s="112">
        <v>23623930.931776315</v>
      </c>
      <c r="F33" s="112">
        <v>24644409.461589146</v>
      </c>
      <c r="G33" s="112"/>
      <c r="H33" s="138">
        <f t="shared" si="0"/>
        <v>23</v>
      </c>
      <c r="I33" s="124">
        <f t="shared" si="1"/>
        <v>1.6862109954287636</v>
      </c>
      <c r="J33" s="25">
        <f t="shared" si="2"/>
        <v>0.93562492315629375</v>
      </c>
      <c r="K33" s="125">
        <f t="shared" si="3"/>
        <v>2.3712594936109208</v>
      </c>
      <c r="L33" s="25">
        <f t="shared" si="4"/>
        <v>1.4230929592871291</v>
      </c>
      <c r="M33" s="25">
        <f t="shared" si="5"/>
        <v>1.4213160123608011</v>
      </c>
      <c r="N33" s="125" t="s">
        <v>129</v>
      </c>
    </row>
    <row r="34" spans="1:35">
      <c r="A34" s="14">
        <v>2004</v>
      </c>
      <c r="B34" s="132">
        <v>4514834</v>
      </c>
      <c r="C34" s="10">
        <v>118679.9786</v>
      </c>
      <c r="D34" s="122">
        <v>13117272</v>
      </c>
      <c r="E34" s="112">
        <v>24177588.038132999</v>
      </c>
      <c r="F34" s="112">
        <v>25212317.718757614</v>
      </c>
      <c r="G34" s="112"/>
      <c r="H34" s="138">
        <f t="shared" si="0"/>
        <v>24</v>
      </c>
      <c r="I34" s="124">
        <f t="shared" si="1"/>
        <v>1.7256165053738781</v>
      </c>
      <c r="J34" s="25">
        <f t="shared" si="2"/>
        <v>0.94466803254933895</v>
      </c>
      <c r="K34" s="125">
        <f t="shared" si="3"/>
        <v>2.3899870782672199</v>
      </c>
      <c r="L34" s="25">
        <f t="shared" si="4"/>
        <v>1.4564449671384423</v>
      </c>
      <c r="M34" s="25">
        <f t="shared" si="5"/>
        <v>1.4540689618978362</v>
      </c>
      <c r="N34" s="125" t="s">
        <v>129</v>
      </c>
    </row>
    <row r="35" spans="1:35">
      <c r="A35" s="14">
        <v>2005</v>
      </c>
      <c r="B35" s="132">
        <v>4572932</v>
      </c>
      <c r="C35" s="10">
        <v>118830.31960000002</v>
      </c>
      <c r="D35" s="122">
        <v>13221339</v>
      </c>
      <c r="E35" s="112">
        <v>24112572.562589429</v>
      </c>
      <c r="F35" s="112">
        <v>25131682.298761744</v>
      </c>
      <c r="G35" s="112"/>
      <c r="H35" s="138">
        <f t="shared" si="0"/>
        <v>25</v>
      </c>
      <c r="I35" s="124">
        <f t="shared" si="1"/>
        <v>1.7478221651454693</v>
      </c>
      <c r="J35" s="25">
        <f t="shared" si="2"/>
        <v>0.94586471575030406</v>
      </c>
      <c r="K35" s="125">
        <f t="shared" si="3"/>
        <v>2.408948245289908</v>
      </c>
      <c r="L35" s="25">
        <f t="shared" si="4"/>
        <v>1.4525284696783898</v>
      </c>
      <c r="M35" s="25">
        <f t="shared" si="5"/>
        <v>1.4494184786398707</v>
      </c>
      <c r="N35" s="125" t="s">
        <v>129</v>
      </c>
    </row>
    <row r="36" spans="1:35">
      <c r="A36" s="14">
        <v>2006</v>
      </c>
      <c r="B36" s="132">
        <v>4649778</v>
      </c>
      <c r="C36" s="10">
        <v>119945.5785</v>
      </c>
      <c r="D36" s="122">
        <v>13333656</v>
      </c>
      <c r="E36" s="112">
        <v>24306452.559864059</v>
      </c>
      <c r="F36" s="112">
        <v>25318989.322861388</v>
      </c>
      <c r="G36" s="112"/>
      <c r="H36" s="138">
        <f t="shared" si="0"/>
        <v>26</v>
      </c>
      <c r="I36" s="124">
        <f t="shared" si="1"/>
        <v>1.7771935054808972</v>
      </c>
      <c r="J36" s="25">
        <f t="shared" si="2"/>
        <v>0.95474194545049651</v>
      </c>
      <c r="K36" s="125">
        <f t="shared" si="3"/>
        <v>2.4294125749668209</v>
      </c>
      <c r="L36" s="25">
        <f t="shared" si="4"/>
        <v>1.464207696978238</v>
      </c>
      <c r="M36" s="25">
        <f t="shared" si="5"/>
        <v>1.4602210289300455</v>
      </c>
      <c r="N36" s="125" t="s">
        <v>129</v>
      </c>
    </row>
    <row r="37" spans="1:35">
      <c r="A37" s="14">
        <v>2007</v>
      </c>
      <c r="B37" s="132">
        <v>4750480</v>
      </c>
      <c r="C37" s="10">
        <v>119869.30520000002</v>
      </c>
      <c r="D37" s="122">
        <v>13440535</v>
      </c>
      <c r="E37" s="112">
        <v>23964368.519525819</v>
      </c>
      <c r="F37" s="112">
        <v>24980806.477880117</v>
      </c>
      <c r="G37" s="112"/>
      <c r="H37" s="138">
        <f t="shared" si="0"/>
        <v>27</v>
      </c>
      <c r="I37" s="124">
        <f t="shared" si="1"/>
        <v>1.8156828570991759</v>
      </c>
      <c r="J37" s="25">
        <f t="shared" si="2"/>
        <v>0.95413482579057574</v>
      </c>
      <c r="K37" s="125">
        <f t="shared" si="3"/>
        <v>2.4488860927026828</v>
      </c>
      <c r="L37" s="25">
        <f t="shared" si="4"/>
        <v>1.4436007374211801</v>
      </c>
      <c r="M37" s="25">
        <f t="shared" si="5"/>
        <v>1.4407170236331532</v>
      </c>
      <c r="N37" s="125" t="s">
        <v>129</v>
      </c>
    </row>
    <row r="38" spans="1:35">
      <c r="A38" s="14">
        <v>2008</v>
      </c>
      <c r="B38" s="132">
        <v>4699456</v>
      </c>
      <c r="C38" s="10">
        <v>118103.6274</v>
      </c>
      <c r="D38" s="122">
        <v>13494170</v>
      </c>
      <c r="E38" s="112">
        <v>23183396.994805366</v>
      </c>
      <c r="F38" s="112">
        <v>24147781.249228511</v>
      </c>
      <c r="G38" s="112"/>
      <c r="H38" s="138">
        <f t="shared" si="0"/>
        <v>28</v>
      </c>
      <c r="I38" s="124">
        <f t="shared" si="1"/>
        <v>1.796180953691388</v>
      </c>
      <c r="J38" s="25">
        <f t="shared" si="2"/>
        <v>0.94008039644943275</v>
      </c>
      <c r="K38" s="125">
        <f t="shared" si="3"/>
        <v>2.4586584719704803</v>
      </c>
      <c r="L38" s="25">
        <f t="shared" si="4"/>
        <v>1.3965554306327792</v>
      </c>
      <c r="M38" s="25">
        <f t="shared" si="5"/>
        <v>1.3926739939136374</v>
      </c>
      <c r="N38" s="125" t="s">
        <v>129</v>
      </c>
    </row>
    <row r="39" spans="1:35">
      <c r="A39" s="14">
        <v>2009</v>
      </c>
      <c r="B39" s="132">
        <v>4439679</v>
      </c>
      <c r="C39" s="10">
        <v>113134.496</v>
      </c>
      <c r="D39" s="122">
        <v>13440882</v>
      </c>
      <c r="E39" s="112">
        <v>21953886.272209413</v>
      </c>
      <c r="F39" s="112">
        <v>22810455.276669472</v>
      </c>
      <c r="G39" s="112"/>
      <c r="H39" s="138">
        <f t="shared" si="0"/>
        <v>29</v>
      </c>
      <c r="I39" s="124">
        <f t="shared" si="1"/>
        <v>1.6968914828234647</v>
      </c>
      <c r="J39" s="25">
        <f t="shared" si="2"/>
        <v>0.90052714038643289</v>
      </c>
      <c r="K39" s="125">
        <f t="shared" si="3"/>
        <v>2.448949316634927</v>
      </c>
      <c r="L39" s="25">
        <f t="shared" si="4"/>
        <v>1.3224903625563731</v>
      </c>
      <c r="M39" s="25">
        <f t="shared" si="5"/>
        <v>1.3155464481509087</v>
      </c>
      <c r="N39" s="125" t="s">
        <v>129</v>
      </c>
    </row>
    <row r="40" spans="1:35">
      <c r="A40" s="14">
        <v>2010</v>
      </c>
      <c r="B40" s="132">
        <v>4637890</v>
      </c>
      <c r="C40" s="10">
        <v>113915.70450000001</v>
      </c>
      <c r="D40" s="122">
        <v>13390068</v>
      </c>
      <c r="E40" s="112">
        <v>23029022.923974004</v>
      </c>
      <c r="F40" s="112">
        <v>23954121.529538389</v>
      </c>
      <c r="G40" s="112"/>
      <c r="H40" s="138">
        <f t="shared" si="0"/>
        <v>30</v>
      </c>
      <c r="I40" s="124">
        <f t="shared" si="1"/>
        <v>1.7726497882554388</v>
      </c>
      <c r="J40" s="25">
        <f t="shared" si="2"/>
        <v>0.90674539813648802</v>
      </c>
      <c r="K40" s="125">
        <f t="shared" si="3"/>
        <v>2.4396909278941075</v>
      </c>
      <c r="L40" s="25">
        <f t="shared" si="4"/>
        <v>1.387256019204129</v>
      </c>
      <c r="M40" s="25">
        <f t="shared" si="5"/>
        <v>1.3815050648721896</v>
      </c>
      <c r="N40" s="125" t="s">
        <v>129</v>
      </c>
    </row>
    <row r="41" spans="1:35">
      <c r="A41" s="14">
        <v>2011</v>
      </c>
      <c r="B41" s="132">
        <v>4604175</v>
      </c>
      <c r="C41" s="139">
        <v>110424.40993170399</v>
      </c>
      <c r="D41" s="122">
        <v>13347801</v>
      </c>
      <c r="E41" s="113">
        <v>21882458.771419834</v>
      </c>
      <c r="F41" s="112">
        <v>22810742.640794449</v>
      </c>
      <c r="G41" s="112"/>
      <c r="H41" s="138">
        <f t="shared" si="0"/>
        <v>31</v>
      </c>
      <c r="I41" s="124">
        <f t="shared" si="1"/>
        <v>1.7597635646470668</v>
      </c>
      <c r="J41" s="25" t="s">
        <v>129</v>
      </c>
      <c r="K41" s="125">
        <f t="shared" si="3"/>
        <v>2.4319898156630644</v>
      </c>
      <c r="L41" s="25">
        <f t="shared" si="4"/>
        <v>1.3181876081262711</v>
      </c>
      <c r="M41" s="25">
        <f t="shared" si="5"/>
        <v>1.3155630212902587</v>
      </c>
      <c r="N41" s="125" t="s">
        <v>129</v>
      </c>
    </row>
    <row r="45" spans="1:35">
      <c r="B45" s="131"/>
      <c r="C45" s="132"/>
      <c r="D45" s="132"/>
      <c r="E45" s="132"/>
      <c r="F45" s="132"/>
      <c r="G45" s="132"/>
      <c r="H45" s="132"/>
      <c r="I45" s="132"/>
      <c r="J45" s="132"/>
      <c r="K45" s="132"/>
      <c r="L45" s="132"/>
      <c r="M45" s="132"/>
      <c r="N45" s="132"/>
      <c r="O45" s="132"/>
      <c r="P45" s="132"/>
      <c r="Q45" s="132"/>
      <c r="R45" s="132"/>
      <c r="S45" s="132"/>
      <c r="T45" s="132"/>
      <c r="U45" s="132"/>
      <c r="V45" s="132"/>
      <c r="W45" s="132"/>
      <c r="X45" s="132"/>
      <c r="Y45" s="132"/>
      <c r="Z45" s="132"/>
      <c r="AA45" s="132"/>
      <c r="AB45" s="132"/>
      <c r="AC45" s="132"/>
      <c r="AD45" s="132"/>
      <c r="AE45" s="132"/>
      <c r="AF45" s="132"/>
      <c r="AG45" s="132"/>
      <c r="AH45" s="132"/>
      <c r="AI45" s="132"/>
    </row>
    <row r="46" spans="1:35">
      <c r="A46" s="122"/>
      <c r="B46" s="122"/>
      <c r="C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c r="AA46" s="122"/>
      <c r="AB46" s="122"/>
      <c r="AC46" s="122"/>
      <c r="AD46" s="122"/>
      <c r="AE46" s="122"/>
      <c r="AF46" s="122"/>
      <c r="AG46" s="122"/>
      <c r="AH46" s="122"/>
    </row>
  </sheetData>
  <mergeCells count="12">
    <mergeCell ref="I8:I9"/>
    <mergeCell ref="J8:J9"/>
    <mergeCell ref="K8:K9"/>
    <mergeCell ref="M8:M9"/>
    <mergeCell ref="N8:N9"/>
    <mergeCell ref="L8:L9"/>
    <mergeCell ref="C8:C9"/>
    <mergeCell ref="F8:F9"/>
    <mergeCell ref="G8:G9"/>
    <mergeCell ref="E8:E9"/>
    <mergeCell ref="B8:B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K17" sqref="K17"/>
    </sheetView>
  </sheetViews>
  <sheetFormatPr defaultRowHeight="15"/>
  <sheetData>
    <row r="1" spans="1:7">
      <c r="A1" s="39" t="str">
        <f>'Japan Workbook'!H7</f>
        <v>iYear</v>
      </c>
      <c r="B1" s="39" t="str">
        <f>'Japan Workbook'!I7</f>
        <v>iGDP</v>
      </c>
      <c r="C1" s="39" t="str">
        <f>'Japan Workbook'!J7</f>
        <v>iLabor</v>
      </c>
      <c r="D1" s="39" t="str">
        <f>'Japan Workbook'!K7</f>
        <v>iCapStk</v>
      </c>
      <c r="E1" s="39" t="str">
        <f>'Japan Workbook'!L7</f>
        <v>iQ</v>
      </c>
      <c r="F1" s="39" t="str">
        <f>'Japan Workbook'!M7</f>
        <v>iX</v>
      </c>
      <c r="G1" s="39" t="str">
        <f>'Japan Workbook'!N7</f>
        <v>iU</v>
      </c>
    </row>
    <row r="2" spans="1:7">
      <c r="A2" s="140">
        <f>'Japan Workbook'!H10</f>
        <v>0</v>
      </c>
      <c r="B2" s="141">
        <f>'Japan Workbook'!I10</f>
        <v>1</v>
      </c>
      <c r="C2" s="141">
        <f>'Japan Workbook'!J10</f>
        <v>1</v>
      </c>
      <c r="D2" s="141">
        <f>'Japan Workbook'!K10</f>
        <v>1</v>
      </c>
      <c r="E2" s="141">
        <f>'Japan Workbook'!L10</f>
        <v>1</v>
      </c>
      <c r="F2" s="141">
        <f>'Japan Workbook'!M10</f>
        <v>1</v>
      </c>
      <c r="G2" s="141">
        <f>'Japan Workbook'!N10</f>
        <v>1</v>
      </c>
    </row>
    <row r="3" spans="1:7">
      <c r="A3" s="140">
        <f>'Japan Workbook'!H11</f>
        <v>1</v>
      </c>
      <c r="B3" s="141">
        <f>'Japan Workbook'!I11</f>
        <v>1.0293342659267073</v>
      </c>
      <c r="C3" s="141">
        <f>'Japan Workbook'!J11</f>
        <v>1.0029916611789609</v>
      </c>
      <c r="D3" s="141">
        <f>'Japan Workbook'!K11</f>
        <v>1.0536237334260374</v>
      </c>
      <c r="E3" s="141">
        <f>'Japan Workbook'!L11</f>
        <v>1.0000869014390059</v>
      </c>
      <c r="F3" s="141">
        <f>'Japan Workbook'!M11</f>
        <v>0.99983743613758813</v>
      </c>
      <c r="G3" s="141">
        <f>'Japan Workbook'!N11</f>
        <v>0.96244166909540851</v>
      </c>
    </row>
    <row r="4" spans="1:7">
      <c r="A4" s="140">
        <f>'Japan Workbook'!H12</f>
        <v>2</v>
      </c>
      <c r="B4" s="141">
        <f>'Japan Workbook'!I12</f>
        <v>1.0577886835145012</v>
      </c>
      <c r="C4" s="141">
        <f>'Japan Workbook'!J12</f>
        <v>1.0087116399823868</v>
      </c>
      <c r="D4" s="141">
        <f>'Japan Workbook'!K12</f>
        <v>1.1034365395701646</v>
      </c>
      <c r="E4" s="141">
        <f>'Japan Workbook'!L12</f>
        <v>0.97300641431143586</v>
      </c>
      <c r="F4" s="141">
        <f>'Japan Workbook'!M12</f>
        <v>0.97102937877489026</v>
      </c>
      <c r="G4" s="141">
        <f>'Japan Workbook'!N12</f>
        <v>0.91759880003594474</v>
      </c>
    </row>
    <row r="5" spans="1:7">
      <c r="A5" s="140">
        <f>'Japan Workbook'!H13</f>
        <v>3</v>
      </c>
      <c r="B5" s="141">
        <f>'Japan Workbook'!I13</f>
        <v>1.0748383250011466</v>
      </c>
      <c r="C5" s="141">
        <f>'Japan Workbook'!J13</f>
        <v>1.0222399525746209</v>
      </c>
      <c r="D5" s="141">
        <f>'Japan Workbook'!K13</f>
        <v>1.1480866652527828</v>
      </c>
      <c r="E5" s="141">
        <f>'Japan Workbook'!L13</f>
        <v>0.95474864393683501</v>
      </c>
      <c r="F5" s="141">
        <f>'Japan Workbook'!M13</f>
        <v>0.95099134588082479</v>
      </c>
      <c r="G5" s="141">
        <f>'Japan Workbook'!N13</f>
        <v>0.91013923071693714</v>
      </c>
    </row>
    <row r="6" spans="1:7">
      <c r="A6" s="140">
        <f>'Japan Workbook'!H14</f>
        <v>4</v>
      </c>
      <c r="B6" s="141">
        <f>'Japan Workbook'!I14</f>
        <v>1.1083616169028727</v>
      </c>
      <c r="C6" s="141">
        <f>'Japan Workbook'!J14</f>
        <v>1.0318805073557682</v>
      </c>
      <c r="D6" s="141">
        <f>'Japan Workbook'!K14</f>
        <v>1.1948727395166703</v>
      </c>
      <c r="E6" s="141">
        <f>'Japan Workbook'!L14</f>
        <v>1.0393060325241101</v>
      </c>
      <c r="F6" s="141">
        <f>'Japan Workbook'!M14</f>
        <v>1.0367137411472442</v>
      </c>
      <c r="G6" s="141">
        <f>'Japan Workbook'!N14</f>
        <v>0.98689500826397325</v>
      </c>
    </row>
    <row r="7" spans="1:7">
      <c r="A7" s="140">
        <f>'Japan Workbook'!H15</f>
        <v>5</v>
      </c>
      <c r="B7" s="141">
        <f>'Japan Workbook'!I15</f>
        <v>1.1646933143756975</v>
      </c>
      <c r="C7" s="141">
        <f>'Japan Workbook'!J15</f>
        <v>1.0289887980410191</v>
      </c>
      <c r="D7" s="141">
        <f>'Japan Workbook'!K15</f>
        <v>1.248886384225137</v>
      </c>
      <c r="E7" s="141">
        <f>'Japan Workbook'!L15</f>
        <v>1.0439056291748303</v>
      </c>
      <c r="F7" s="141">
        <f>'Japan Workbook'!M15</f>
        <v>1.0396893105698912</v>
      </c>
      <c r="G7" s="141">
        <f>'Japan Workbook'!N15</f>
        <v>0.99504886626246991</v>
      </c>
    </row>
    <row r="8" spans="1:7">
      <c r="A8" s="140">
        <f>'Japan Workbook'!H16</f>
        <v>6</v>
      </c>
      <c r="B8" s="141">
        <f>'Japan Workbook'!I16</f>
        <v>1.1991530217554158</v>
      </c>
      <c r="C8" s="141">
        <f>'Japan Workbook'!J16</f>
        <v>1.0332201578139684</v>
      </c>
      <c r="D8" s="141">
        <f>'Japan Workbook'!K16</f>
        <v>1.3067800105968412</v>
      </c>
      <c r="E8" s="141">
        <f>'Japan Workbook'!L16</f>
        <v>1.0463965749719275</v>
      </c>
      <c r="F8" s="141">
        <f>'Japan Workbook'!M16</f>
        <v>1.0414738103531078</v>
      </c>
      <c r="G8" s="141">
        <f>'Japan Workbook'!N16</f>
        <v>0.98913467720185888</v>
      </c>
    </row>
    <row r="9" spans="1:7">
      <c r="A9" s="140">
        <f>'Japan Workbook'!H17</f>
        <v>7</v>
      </c>
      <c r="B9" s="141">
        <f>'Japan Workbook'!I17</f>
        <v>1.2446605207234478</v>
      </c>
      <c r="C9" s="141">
        <f>'Japan Workbook'!J17</f>
        <v>1.0399704143504676</v>
      </c>
      <c r="D9" s="141">
        <f>'Japan Workbook'!K17</f>
        <v>1.372172687698554</v>
      </c>
      <c r="E9" s="141">
        <f>'Japan Workbook'!L17</f>
        <v>1.0787392734743844</v>
      </c>
      <c r="F9" s="141">
        <f>'Japan Workbook'!M17</f>
        <v>1.0733617299602667</v>
      </c>
      <c r="G9" s="141">
        <f>'Japan Workbook'!N17</f>
        <v>1.0167756710007965</v>
      </c>
    </row>
    <row r="10" spans="1:7">
      <c r="A10" s="140">
        <f>'Japan Workbook'!H18</f>
        <v>8</v>
      </c>
      <c r="B10" s="141">
        <f>'Japan Workbook'!I18</f>
        <v>1.3288591784005259</v>
      </c>
      <c r="C10" s="141">
        <f>'Japan Workbook'!J18</f>
        <v>1.0531399340041874</v>
      </c>
      <c r="D10" s="141">
        <f>'Japan Workbook'!K18</f>
        <v>1.4538740418932343</v>
      </c>
      <c r="E10" s="141">
        <f>'Japan Workbook'!L18</f>
        <v>1.1391185569465907</v>
      </c>
      <c r="F10" s="141">
        <f>'Japan Workbook'!M18</f>
        <v>1.1351475419511365</v>
      </c>
      <c r="G10" s="141">
        <f>'Japan Workbook'!N18</f>
        <v>1.0744431317010756</v>
      </c>
    </row>
    <row r="11" spans="1:7">
      <c r="A11" s="140">
        <f>'Japan Workbook'!H19</f>
        <v>9</v>
      </c>
      <c r="B11" s="141">
        <f>'Japan Workbook'!I19</f>
        <v>1.3991683101713832</v>
      </c>
      <c r="C11" s="141">
        <f>'Japan Workbook'!J19</f>
        <v>1.0553742492498805</v>
      </c>
      <c r="D11" s="141">
        <f>'Japan Workbook'!K19</f>
        <v>1.546189364240544</v>
      </c>
      <c r="E11" s="141">
        <f>'Japan Workbook'!L19</f>
        <v>1.177413066518666</v>
      </c>
      <c r="F11" s="141">
        <f>'Japan Workbook'!M19</f>
        <v>1.173720891832521</v>
      </c>
      <c r="G11" s="141">
        <f>'Japan Workbook'!N19</f>
        <v>1.1008539570417144</v>
      </c>
    </row>
    <row r="12" spans="1:7">
      <c r="A12" s="140">
        <f>'Japan Workbook'!H20</f>
        <v>10</v>
      </c>
      <c r="B12" s="141">
        <f>'Japan Workbook'!I20</f>
        <v>1.471945374489749</v>
      </c>
      <c r="C12" s="141">
        <f>'Japan Workbook'!J20</f>
        <v>1.05871082438227</v>
      </c>
      <c r="D12" s="141">
        <f>'Japan Workbook'!K20</f>
        <v>1.6472915377590815</v>
      </c>
      <c r="E12" s="141">
        <f>'Japan Workbook'!L20</f>
        <v>1.2401665249848233</v>
      </c>
      <c r="F12" s="141">
        <f>'Japan Workbook'!M20</f>
        <v>1.2370980586486031</v>
      </c>
      <c r="G12" s="141">
        <f>'Japan Workbook'!N20</f>
        <v>1.1522601422148309</v>
      </c>
    </row>
    <row r="13" spans="1:7">
      <c r="A13" s="140">
        <f>'Japan Workbook'!H21</f>
        <v>11</v>
      </c>
      <c r="B13" s="141">
        <f>'Japan Workbook'!I21</f>
        <v>1.5208778608448379</v>
      </c>
      <c r="C13" s="141">
        <f>'Japan Workbook'!J21</f>
        <v>1.055927772259454</v>
      </c>
      <c r="D13" s="141">
        <f>'Japan Workbook'!K21</f>
        <v>1.7466279962131233</v>
      </c>
      <c r="E13" s="141">
        <f>'Japan Workbook'!L21</f>
        <v>1.2747636557722588</v>
      </c>
      <c r="F13" s="141">
        <f>'Japan Workbook'!M21</f>
        <v>1.2710023231063965</v>
      </c>
      <c r="G13" s="141">
        <f>'Japan Workbook'!N21</f>
        <v>1.1768770566443287</v>
      </c>
    </row>
    <row r="14" spans="1:7">
      <c r="A14" s="140">
        <f>'Japan Workbook'!H22</f>
        <v>12</v>
      </c>
      <c r="B14" s="141">
        <f>'Japan Workbook'!I22</f>
        <v>1.533334479964531</v>
      </c>
      <c r="C14" s="141">
        <f>'Japan Workbook'!J22</f>
        <v>1.0451106798522563</v>
      </c>
      <c r="D14" s="141">
        <f>'Japan Workbook'!K22</f>
        <v>1.8342261208491757</v>
      </c>
      <c r="E14" s="141">
        <f>'Japan Workbook'!L22</f>
        <v>1.2782902307505879</v>
      </c>
      <c r="F14" s="141">
        <f>'Japan Workbook'!M22</f>
        <v>1.2745486155486876</v>
      </c>
      <c r="G14" s="141">
        <f>'Japan Workbook'!N22</f>
        <v>1.1504677940647756</v>
      </c>
    </row>
    <row r="15" spans="1:7">
      <c r="A15" s="140">
        <f>'Japan Workbook'!H23</f>
        <v>13</v>
      </c>
      <c r="B15" s="141">
        <f>'Japan Workbook'!I23</f>
        <v>1.5359575899341069</v>
      </c>
      <c r="C15" s="141">
        <f>'Japan Workbook'!J23</f>
        <v>1.0200244734368389</v>
      </c>
      <c r="D15" s="141">
        <f>'Japan Workbook'!K23</f>
        <v>1.9100507467712067</v>
      </c>
      <c r="E15" s="141">
        <f>'Japan Workbook'!L23</f>
        <v>1.2933294669770325</v>
      </c>
      <c r="F15" s="141">
        <f>'Japan Workbook'!M23</f>
        <v>1.288122730885964</v>
      </c>
      <c r="G15" s="141">
        <f>'Japan Workbook'!N23</f>
        <v>1.1599109354702988</v>
      </c>
    </row>
    <row r="16" spans="1:7">
      <c r="A16" s="140">
        <f>'Japan Workbook'!H24</f>
        <v>14</v>
      </c>
      <c r="B16" s="141">
        <f>'Japan Workbook'!I24</f>
        <v>1.5492214374168691</v>
      </c>
      <c r="C16" s="141">
        <f>'Japan Workbook'!J24</f>
        <v>1.0163279419921702</v>
      </c>
      <c r="D16" s="141">
        <f>'Japan Workbook'!K24</f>
        <v>1.9775145087081401</v>
      </c>
      <c r="E16" s="141">
        <f>'Japan Workbook'!L24</f>
        <v>1.343381563513065</v>
      </c>
      <c r="F16" s="141">
        <f>'Japan Workbook'!M24</f>
        <v>1.3398026871261479</v>
      </c>
      <c r="G16" s="141">
        <f>'Japan Workbook'!N24</f>
        <v>1.2008261939932141</v>
      </c>
    </row>
    <row r="17" spans="1:7">
      <c r="A17" s="140">
        <f>'Japan Workbook'!H25</f>
        <v>15</v>
      </c>
      <c r="B17" s="141">
        <f>'Japan Workbook'!I25</f>
        <v>1.5790693941200753</v>
      </c>
      <c r="C17" s="141">
        <f>'Japan Workbook'!J25</f>
        <v>1.0207514565932923</v>
      </c>
      <c r="D17" s="141">
        <f>'Japan Workbook'!K25</f>
        <v>2.041703015872669</v>
      </c>
      <c r="E17" s="141">
        <f>'Japan Workbook'!L25</f>
        <v>1.3835589095496614</v>
      </c>
      <c r="F17" s="141">
        <f>'Japan Workbook'!M25</f>
        <v>1.3791564047784077</v>
      </c>
      <c r="G17" s="141">
        <f>'Japan Workbook'!N25</f>
        <v>1.2375056651109211</v>
      </c>
    </row>
    <row r="18" spans="1:7">
      <c r="A18" s="140">
        <f>'Japan Workbook'!H26</f>
        <v>16</v>
      </c>
      <c r="B18" s="141">
        <f>'Japan Workbook'!I26</f>
        <v>1.6211392927578774</v>
      </c>
      <c r="C18" s="141">
        <f>'Japan Workbook'!J26</f>
        <v>1.0222632815744801</v>
      </c>
      <c r="D18" s="141">
        <f>'Japan Workbook'!K26</f>
        <v>2.1110696906290838</v>
      </c>
      <c r="E18" s="141">
        <f>'Japan Workbook'!L26</f>
        <v>1.4057887768355393</v>
      </c>
      <c r="F18" s="141">
        <f>'Japan Workbook'!M26</f>
        <v>1.4012864386092285</v>
      </c>
      <c r="G18" s="141">
        <f>'Japan Workbook'!N26</f>
        <v>1.2440644365677369</v>
      </c>
    </row>
    <row r="19" spans="1:7">
      <c r="A19" s="140">
        <f>'Japan Workbook'!H27</f>
        <v>17</v>
      </c>
      <c r="B19" s="141">
        <f>'Japan Workbook'!I27</f>
        <v>1.647152914736504</v>
      </c>
      <c r="C19" s="141">
        <f>'Japan Workbook'!J27</f>
        <v>1.013718004839403</v>
      </c>
      <c r="D19" s="141">
        <f>'Japan Workbook'!K27</f>
        <v>2.1753795440151533</v>
      </c>
      <c r="E19" s="141">
        <f>'Japan Workbook'!L27</f>
        <v>1.4318444937368253</v>
      </c>
      <c r="F19" s="141">
        <f>'Japan Workbook'!M27</f>
        <v>1.4265399938676402</v>
      </c>
      <c r="G19" s="141">
        <f>'Japan Workbook'!N27</f>
        <v>1.2795893218718608</v>
      </c>
    </row>
    <row r="20" spans="1:7">
      <c r="A20" s="140">
        <f>'Japan Workbook'!H28</f>
        <v>18</v>
      </c>
      <c r="B20" s="141">
        <f>'Japan Workbook'!I28</f>
        <v>1.6124657921692733</v>
      </c>
      <c r="C20" s="141">
        <f>'Japan Workbook'!J28</f>
        <v>0.9899080498061561</v>
      </c>
      <c r="D20" s="141">
        <f>'Japan Workbook'!K28</f>
        <v>2.2196603471886669</v>
      </c>
      <c r="E20" s="141">
        <f>'Japan Workbook'!L28</f>
        <v>1.4101377756299887</v>
      </c>
      <c r="F20" s="141">
        <f>'Japan Workbook'!M28</f>
        <v>1.4035827541313151</v>
      </c>
      <c r="G20" s="141">
        <f>'Japan Workbook'!N28</f>
        <v>1.2462853863773369</v>
      </c>
    </row>
    <row r="21" spans="1:7">
      <c r="A21" s="140">
        <f>'Japan Workbook'!H29</f>
        <v>19</v>
      </c>
      <c r="B21" s="141">
        <f>'Japan Workbook'!I29</f>
        <v>1.6111754498616397</v>
      </c>
      <c r="C21" s="141">
        <f>'Japan Workbook'!J29</f>
        <v>0.96694984177537502</v>
      </c>
      <c r="D21" s="141">
        <f>'Japan Workbook'!K29</f>
        <v>2.2602792639349554</v>
      </c>
      <c r="E21" s="141">
        <f>'Japan Workbook'!L29</f>
        <v>1.4364013063762613</v>
      </c>
      <c r="F21" s="141">
        <f>'Japan Workbook'!M29</f>
        <v>1.4317382968893559</v>
      </c>
      <c r="G21" s="141">
        <f>'Japan Workbook'!N29</f>
        <v>1.2611902361123284</v>
      </c>
    </row>
    <row r="22" spans="1:7">
      <c r="A22" s="140">
        <f>'Japan Workbook'!H30</f>
        <v>20</v>
      </c>
      <c r="B22" s="141">
        <f>'Japan Workbook'!I30</f>
        <v>1.6471685853628706</v>
      </c>
      <c r="C22" s="141">
        <f>'Japan Workbook'!J30</f>
        <v>0.96834554671369732</v>
      </c>
      <c r="D22" s="141">
        <f>'Japan Workbook'!K30</f>
        <v>2.2993558446972431</v>
      </c>
      <c r="E22" s="141">
        <f>'Japan Workbook'!L30</f>
        <v>1.4497146406276049</v>
      </c>
      <c r="F22" s="141">
        <f>'Japan Workbook'!M30</f>
        <v>1.4453778789289016</v>
      </c>
      <c r="G22" s="141">
        <f>'Japan Workbook'!N30</f>
        <v>1.2731847084958923</v>
      </c>
    </row>
    <row r="23" spans="1:7">
      <c r="A23" s="140">
        <f>'Japan Workbook'!H31</f>
        <v>21</v>
      </c>
      <c r="B23" s="141">
        <f>'Japan Workbook'!I31</f>
        <v>1.6530045559479583</v>
      </c>
      <c r="C23" s="141">
        <f>'Japan Workbook'!J31</f>
        <v>0.95133849647292601</v>
      </c>
      <c r="D23" s="141">
        <f>'Japan Workbook'!K31</f>
        <v>2.3313101675015142</v>
      </c>
      <c r="E23" s="141">
        <f>'Japan Workbook'!L31</f>
        <v>1.4360334758929683</v>
      </c>
      <c r="F23" s="141">
        <f>'Japan Workbook'!M31</f>
        <v>1.4316435303174873</v>
      </c>
      <c r="G23" s="141" t="str">
        <f>'Japan Workbook'!N31</f>
        <v>NA</v>
      </c>
    </row>
    <row r="24" spans="1:7">
      <c r="A24" s="140">
        <f>'Japan Workbook'!H32</f>
        <v>22</v>
      </c>
      <c r="B24" s="141">
        <f>'Japan Workbook'!I32</f>
        <v>1.6576568209267837</v>
      </c>
      <c r="C24" s="141">
        <f>'Japan Workbook'!J32</f>
        <v>0.93356130708838037</v>
      </c>
      <c r="D24" s="141">
        <f>'Japan Workbook'!K32</f>
        <v>2.3517249383612211</v>
      </c>
      <c r="E24" s="141">
        <f>'Japan Workbook'!L32</f>
        <v>1.4262219526933959</v>
      </c>
      <c r="F24" s="141">
        <f>'Japan Workbook'!M32</f>
        <v>1.4227158649627512</v>
      </c>
      <c r="G24" s="141" t="str">
        <f>'Japan Workbook'!N32</f>
        <v>NA</v>
      </c>
    </row>
    <row r="25" spans="1:7">
      <c r="A25" s="140">
        <f>'Japan Workbook'!H33</f>
        <v>23</v>
      </c>
      <c r="B25" s="141">
        <f>'Japan Workbook'!I33</f>
        <v>1.6862109954287636</v>
      </c>
      <c r="C25" s="141">
        <f>'Japan Workbook'!J33</f>
        <v>0.93562492315629375</v>
      </c>
      <c r="D25" s="141">
        <f>'Japan Workbook'!K33</f>
        <v>2.3712594936109208</v>
      </c>
      <c r="E25" s="141">
        <f>'Japan Workbook'!L33</f>
        <v>1.4230929592871291</v>
      </c>
      <c r="F25" s="141">
        <f>'Japan Workbook'!M33</f>
        <v>1.4213160123608011</v>
      </c>
      <c r="G25" s="141" t="str">
        <f>'Japan Workbook'!N33</f>
        <v>NA</v>
      </c>
    </row>
    <row r="26" spans="1:7">
      <c r="A26" s="140">
        <f>'Japan Workbook'!H34</f>
        <v>24</v>
      </c>
      <c r="B26" s="141">
        <f>'Japan Workbook'!I34</f>
        <v>1.7256165053738781</v>
      </c>
      <c r="C26" s="141">
        <f>'Japan Workbook'!J34</f>
        <v>0.94466803254933895</v>
      </c>
      <c r="D26" s="141">
        <f>'Japan Workbook'!K34</f>
        <v>2.3899870782672199</v>
      </c>
      <c r="E26" s="141">
        <f>'Japan Workbook'!L34</f>
        <v>1.4564449671384423</v>
      </c>
      <c r="F26" s="141">
        <f>'Japan Workbook'!M34</f>
        <v>1.4540689618978362</v>
      </c>
      <c r="G26" s="141" t="str">
        <f>'Japan Workbook'!N34</f>
        <v>NA</v>
      </c>
    </row>
    <row r="27" spans="1:7">
      <c r="A27" s="140">
        <f>'Japan Workbook'!H35</f>
        <v>25</v>
      </c>
      <c r="B27" s="141">
        <f>'Japan Workbook'!I35</f>
        <v>1.7478221651454693</v>
      </c>
      <c r="C27" s="141">
        <f>'Japan Workbook'!J35</f>
        <v>0.94586471575030406</v>
      </c>
      <c r="D27" s="141">
        <f>'Japan Workbook'!K35</f>
        <v>2.408948245289908</v>
      </c>
      <c r="E27" s="141">
        <f>'Japan Workbook'!L35</f>
        <v>1.4525284696783898</v>
      </c>
      <c r="F27" s="141">
        <f>'Japan Workbook'!M35</f>
        <v>1.4494184786398707</v>
      </c>
      <c r="G27" s="141" t="str">
        <f>'Japan Workbook'!N35</f>
        <v>NA</v>
      </c>
    </row>
    <row r="28" spans="1:7">
      <c r="A28" s="140">
        <f>'Japan Workbook'!H36</f>
        <v>26</v>
      </c>
      <c r="B28" s="141">
        <f>'Japan Workbook'!I36</f>
        <v>1.7771935054808972</v>
      </c>
      <c r="C28" s="141">
        <f>'Japan Workbook'!J36</f>
        <v>0.95474194545049651</v>
      </c>
      <c r="D28" s="141">
        <f>'Japan Workbook'!K36</f>
        <v>2.4294125749668209</v>
      </c>
      <c r="E28" s="141">
        <f>'Japan Workbook'!L36</f>
        <v>1.464207696978238</v>
      </c>
      <c r="F28" s="141">
        <f>'Japan Workbook'!M36</f>
        <v>1.4602210289300455</v>
      </c>
      <c r="G28" s="141" t="str">
        <f>'Japan Workbook'!N36</f>
        <v>NA</v>
      </c>
    </row>
    <row r="29" spans="1:7">
      <c r="A29" s="140">
        <f>'Japan Workbook'!H37</f>
        <v>27</v>
      </c>
      <c r="B29" s="141">
        <f>'Japan Workbook'!I37</f>
        <v>1.8156828570991759</v>
      </c>
      <c r="C29" s="141">
        <f>'Japan Workbook'!J37</f>
        <v>0.95413482579057574</v>
      </c>
      <c r="D29" s="141">
        <f>'Japan Workbook'!K37</f>
        <v>2.4488860927026828</v>
      </c>
      <c r="E29" s="141">
        <f>'Japan Workbook'!L37</f>
        <v>1.4436007374211801</v>
      </c>
      <c r="F29" s="141">
        <f>'Japan Workbook'!M37</f>
        <v>1.4407170236331532</v>
      </c>
      <c r="G29" s="141" t="str">
        <f>'Japan Workbook'!N37</f>
        <v>NA</v>
      </c>
    </row>
    <row r="30" spans="1:7">
      <c r="A30" s="140">
        <f>'Japan Workbook'!H38</f>
        <v>28</v>
      </c>
      <c r="B30" s="141">
        <f>'Japan Workbook'!I38</f>
        <v>1.796180953691388</v>
      </c>
      <c r="C30" s="141">
        <f>'Japan Workbook'!J38</f>
        <v>0.94008039644943275</v>
      </c>
      <c r="D30" s="141">
        <f>'Japan Workbook'!K38</f>
        <v>2.4586584719704803</v>
      </c>
      <c r="E30" s="141">
        <f>'Japan Workbook'!L38</f>
        <v>1.3965554306327792</v>
      </c>
      <c r="F30" s="141">
        <f>'Japan Workbook'!M38</f>
        <v>1.3926739939136374</v>
      </c>
      <c r="G30" s="141" t="str">
        <f>'Japan Workbook'!N38</f>
        <v>NA</v>
      </c>
    </row>
    <row r="31" spans="1:7">
      <c r="A31" s="140">
        <f>'Japan Workbook'!H39</f>
        <v>29</v>
      </c>
      <c r="B31" s="141">
        <f>'Japan Workbook'!I39</f>
        <v>1.6968914828234647</v>
      </c>
      <c r="C31" s="141">
        <f>'Japan Workbook'!J39</f>
        <v>0.90052714038643289</v>
      </c>
      <c r="D31" s="141">
        <f>'Japan Workbook'!K39</f>
        <v>2.448949316634927</v>
      </c>
      <c r="E31" s="141">
        <f>'Japan Workbook'!L39</f>
        <v>1.3224903625563731</v>
      </c>
      <c r="F31" s="141">
        <f>'Japan Workbook'!M39</f>
        <v>1.3155464481509087</v>
      </c>
      <c r="G31" s="141" t="str">
        <f>'Japan Workbook'!N39</f>
        <v>NA</v>
      </c>
    </row>
    <row r="32" spans="1:7">
      <c r="A32" s="140">
        <f>'Japan Workbook'!H40</f>
        <v>30</v>
      </c>
      <c r="B32" s="141">
        <f>'Japan Workbook'!I40</f>
        <v>1.7726497882554388</v>
      </c>
      <c r="C32" s="141">
        <f>'Japan Workbook'!J40</f>
        <v>0.90674539813648802</v>
      </c>
      <c r="D32" s="141">
        <f>'Japan Workbook'!K40</f>
        <v>2.4396909278941075</v>
      </c>
      <c r="E32" s="141">
        <f>'Japan Workbook'!L40</f>
        <v>1.387256019204129</v>
      </c>
      <c r="F32" s="141">
        <f>'Japan Workbook'!M40</f>
        <v>1.3815050648721896</v>
      </c>
      <c r="G32" s="141" t="str">
        <f>'Japan Workbook'!N40</f>
        <v>NA</v>
      </c>
    </row>
    <row r="33" spans="1:7">
      <c r="A33" s="140">
        <f>'Japan Workbook'!H41</f>
        <v>31</v>
      </c>
      <c r="B33" s="141">
        <f>'Japan Workbook'!I41</f>
        <v>1.7597635646470668</v>
      </c>
      <c r="C33" s="141" t="str">
        <f>'Japan Workbook'!J41</f>
        <v>NA</v>
      </c>
      <c r="D33" s="141">
        <f>'Japan Workbook'!K41</f>
        <v>2.4319898156630644</v>
      </c>
      <c r="E33" s="141">
        <f>'Japan Workbook'!L41</f>
        <v>1.3181876081262711</v>
      </c>
      <c r="F33" s="141">
        <f>'Japan Workbook'!M41</f>
        <v>1.3155630212902587</v>
      </c>
      <c r="G33" s="141" t="str">
        <f>'Japan Workbook'!N41</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zoomScale="82" zoomScaleNormal="82" workbookViewId="0">
      <selection activeCell="D51" sqref="D51"/>
    </sheetView>
  </sheetViews>
  <sheetFormatPr defaultColWidth="8.85546875" defaultRowHeight="15"/>
  <cols>
    <col min="2" max="2" width="24.7109375" customWidth="1"/>
    <col min="3" max="3" width="27.28515625" customWidth="1"/>
    <col min="4" max="4" width="16" customWidth="1"/>
  </cols>
  <sheetData>
    <row r="1" spans="1:6" ht="15" customHeight="1">
      <c r="A1" s="117" t="s">
        <v>123</v>
      </c>
      <c r="B1" s="129"/>
      <c r="C1" s="129"/>
      <c r="D1" s="129"/>
      <c r="E1" s="8"/>
      <c r="F1" s="8"/>
    </row>
    <row r="2" spans="1:6">
      <c r="A2" s="110"/>
      <c r="B2" s="110"/>
      <c r="C2" s="110"/>
      <c r="D2" s="110"/>
      <c r="E2" s="8"/>
      <c r="F2" s="8"/>
    </row>
    <row r="3" spans="1:6">
      <c r="A3" s="143" t="s">
        <v>5</v>
      </c>
      <c r="B3" s="143" t="s">
        <v>38</v>
      </c>
      <c r="C3" s="143" t="s">
        <v>37</v>
      </c>
      <c r="D3" s="143" t="s">
        <v>39</v>
      </c>
      <c r="E3" s="8"/>
      <c r="F3" s="8"/>
    </row>
    <row r="4" spans="1:6">
      <c r="A4" s="143"/>
      <c r="B4" s="143"/>
      <c r="C4" s="143"/>
      <c r="D4" s="143"/>
      <c r="E4" s="8"/>
      <c r="F4" s="8"/>
    </row>
    <row r="5" spans="1:6">
      <c r="A5" s="128">
        <v>1980</v>
      </c>
      <c r="B5" s="121">
        <v>58.786001436049467</v>
      </c>
      <c r="C5" s="114">
        <v>2137.0974163720425</v>
      </c>
      <c r="D5" s="116">
        <f>C5*B5</f>
        <v>125631.4117878245</v>
      </c>
      <c r="E5" s="8"/>
      <c r="F5" s="8"/>
    </row>
    <row r="6" spans="1:6">
      <c r="A6" s="128">
        <v>1981</v>
      </c>
      <c r="B6" s="121">
        <v>59.233953953768463</v>
      </c>
      <c r="C6" s="114">
        <v>2127.2808920315474</v>
      </c>
      <c r="D6" s="116">
        <f t="shared" ref="D6:D35" si="0">C6*B6</f>
        <v>126007.25840532818</v>
      </c>
      <c r="E6" s="8"/>
      <c r="F6" s="8"/>
    </row>
    <row r="7" spans="1:6">
      <c r="A7" s="128">
        <v>1982</v>
      </c>
      <c r="B7" s="121">
        <v>59.717983184323892</v>
      </c>
      <c r="C7" s="114">
        <v>2122.072124014142</v>
      </c>
      <c r="D7" s="116">
        <f t="shared" si="0"/>
        <v>126725.86741779902</v>
      </c>
      <c r="E7" s="8"/>
      <c r="F7" s="8"/>
    </row>
    <row r="8" spans="1:6">
      <c r="A8" s="128">
        <v>1983</v>
      </c>
      <c r="B8" s="121">
        <v>60.621905267058871</v>
      </c>
      <c r="C8" s="114">
        <v>2118.4660538482458</v>
      </c>
      <c r="D8" s="116">
        <f t="shared" si="0"/>
        <v>128425.4484278684</v>
      </c>
      <c r="E8" s="8"/>
      <c r="F8" s="8"/>
    </row>
    <row r="9" spans="1:6">
      <c r="A9" s="128">
        <v>1984</v>
      </c>
      <c r="B9" s="121">
        <v>60.828344234956212</v>
      </c>
      <c r="C9" s="114">
        <v>2131.1874680446017</v>
      </c>
      <c r="D9" s="116">
        <f t="shared" si="0"/>
        <v>129636.60493544178</v>
      </c>
      <c r="E9" s="8"/>
      <c r="F9" s="8"/>
    </row>
    <row r="10" spans="1:6">
      <c r="A10" s="128">
        <v>1985</v>
      </c>
      <c r="B10" s="121">
        <v>61.158045305044688</v>
      </c>
      <c r="C10" s="114">
        <v>2113.7581289094369</v>
      </c>
      <c r="D10" s="116">
        <f t="shared" si="0"/>
        <v>129273.31541174983</v>
      </c>
      <c r="E10" s="8"/>
      <c r="F10" s="8"/>
    </row>
    <row r="11" spans="1:6">
      <c r="A11" s="128">
        <v>1986</v>
      </c>
      <c r="B11" s="121">
        <v>61.470710149627081</v>
      </c>
      <c r="C11" s="114">
        <v>2111.6545879793312</v>
      </c>
      <c r="D11" s="116">
        <f t="shared" si="0"/>
        <v>129804.90711380767</v>
      </c>
    </row>
    <row r="12" spans="1:6">
      <c r="A12" s="128">
        <v>1987</v>
      </c>
      <c r="B12" s="121">
        <v>61.714227961272975</v>
      </c>
      <c r="C12" s="114">
        <v>2117.063693228175</v>
      </c>
      <c r="D12" s="116">
        <f t="shared" si="0"/>
        <v>130652.95137241807</v>
      </c>
    </row>
    <row r="13" spans="1:6">
      <c r="A13" s="128">
        <v>1988</v>
      </c>
      <c r="B13" s="121">
        <v>62.43075156344095</v>
      </c>
      <c r="C13" s="114">
        <v>2119.2674027740004</v>
      </c>
      <c r="D13" s="116">
        <f t="shared" si="0"/>
        <v>132307.45671908237</v>
      </c>
    </row>
    <row r="14" spans="1:6">
      <c r="A14" s="128">
        <v>1989</v>
      </c>
      <c r="B14" s="121">
        <v>63.350707740769899</v>
      </c>
      <c r="C14" s="114">
        <v>2092.9230568398152</v>
      </c>
      <c r="D14" s="116">
        <f t="shared" si="0"/>
        <v>132588.15689777787</v>
      </c>
    </row>
    <row r="15" spans="1:6">
      <c r="A15" s="128">
        <v>1990</v>
      </c>
      <c r="B15" s="121">
        <v>64.407955853059704</v>
      </c>
      <c r="C15" s="114">
        <v>2065.0761816698396</v>
      </c>
      <c r="D15" s="116">
        <f t="shared" si="0"/>
        <v>133007.33554219612</v>
      </c>
    </row>
    <row r="16" spans="1:6">
      <c r="A16" s="128">
        <v>1991</v>
      </c>
      <c r="B16" s="121">
        <v>65.717740955204519</v>
      </c>
      <c r="C16" s="114">
        <v>2018.5979439760674</v>
      </c>
      <c r="D16" s="116">
        <f t="shared" si="0"/>
        <v>132657.69677492764</v>
      </c>
    </row>
    <row r="17" spans="1:4">
      <c r="A17" s="128">
        <v>1992</v>
      </c>
      <c r="B17" s="121">
        <v>66.45931783017555</v>
      </c>
      <c r="C17" s="114">
        <v>1975.625607832472</v>
      </c>
      <c r="D17" s="116">
        <f t="shared" si="0"/>
        <v>131298.73018437202</v>
      </c>
    </row>
    <row r="18" spans="1:4">
      <c r="A18" s="128">
        <v>1993</v>
      </c>
      <c r="B18" s="121">
        <v>66.71085268911844</v>
      </c>
      <c r="C18" s="114">
        <v>1920.9335436497145</v>
      </c>
      <c r="D18" s="116">
        <f t="shared" si="0"/>
        <v>128147.11465600236</v>
      </c>
    </row>
    <row r="19" spans="1:4">
      <c r="A19" s="128">
        <v>1994</v>
      </c>
      <c r="B19" s="121">
        <v>66.786012507527658</v>
      </c>
      <c r="C19" s="114">
        <v>1911.8181996192548</v>
      </c>
      <c r="D19" s="116">
        <f t="shared" si="0"/>
        <v>127682.71419189055</v>
      </c>
    </row>
    <row r="20" spans="1:4">
      <c r="A20" s="128">
        <v>1995</v>
      </c>
      <c r="B20" s="121">
        <v>66.999466391809875</v>
      </c>
      <c r="C20" s="114">
        <v>1914.0219091650802</v>
      </c>
      <c r="D20" s="116">
        <f t="shared" si="0"/>
        <v>128238.44657629356</v>
      </c>
    </row>
    <row r="21" spans="1:4">
      <c r="A21" s="128">
        <v>1996</v>
      </c>
      <c r="B21" s="121">
        <v>67.049572937416016</v>
      </c>
      <c r="C21" s="114">
        <v>1915.424269785151</v>
      </c>
      <c r="D21" s="116">
        <f t="shared" si="0"/>
        <v>128428.37928305629</v>
      </c>
    </row>
    <row r="22" spans="1:4">
      <c r="A22" s="128">
        <v>1997</v>
      </c>
      <c r="B22" s="121">
        <v>67.516565942465363</v>
      </c>
      <c r="C22" s="114">
        <v>1886.275202610824</v>
      </c>
      <c r="D22" s="116">
        <f t="shared" si="0"/>
        <v>127354.8241027109</v>
      </c>
    </row>
    <row r="23" spans="1:4">
      <c r="A23" s="128">
        <v>1998</v>
      </c>
      <c r="B23" s="121">
        <v>66.720873998239668</v>
      </c>
      <c r="C23" s="114">
        <v>1863.937601305412</v>
      </c>
      <c r="D23" s="116">
        <f t="shared" si="0"/>
        <v>124363.54583727948</v>
      </c>
    </row>
    <row r="24" spans="1:4">
      <c r="A24" s="128">
        <v>1999</v>
      </c>
      <c r="B24" s="121">
        <v>65.802922082734966</v>
      </c>
      <c r="C24" s="114">
        <v>1846.1075877073702</v>
      </c>
      <c r="D24" s="116">
        <f t="shared" si="0"/>
        <v>121479.27375025388</v>
      </c>
    </row>
    <row r="25" spans="1:4">
      <c r="A25" s="128">
        <v>2000</v>
      </c>
      <c r="B25" s="121">
        <v>65.394052670588763</v>
      </c>
      <c r="C25" s="114">
        <v>1860.3315311395161</v>
      </c>
      <c r="D25" s="116">
        <f t="shared" si="0"/>
        <v>121654.61813209456</v>
      </c>
    </row>
    <row r="26" spans="1:4">
      <c r="A26" s="128">
        <v>2001</v>
      </c>
      <c r="B26" s="121">
        <v>64.899000000000001</v>
      </c>
      <c r="C26" s="114">
        <v>1841.6</v>
      </c>
      <c r="D26" s="116">
        <f t="shared" si="0"/>
        <v>119517.9984</v>
      </c>
    </row>
    <row r="27" spans="1:4">
      <c r="A27" s="128">
        <v>2002</v>
      </c>
      <c r="B27" s="121">
        <v>64.125</v>
      </c>
      <c r="C27" s="114">
        <v>1829</v>
      </c>
      <c r="D27" s="116">
        <f t="shared" si="0"/>
        <v>117284.625</v>
      </c>
    </row>
    <row r="28" spans="1:4">
      <c r="A28" s="128">
        <v>2003</v>
      </c>
      <c r="B28" s="121">
        <v>64.143999999999991</v>
      </c>
      <c r="C28" s="114">
        <v>1832.5</v>
      </c>
      <c r="D28" s="116">
        <f t="shared" si="0"/>
        <v>117543.87999999999</v>
      </c>
    </row>
    <row r="29" spans="1:4">
      <c r="A29" s="128">
        <v>2004</v>
      </c>
      <c r="B29" s="121">
        <v>64.507000000000005</v>
      </c>
      <c r="C29" s="114">
        <v>1839.8</v>
      </c>
      <c r="D29" s="116">
        <f t="shared" si="0"/>
        <v>118679.9786</v>
      </c>
    </row>
    <row r="30" spans="1:4">
      <c r="A30" s="128">
        <v>2005</v>
      </c>
      <c r="B30" s="121">
        <v>64.963000000000008</v>
      </c>
      <c r="C30" s="114">
        <v>1829.2</v>
      </c>
      <c r="D30" s="116">
        <f t="shared" si="0"/>
        <v>118830.31960000002</v>
      </c>
    </row>
    <row r="31" spans="1:4">
      <c r="A31" s="128">
        <v>2006</v>
      </c>
      <c r="B31" s="121">
        <v>65.241</v>
      </c>
      <c r="C31" s="114">
        <v>1838.5</v>
      </c>
      <c r="D31" s="116">
        <f t="shared" si="0"/>
        <v>119945.5785</v>
      </c>
    </row>
    <row r="32" spans="1:4">
      <c r="A32" s="128">
        <v>2007</v>
      </c>
      <c r="B32" s="121">
        <v>65.531000000000006</v>
      </c>
      <c r="C32" s="114">
        <v>1829.2</v>
      </c>
      <c r="D32" s="116">
        <f t="shared" si="0"/>
        <v>119869.30520000002</v>
      </c>
    </row>
    <row r="33" spans="1:4">
      <c r="A33" s="128">
        <v>2008</v>
      </c>
      <c r="B33" s="121">
        <v>65.228999999999999</v>
      </c>
      <c r="C33" s="114">
        <v>1810.6</v>
      </c>
      <c r="D33" s="116">
        <f t="shared" si="0"/>
        <v>118103.6274</v>
      </c>
    </row>
    <row r="34" spans="1:4">
      <c r="A34" s="128">
        <v>2009</v>
      </c>
      <c r="B34" s="121">
        <v>64.207999999999998</v>
      </c>
      <c r="C34" s="114">
        <v>1762</v>
      </c>
      <c r="D34" s="116">
        <f t="shared" si="0"/>
        <v>113134.496</v>
      </c>
    </row>
    <row r="35" spans="1:4">
      <c r="A35" s="128">
        <v>2010</v>
      </c>
      <c r="B35" s="121">
        <v>63.914999999999999</v>
      </c>
      <c r="C35" s="114">
        <v>1782.3</v>
      </c>
      <c r="D35" s="116">
        <f t="shared" si="0"/>
        <v>113915.70449999999</v>
      </c>
    </row>
    <row r="36" spans="1:4">
      <c r="A36" s="128">
        <v>2011</v>
      </c>
      <c r="B36" s="121">
        <v>63.955859836982576</v>
      </c>
      <c r="C36" s="114">
        <v>1726.5722048482398</v>
      </c>
      <c r="D36" s="116">
        <f>C36*B36</f>
        <v>110424.40993170399</v>
      </c>
    </row>
    <row r="37" spans="1:4">
      <c r="A37" s="126"/>
      <c r="B37" s="126"/>
      <c r="C37" s="127"/>
      <c r="D37" s="126"/>
    </row>
    <row r="38" spans="1:4">
      <c r="A38" s="126"/>
      <c r="B38" s="126"/>
      <c r="C38" s="126"/>
      <c r="D38" s="126"/>
    </row>
    <row r="39" spans="1:4">
      <c r="A39" s="126"/>
      <c r="B39" s="126"/>
      <c r="C39" s="126"/>
      <c r="D39" s="126"/>
    </row>
  </sheetData>
  <mergeCells count="4">
    <mergeCell ref="A3:A4"/>
    <mergeCell ref="B3:B4"/>
    <mergeCell ref="C3:C4"/>
    <mergeCell ref="D3: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7"/>
  <sheetViews>
    <sheetView topLeftCell="P31" workbookViewId="0">
      <selection activeCell="X30" sqref="X30:X61"/>
    </sheetView>
  </sheetViews>
  <sheetFormatPr defaultColWidth="8.85546875" defaultRowHeight="15"/>
  <cols>
    <col min="1" max="1" width="17.28515625" style="12" customWidth="1"/>
    <col min="2" max="2" width="42.85546875" style="12" bestFit="1" customWidth="1"/>
    <col min="3" max="3" width="40.42578125" style="12" bestFit="1" customWidth="1"/>
    <col min="4" max="4" width="40.5703125" style="12" bestFit="1" customWidth="1"/>
    <col min="5" max="5" width="28.85546875" style="12" customWidth="1"/>
    <col min="6" max="6" width="22.42578125" style="12" customWidth="1"/>
    <col min="7" max="7" width="25.28515625" style="12" customWidth="1"/>
    <col min="8" max="8" width="20.28515625" style="12" bestFit="1" customWidth="1"/>
    <col min="9" max="9" width="21.140625" style="12" bestFit="1" customWidth="1"/>
    <col min="10" max="10" width="21.42578125" style="12" bestFit="1" customWidth="1"/>
    <col min="11" max="11" width="21.42578125" style="12" customWidth="1"/>
    <col min="12" max="12" width="25.85546875" style="12" customWidth="1"/>
    <col min="13" max="13" width="28.85546875" style="12" customWidth="1"/>
    <col min="14" max="14" width="24.28515625" style="12" customWidth="1"/>
    <col min="15" max="15" width="20.7109375" style="12" customWidth="1"/>
    <col min="16" max="16" width="15" style="12" bestFit="1" customWidth="1"/>
    <col min="17" max="17" width="20.28515625" style="12" bestFit="1" customWidth="1"/>
    <col min="18" max="18" width="21.140625" style="12" bestFit="1" customWidth="1"/>
    <col min="19" max="19" width="21.42578125" style="12" bestFit="1" customWidth="1"/>
    <col min="20" max="20" width="18.140625" style="12" bestFit="1" customWidth="1"/>
    <col min="21" max="21" width="16.5703125" style="12" bestFit="1" customWidth="1"/>
    <col min="22" max="22" width="17.28515625" style="12" customWidth="1"/>
    <col min="23" max="23" width="15.140625" style="12" customWidth="1"/>
    <col min="24" max="24" width="18" style="12" bestFit="1" customWidth="1"/>
    <col min="25" max="25" width="15.42578125" style="12" customWidth="1"/>
    <col min="26" max="26" width="15.140625" style="12" customWidth="1"/>
    <col min="27" max="27" width="19.28515625" style="12" customWidth="1"/>
    <col min="28" max="28" width="18.140625" style="12" customWidth="1"/>
    <col min="29" max="29" width="20.140625" style="12" customWidth="1"/>
    <col min="30" max="30" width="16.42578125" style="12" customWidth="1"/>
    <col min="31" max="31" width="20.140625" style="12" customWidth="1"/>
    <col min="32" max="32" width="20.85546875" style="12" customWidth="1"/>
    <col min="33" max="33" width="15.42578125" style="12" customWidth="1"/>
    <col min="34" max="16384" width="8.85546875" style="12"/>
  </cols>
  <sheetData>
    <row r="1" spans="1:7">
      <c r="A1" s="16" t="s">
        <v>14</v>
      </c>
    </row>
    <row r="2" spans="1:7">
      <c r="A2" s="12" t="s">
        <v>53</v>
      </c>
    </row>
    <row r="3" spans="1:7" s="58" customFormat="1">
      <c r="A3" s="58" t="s">
        <v>56</v>
      </c>
    </row>
    <row r="4" spans="1:7">
      <c r="A4" s="12" t="s">
        <v>15</v>
      </c>
    </row>
    <row r="5" spans="1:7">
      <c r="A5" s="12" t="s">
        <v>57</v>
      </c>
    </row>
    <row r="6" spans="1:7">
      <c r="A6" s="58" t="s">
        <v>59</v>
      </c>
    </row>
    <row r="7" spans="1:7">
      <c r="A7" s="12" t="s">
        <v>40</v>
      </c>
    </row>
    <row r="8" spans="1:7" s="58" customFormat="1">
      <c r="A8" s="12" t="s">
        <v>54</v>
      </c>
    </row>
    <row r="9" spans="1:7">
      <c r="A9" s="69" t="s">
        <v>58</v>
      </c>
    </row>
    <row r="10" spans="1:7" s="58" customFormat="1">
      <c r="A10" s="69" t="s">
        <v>70</v>
      </c>
    </row>
    <row r="11" spans="1:7" s="58" customFormat="1">
      <c r="A11" s="69" t="s">
        <v>71</v>
      </c>
    </row>
    <row r="12" spans="1:7" s="58" customFormat="1">
      <c r="A12" s="69" t="s">
        <v>72</v>
      </c>
    </row>
    <row r="13" spans="1:7" s="58" customFormat="1">
      <c r="A13" s="69" t="s">
        <v>73</v>
      </c>
    </row>
    <row r="14" spans="1:7" s="58" customFormat="1">
      <c r="A14" s="69"/>
    </row>
    <row r="15" spans="1:7" ht="15.75" thickBot="1">
      <c r="A15" s="16" t="s">
        <v>41</v>
      </c>
      <c r="C15" s="16" t="s">
        <v>16</v>
      </c>
      <c r="E15" s="16" t="s">
        <v>62</v>
      </c>
      <c r="F15" s="58"/>
      <c r="G15" s="58"/>
    </row>
    <row r="16" spans="1:7" ht="18">
      <c r="A16" s="29" t="s">
        <v>17</v>
      </c>
      <c r="B16" s="52">
        <v>1.0880000000000001</v>
      </c>
      <c r="C16" s="30">
        <v>0.90720000000000001</v>
      </c>
      <c r="D16" s="31" t="s">
        <v>18</v>
      </c>
      <c r="E16" s="29" t="s">
        <v>63</v>
      </c>
      <c r="F16" s="77">
        <v>19110</v>
      </c>
      <c r="G16" s="31" t="s">
        <v>64</v>
      </c>
    </row>
    <row r="17" spans="1:33" ht="18">
      <c r="A17" s="21" t="s">
        <v>19</v>
      </c>
      <c r="B17" s="22">
        <v>1.0880000000000001</v>
      </c>
      <c r="C17" s="32">
        <v>1000</v>
      </c>
      <c r="D17" s="33" t="s">
        <v>20</v>
      </c>
      <c r="E17" s="21" t="s">
        <v>65</v>
      </c>
      <c r="F17" s="74">
        <v>7215</v>
      </c>
      <c r="G17" s="33" t="s">
        <v>64</v>
      </c>
    </row>
    <row r="18" spans="1:33">
      <c r="A18" s="21" t="s">
        <v>21</v>
      </c>
      <c r="B18" s="22">
        <v>1.073</v>
      </c>
      <c r="C18" s="34">
        <v>9.9999999999999995E-7</v>
      </c>
      <c r="D18" s="33" t="s">
        <v>22</v>
      </c>
      <c r="E18" s="21" t="s">
        <v>66</v>
      </c>
      <c r="F18" s="74">
        <f>4.184/1000000000</f>
        <v>4.1840000000000004E-9</v>
      </c>
      <c r="G18" s="33" t="s">
        <v>66</v>
      </c>
    </row>
    <row r="19" spans="1:33" ht="18">
      <c r="A19" s="21" t="s">
        <v>23</v>
      </c>
      <c r="B19" s="22">
        <v>1.04</v>
      </c>
      <c r="C19" s="32">
        <v>49.8</v>
      </c>
      <c r="D19" s="33" t="s">
        <v>36</v>
      </c>
      <c r="E19" s="21" t="s">
        <v>74</v>
      </c>
      <c r="F19" s="74">
        <v>0.4</v>
      </c>
      <c r="G19" s="33"/>
    </row>
    <row r="20" spans="1:33" ht="19.5" thickBot="1">
      <c r="A20" s="64" t="s">
        <v>42</v>
      </c>
      <c r="B20" s="63">
        <v>1.1499999999999999</v>
      </c>
      <c r="C20" s="35">
        <v>2.8316000000000001E-2</v>
      </c>
      <c r="D20" s="33" t="s">
        <v>43</v>
      </c>
      <c r="E20" s="21" t="s">
        <v>75</v>
      </c>
      <c r="F20" s="74">
        <v>0.2</v>
      </c>
      <c r="G20" s="33"/>
    </row>
    <row r="21" spans="1:33" ht="18.75">
      <c r="A21" s="48"/>
      <c r="B21" s="49"/>
      <c r="C21" s="36">
        <v>0.8</v>
      </c>
      <c r="D21" s="33" t="s">
        <v>44</v>
      </c>
      <c r="E21" s="21" t="s">
        <v>76</v>
      </c>
      <c r="F21" s="74">
        <v>11</v>
      </c>
      <c r="G21" s="33"/>
    </row>
    <row r="22" spans="1:33" ht="18">
      <c r="A22" s="56"/>
      <c r="B22" s="56"/>
      <c r="C22" s="35">
        <f>1.05505585/1000</f>
        <v>1.0550558499999999E-3</v>
      </c>
      <c r="D22" s="33" t="s">
        <v>24</v>
      </c>
      <c r="E22" s="21" t="s">
        <v>77</v>
      </c>
      <c r="F22" s="74">
        <v>8.4</v>
      </c>
      <c r="G22" s="33"/>
    </row>
    <row r="23" spans="1:33" ht="15.75" thickBot="1">
      <c r="A23" s="27"/>
      <c r="B23" s="28"/>
      <c r="C23" s="32">
        <f>3600/1000</f>
        <v>3.6</v>
      </c>
      <c r="D23" s="33" t="s">
        <v>25</v>
      </c>
      <c r="E23" s="64" t="s">
        <v>78</v>
      </c>
      <c r="F23" s="75">
        <f>F22/F21</f>
        <v>0.76363636363636367</v>
      </c>
      <c r="G23" s="76"/>
    </row>
    <row r="24" spans="1:33" ht="18" thickBot="1">
      <c r="A24" s="37"/>
      <c r="C24" s="57">
        <f>1000/6</f>
        <v>166.66666666666666</v>
      </c>
      <c r="D24" s="62" t="s">
        <v>45</v>
      </c>
    </row>
    <row r="25" spans="1:33">
      <c r="A25" s="37"/>
      <c r="C25" s="38"/>
    </row>
    <row r="26" spans="1:33">
      <c r="A26" s="37"/>
      <c r="C26" s="38"/>
    </row>
    <row r="27" spans="1:33" ht="15.75" thickBot="1">
      <c r="E27" s="39" t="s">
        <v>46</v>
      </c>
      <c r="M27" s="39" t="s">
        <v>47</v>
      </c>
      <c r="T27" s="12" t="s">
        <v>14</v>
      </c>
      <c r="Y27" s="58"/>
      <c r="Z27" s="58"/>
      <c r="AA27" s="58"/>
      <c r="AB27" s="58"/>
      <c r="AC27" s="58" t="s">
        <v>80</v>
      </c>
      <c r="AD27" s="58"/>
      <c r="AE27" s="58"/>
      <c r="AF27" s="58"/>
      <c r="AG27" s="58"/>
    </row>
    <row r="28" spans="1:33" ht="15" customHeight="1">
      <c r="A28" s="148" t="s">
        <v>5</v>
      </c>
      <c r="B28" s="144" t="s">
        <v>34</v>
      </c>
      <c r="C28" s="150" t="s">
        <v>26</v>
      </c>
      <c r="D28" s="144" t="s">
        <v>27</v>
      </c>
      <c r="E28" s="144" t="s">
        <v>35</v>
      </c>
      <c r="F28" s="144" t="s">
        <v>48</v>
      </c>
      <c r="G28" s="144" t="s">
        <v>49</v>
      </c>
      <c r="H28" s="144" t="s">
        <v>60</v>
      </c>
      <c r="I28" s="144" t="s">
        <v>61</v>
      </c>
      <c r="J28" s="144" t="s">
        <v>68</v>
      </c>
      <c r="K28" s="144" t="s">
        <v>69</v>
      </c>
      <c r="L28" s="148" t="s">
        <v>55</v>
      </c>
      <c r="M28" s="150" t="s">
        <v>50</v>
      </c>
      <c r="N28" s="144" t="s">
        <v>51</v>
      </c>
      <c r="O28" s="144" t="s">
        <v>90</v>
      </c>
      <c r="P28" s="148" t="s">
        <v>28</v>
      </c>
      <c r="Q28" s="150" t="s">
        <v>29</v>
      </c>
      <c r="R28" s="144" t="s">
        <v>30</v>
      </c>
      <c r="S28" s="144" t="s">
        <v>31</v>
      </c>
      <c r="T28" s="144" t="s">
        <v>32</v>
      </c>
      <c r="U28" s="144" t="s">
        <v>52</v>
      </c>
      <c r="V28" s="144" t="s">
        <v>67</v>
      </c>
      <c r="W28" s="144" t="s">
        <v>79</v>
      </c>
      <c r="X28" s="146" t="s">
        <v>33</v>
      </c>
      <c r="Y28" s="148" t="s">
        <v>81</v>
      </c>
      <c r="Z28" s="150" t="s">
        <v>82</v>
      </c>
      <c r="AA28" s="144" t="s">
        <v>83</v>
      </c>
      <c r="AB28" s="144" t="s">
        <v>84</v>
      </c>
      <c r="AC28" s="144" t="s">
        <v>85</v>
      </c>
      <c r="AD28" s="144" t="s">
        <v>86</v>
      </c>
      <c r="AE28" s="144" t="s">
        <v>87</v>
      </c>
      <c r="AF28" s="144" t="s">
        <v>88</v>
      </c>
      <c r="AG28" s="146" t="s">
        <v>89</v>
      </c>
    </row>
    <row r="29" spans="1:33">
      <c r="A29" s="149"/>
      <c r="B29" s="145"/>
      <c r="C29" s="151"/>
      <c r="D29" s="145"/>
      <c r="E29" s="145"/>
      <c r="F29" s="145"/>
      <c r="G29" s="145"/>
      <c r="H29" s="145"/>
      <c r="I29" s="145"/>
      <c r="J29" s="145"/>
      <c r="K29" s="145"/>
      <c r="L29" s="149"/>
      <c r="M29" s="151"/>
      <c r="N29" s="145"/>
      <c r="O29" s="145"/>
      <c r="P29" s="149"/>
      <c r="Q29" s="151"/>
      <c r="R29" s="145"/>
      <c r="S29" s="145"/>
      <c r="T29" s="145"/>
      <c r="U29" s="145"/>
      <c r="V29" s="145"/>
      <c r="W29" s="145"/>
      <c r="X29" s="147"/>
      <c r="Y29" s="149"/>
      <c r="Z29" s="151"/>
      <c r="AA29" s="145"/>
      <c r="AB29" s="145"/>
      <c r="AC29" s="145"/>
      <c r="AD29" s="145"/>
      <c r="AE29" s="145"/>
      <c r="AF29" s="145"/>
      <c r="AG29" s="147"/>
    </row>
    <row r="30" spans="1:33">
      <c r="A30" s="40">
        <v>1980</v>
      </c>
      <c r="B30" s="55">
        <v>97571.089989999993</v>
      </c>
      <c r="C30" s="54">
        <v>4960</v>
      </c>
      <c r="D30" s="54">
        <v>903</v>
      </c>
      <c r="E30" s="54">
        <v>0.92323</v>
      </c>
      <c r="F30" s="54">
        <v>0.84667000000000003</v>
      </c>
      <c r="G30" s="47">
        <v>361000</v>
      </c>
      <c r="H30" s="58">
        <v>23000</v>
      </c>
      <c r="I30" s="42"/>
      <c r="J30" s="42">
        <v>4108.9638628159701</v>
      </c>
      <c r="K30" s="42">
        <v>58661000</v>
      </c>
      <c r="L30" s="43">
        <v>22415</v>
      </c>
      <c r="M30" s="41">
        <v>5800</v>
      </c>
      <c r="N30" s="44">
        <v>1026</v>
      </c>
      <c r="O30" s="65">
        <v>15320</v>
      </c>
      <c r="P30" s="46">
        <f t="shared" ref="P30:P61" si="0">B30*1000*L30*1000*$C$22*$C$18*$B$16</f>
        <v>2510523.2345426781</v>
      </c>
      <c r="Q30" s="41">
        <f t="shared" ref="Q30:Q61" si="1">C30*1000*M30*1000*365*$C$22*$B$18*$C$18</f>
        <v>11887148.998001656</v>
      </c>
      <c r="R30" s="41">
        <f t="shared" ref="R30:R61" si="2">D30*1000000000*N30*$C$22*$C$18*$B$19</f>
        <v>1016585.4751481519</v>
      </c>
      <c r="S30" s="41">
        <f t="shared" ref="S30:S61" si="3">E30*1000000000000000*$C$22*$C$18</f>
        <v>974059.21239549981</v>
      </c>
      <c r="T30" s="41">
        <f t="shared" ref="T30:T61" si="4">F30*1000000000000000*$C$22*$C$18</f>
        <v>893284.13651949982</v>
      </c>
      <c r="U30" s="41">
        <f t="shared" ref="U30:U61" si="5">G30*$C$24*O30*(1/1000)*$C$18*$B$20</f>
        <v>1060.016333333333</v>
      </c>
      <c r="V30" s="41">
        <f t="shared" ref="V30:V61" si="6">((H30*$F$16*365*$F$18)+(I30*$F$17*365*$F$18))*$F$19</f>
        <v>268.49305392000002</v>
      </c>
      <c r="W30" s="41">
        <f t="shared" ref="W30:W61" si="7">J30*$F$18*365*$F$23*$F$20*K30</f>
        <v>56218.97469809591</v>
      </c>
      <c r="X30" s="45">
        <f t="shared" ref="X30:X61" si="8">SUM(P30:W30)</f>
        <v>17339148.540692836</v>
      </c>
      <c r="Y30" s="46">
        <f t="shared" ref="Y30:Y61" si="9">B30*1000*L30*1000*$C$22*$C$18</f>
        <v>2307466.2082193731</v>
      </c>
      <c r="Z30" s="41">
        <f t="shared" ref="Z30:Z61" si="10">C30*1000*365*M30*1000*$C$22*$C$18</f>
        <v>11078424.042871999</v>
      </c>
      <c r="AA30" s="41">
        <f t="shared" ref="AA30:AA61" si="11">D30*1000000000*N30*$C$22*$C$18</f>
        <v>977486.03379629983</v>
      </c>
      <c r="AB30" s="41">
        <f t="shared" ref="AB30:AB61" si="12">E30*1000000000000000*$C$22*$C$18</f>
        <v>974059.21239549981</v>
      </c>
      <c r="AC30" s="41">
        <f t="shared" ref="AC30:AC61" si="13">F30*1000000000000000*$C$22*$C$18</f>
        <v>893284.13651949982</v>
      </c>
      <c r="AD30" s="41">
        <f t="shared" ref="AD30:AD61" si="14">G30*$C$24*O30*(1/1000)*$C$18</f>
        <v>921.75333333333322</v>
      </c>
      <c r="AE30" s="41">
        <f t="shared" ref="AE30:AE61" si="15">((H30*$F$16*365*$F$18)+(I30*$F$17*365*$F$18))</f>
        <v>671.23263480000003</v>
      </c>
      <c r="AF30" s="41">
        <f t="shared" ref="AF30:AF61" si="16">J30*$F$18*365*K30</f>
        <v>368100.42957086605</v>
      </c>
      <c r="AG30" s="45">
        <f>SUM(Y30:AF30)</f>
        <v>16600413.049341671</v>
      </c>
    </row>
    <row r="31" spans="1:33">
      <c r="A31" s="40">
        <v>1981</v>
      </c>
      <c r="B31" s="55">
        <v>105749.97837</v>
      </c>
      <c r="C31" s="54">
        <v>4848</v>
      </c>
      <c r="D31" s="54">
        <v>924.61733000000004</v>
      </c>
      <c r="E31" s="54">
        <v>0.91905000000000003</v>
      </c>
      <c r="F31" s="54">
        <v>0.89083000000000001</v>
      </c>
      <c r="G31" s="47">
        <v>386999</v>
      </c>
      <c r="H31" s="58">
        <v>23500</v>
      </c>
      <c r="I31" s="42"/>
      <c r="J31" s="42">
        <v>4116.4184835118576</v>
      </c>
      <c r="K31" s="42">
        <v>59108000.000000007</v>
      </c>
      <c r="L31" s="43">
        <v>22308</v>
      </c>
      <c r="M31" s="41">
        <v>5800</v>
      </c>
      <c r="N31" s="44">
        <v>1026.99964</v>
      </c>
      <c r="O31" s="65">
        <v>15320</v>
      </c>
      <c r="P31" s="46">
        <f t="shared" si="0"/>
        <v>2707978.8512300821</v>
      </c>
      <c r="Q31" s="41">
        <f t="shared" si="1"/>
        <v>11618729.504498392</v>
      </c>
      <c r="R31" s="41">
        <f t="shared" si="2"/>
        <v>1041936.1583918362</v>
      </c>
      <c r="S31" s="41">
        <f t="shared" si="3"/>
        <v>969649.07894249982</v>
      </c>
      <c r="T31" s="41">
        <f t="shared" si="4"/>
        <v>939875.40285549988</v>
      </c>
      <c r="U31" s="41">
        <f t="shared" si="5"/>
        <v>1136.3580636666666</v>
      </c>
      <c r="V31" s="41">
        <f t="shared" si="6"/>
        <v>274.32985944000001</v>
      </c>
      <c r="W31" s="41">
        <f t="shared" si="7"/>
        <v>56750.13789370899</v>
      </c>
      <c r="X31" s="45">
        <f t="shared" si="8"/>
        <v>17336329.821735129</v>
      </c>
      <c r="Y31" s="46">
        <f t="shared" si="9"/>
        <v>2488951.150027649</v>
      </c>
      <c r="Z31" s="41">
        <f t="shared" si="10"/>
        <v>10828266.080613598</v>
      </c>
      <c r="AA31" s="41">
        <f t="shared" si="11"/>
        <v>1001861.6907613809</v>
      </c>
      <c r="AB31" s="41">
        <f t="shared" si="12"/>
        <v>969649.07894249982</v>
      </c>
      <c r="AC31" s="41">
        <f t="shared" si="13"/>
        <v>939875.40285549988</v>
      </c>
      <c r="AD31" s="41">
        <f t="shared" si="14"/>
        <v>988.13744666666662</v>
      </c>
      <c r="AE31" s="41">
        <f t="shared" si="15"/>
        <v>685.82464860000005</v>
      </c>
      <c r="AF31" s="41">
        <f t="shared" si="16"/>
        <v>371578.28382785642</v>
      </c>
      <c r="AG31" s="45">
        <f t="shared" ref="AG31:AG61" si="17">SUM(Y31:AF31)</f>
        <v>16601855.649123752</v>
      </c>
    </row>
    <row r="32" spans="1:33">
      <c r="A32" s="40">
        <v>1982</v>
      </c>
      <c r="B32" s="55">
        <v>103736.93227</v>
      </c>
      <c r="C32" s="54">
        <v>4582</v>
      </c>
      <c r="D32" s="54">
        <v>955.83578999999997</v>
      </c>
      <c r="E32" s="54">
        <v>0.94613999999999998</v>
      </c>
      <c r="F32" s="54">
        <v>1.0163500000000001</v>
      </c>
      <c r="G32" s="47">
        <v>370000</v>
      </c>
      <c r="H32" s="58">
        <v>23200</v>
      </c>
      <c r="I32" s="42"/>
      <c r="J32" s="42">
        <v>4123.8673369564385</v>
      </c>
      <c r="K32" s="42">
        <v>59591000</v>
      </c>
      <c r="L32" s="43">
        <v>22239</v>
      </c>
      <c r="M32" s="41">
        <v>5800</v>
      </c>
      <c r="N32" s="44">
        <v>1027.9997699999999</v>
      </c>
      <c r="O32" s="65">
        <v>15320</v>
      </c>
      <c r="P32" s="46">
        <f t="shared" si="0"/>
        <v>2648213.5348261404</v>
      </c>
      <c r="Q32" s="41">
        <f t="shared" si="1"/>
        <v>10981233.207428141</v>
      </c>
      <c r="R32" s="41">
        <f t="shared" si="2"/>
        <v>1078164.6656618728</v>
      </c>
      <c r="S32" s="41">
        <f t="shared" si="3"/>
        <v>998230.54191899986</v>
      </c>
      <c r="T32" s="41">
        <f t="shared" si="4"/>
        <v>1072306.0131474999</v>
      </c>
      <c r="U32" s="41">
        <f t="shared" si="5"/>
        <v>1086.4433333333332</v>
      </c>
      <c r="V32" s="41">
        <f t="shared" si="6"/>
        <v>270.82777612800004</v>
      </c>
      <c r="W32" s="41">
        <f t="shared" si="7"/>
        <v>57317.401862399187</v>
      </c>
      <c r="X32" s="45">
        <f t="shared" si="8"/>
        <v>16836822.63595451</v>
      </c>
      <c r="Y32" s="46">
        <f t="shared" si="9"/>
        <v>2434019.7930387319</v>
      </c>
      <c r="Z32" s="41">
        <f t="shared" si="10"/>
        <v>10234140.920249898</v>
      </c>
      <c r="AA32" s="41">
        <f t="shared" si="11"/>
        <v>1036696.793905647</v>
      </c>
      <c r="AB32" s="41">
        <f t="shared" si="12"/>
        <v>998230.54191899986</v>
      </c>
      <c r="AC32" s="41">
        <f t="shared" si="13"/>
        <v>1072306.0131474999</v>
      </c>
      <c r="AD32" s="41">
        <f t="shared" si="14"/>
        <v>944.73333333333323</v>
      </c>
      <c r="AE32" s="41">
        <f t="shared" si="15"/>
        <v>677.06944032000013</v>
      </c>
      <c r="AF32" s="41">
        <f t="shared" si="16"/>
        <v>375292.5121942804</v>
      </c>
      <c r="AG32" s="45">
        <f t="shared" si="17"/>
        <v>16152308.377228709</v>
      </c>
    </row>
    <row r="33" spans="1:33">
      <c r="A33" s="40">
        <v>1983</v>
      </c>
      <c r="B33" s="55">
        <v>99055.816089999993</v>
      </c>
      <c r="C33" s="54">
        <v>4395.0200000000004</v>
      </c>
      <c r="D33" s="54">
        <v>1020.3563</v>
      </c>
      <c r="E33" s="54">
        <v>0.99199000000000004</v>
      </c>
      <c r="F33" s="54">
        <v>1.12622</v>
      </c>
      <c r="G33" s="47">
        <v>377561</v>
      </c>
      <c r="H33" s="58">
        <v>24300</v>
      </c>
      <c r="I33" s="42"/>
      <c r="J33" s="42">
        <v>4131.3103580007601</v>
      </c>
      <c r="K33" s="42">
        <v>60493000</v>
      </c>
      <c r="L33" s="43">
        <v>22052</v>
      </c>
      <c r="M33" s="41">
        <v>5800</v>
      </c>
      <c r="N33" s="44">
        <v>1030.99983</v>
      </c>
      <c r="O33" s="65">
        <v>15320</v>
      </c>
      <c r="P33" s="46">
        <f t="shared" si="0"/>
        <v>2507450.1598936561</v>
      </c>
      <c r="Q33" s="41">
        <f t="shared" si="1"/>
        <v>10533116.449434925</v>
      </c>
      <c r="R33" s="41">
        <f t="shared" si="2"/>
        <v>1154301.4285651105</v>
      </c>
      <c r="S33" s="41">
        <f t="shared" si="3"/>
        <v>1046604.8526414998</v>
      </c>
      <c r="T33" s="41">
        <f t="shared" si="4"/>
        <v>1188224.999387</v>
      </c>
      <c r="U33" s="41">
        <f t="shared" si="5"/>
        <v>1108.6449496666664</v>
      </c>
      <c r="V33" s="41">
        <f t="shared" si="6"/>
        <v>283.66874827200007</v>
      </c>
      <c r="W33" s="41">
        <f t="shared" si="7"/>
        <v>58290.00352088752</v>
      </c>
      <c r="X33" s="45">
        <f t="shared" si="8"/>
        <v>16489380.207141019</v>
      </c>
      <c r="Y33" s="46">
        <f t="shared" si="9"/>
        <v>2304641.6910787281</v>
      </c>
      <c r="Z33" s="41">
        <f t="shared" si="10"/>
        <v>9816511.1364724375</v>
      </c>
      <c r="AA33" s="41">
        <f t="shared" si="11"/>
        <v>1109905.2197741447</v>
      </c>
      <c r="AB33" s="41">
        <f t="shared" si="12"/>
        <v>1046604.8526414998</v>
      </c>
      <c r="AC33" s="41">
        <f t="shared" si="13"/>
        <v>1188224.999387</v>
      </c>
      <c r="AD33" s="41">
        <f t="shared" si="14"/>
        <v>964.03908666666655</v>
      </c>
      <c r="AE33" s="41">
        <f t="shared" si="15"/>
        <v>709.1718706800001</v>
      </c>
      <c r="AF33" s="41">
        <f t="shared" si="16"/>
        <v>381660.73733914446</v>
      </c>
      <c r="AG33" s="45">
        <f t="shared" si="17"/>
        <v>15849221.847650301</v>
      </c>
    </row>
    <row r="34" spans="1:33">
      <c r="A34" s="40">
        <v>1984</v>
      </c>
      <c r="B34" s="55">
        <v>111415.01835</v>
      </c>
      <c r="C34" s="54">
        <v>4666</v>
      </c>
      <c r="D34" s="54">
        <v>1372.3055899999999</v>
      </c>
      <c r="E34" s="54">
        <v>0.88373999999999997</v>
      </c>
      <c r="F34" s="54">
        <v>1.35876</v>
      </c>
      <c r="G34" s="47">
        <v>328000</v>
      </c>
      <c r="H34" s="58">
        <v>24100</v>
      </c>
      <c r="I34" s="42"/>
      <c r="J34" s="42">
        <v>4138.7474817103912</v>
      </c>
      <c r="K34" s="42">
        <v>60699000</v>
      </c>
      <c r="L34" s="43">
        <v>22010</v>
      </c>
      <c r="M34" s="41">
        <v>5800</v>
      </c>
      <c r="N34" s="44">
        <v>1030.9993099999999</v>
      </c>
      <c r="O34" s="65">
        <v>15320</v>
      </c>
      <c r="P34" s="46">
        <f t="shared" si="0"/>
        <v>2814933.3988795043</v>
      </c>
      <c r="Q34" s="41">
        <f t="shared" si="1"/>
        <v>11182547.827555588</v>
      </c>
      <c r="R34" s="41">
        <f t="shared" si="2"/>
        <v>1552451.3388349642</v>
      </c>
      <c r="S34" s="41">
        <f t="shared" si="3"/>
        <v>932395.05687899981</v>
      </c>
      <c r="T34" s="41">
        <f t="shared" si="4"/>
        <v>1433567.6867459998</v>
      </c>
      <c r="U34" s="41">
        <f t="shared" si="5"/>
        <v>963.11733333333314</v>
      </c>
      <c r="V34" s="41">
        <f t="shared" si="6"/>
        <v>281.33402606400006</v>
      </c>
      <c r="W34" s="41">
        <f t="shared" si="7"/>
        <v>58593.791674998793</v>
      </c>
      <c r="X34" s="45">
        <f t="shared" si="8"/>
        <v>17975733.551929452</v>
      </c>
      <c r="Y34" s="46">
        <f t="shared" si="9"/>
        <v>2587254.9622054268</v>
      </c>
      <c r="Z34" s="41">
        <f t="shared" si="10"/>
        <v>10421759.391943699</v>
      </c>
      <c r="AA34" s="41">
        <f t="shared" si="11"/>
        <v>1492741.6719566963</v>
      </c>
      <c r="AB34" s="41">
        <f t="shared" si="12"/>
        <v>932395.05687899981</v>
      </c>
      <c r="AC34" s="41">
        <f t="shared" si="13"/>
        <v>1433567.6867459998</v>
      </c>
      <c r="AD34" s="41">
        <f t="shared" si="14"/>
        <v>837.49333333333323</v>
      </c>
      <c r="AE34" s="41">
        <f t="shared" si="15"/>
        <v>703.33506516000011</v>
      </c>
      <c r="AF34" s="41">
        <f t="shared" si="16"/>
        <v>383649.82644344447</v>
      </c>
      <c r="AG34" s="45">
        <f t="shared" si="17"/>
        <v>17252909.424572758</v>
      </c>
    </row>
    <row r="35" spans="1:33">
      <c r="A35" s="40">
        <v>1985</v>
      </c>
      <c r="B35" s="55">
        <v>117477.73083</v>
      </c>
      <c r="C35" s="54">
        <v>4436</v>
      </c>
      <c r="D35" s="54">
        <v>1467.6</v>
      </c>
      <c r="E35" s="54">
        <v>0.98923000000000005</v>
      </c>
      <c r="F35" s="54">
        <v>1.5932500000000001</v>
      </c>
      <c r="G35" s="47">
        <v>325000</v>
      </c>
      <c r="H35" s="58">
        <v>23000</v>
      </c>
      <c r="I35" s="42"/>
      <c r="J35" s="42">
        <v>4146.1786433675516</v>
      </c>
      <c r="K35" s="42">
        <v>61028000</v>
      </c>
      <c r="L35" s="43">
        <v>21870</v>
      </c>
      <c r="M35" s="41">
        <v>5800</v>
      </c>
      <c r="N35" s="44">
        <v>1032.0003899999999</v>
      </c>
      <c r="O35" s="65">
        <v>15320</v>
      </c>
      <c r="P35" s="46">
        <f t="shared" si="0"/>
        <v>2949230.2344492879</v>
      </c>
      <c r="Q35" s="41">
        <f t="shared" si="1"/>
        <v>10631329.224825673</v>
      </c>
      <c r="R35" s="41">
        <f t="shared" si="2"/>
        <v>1661867.3429599346</v>
      </c>
      <c r="S35" s="41">
        <f t="shared" si="3"/>
        <v>1043692.8984954999</v>
      </c>
      <c r="T35" s="41">
        <f t="shared" si="4"/>
        <v>1680967.7330124998</v>
      </c>
      <c r="U35" s="41">
        <f t="shared" si="5"/>
        <v>954.30833333333317</v>
      </c>
      <c r="V35" s="41">
        <f t="shared" si="6"/>
        <v>268.49305392000002</v>
      </c>
      <c r="W35" s="41">
        <f t="shared" si="7"/>
        <v>59017.157011721669</v>
      </c>
      <c r="X35" s="45">
        <f t="shared" si="8"/>
        <v>18027327.392141871</v>
      </c>
      <c r="Y35" s="46">
        <f t="shared" si="9"/>
        <v>2710689.5537217716</v>
      </c>
      <c r="Z35" s="41">
        <f t="shared" si="10"/>
        <v>9908042.1480201986</v>
      </c>
      <c r="AA35" s="41">
        <f t="shared" si="11"/>
        <v>1597949.3682307063</v>
      </c>
      <c r="AB35" s="41">
        <f t="shared" si="12"/>
        <v>1043692.8984954999</v>
      </c>
      <c r="AC35" s="41">
        <f t="shared" si="13"/>
        <v>1680967.7330124998</v>
      </c>
      <c r="AD35" s="41">
        <f t="shared" si="14"/>
        <v>829.83333333333326</v>
      </c>
      <c r="AE35" s="41">
        <f t="shared" si="15"/>
        <v>671.23263480000003</v>
      </c>
      <c r="AF35" s="41">
        <f t="shared" si="16"/>
        <v>386421.86138627277</v>
      </c>
      <c r="AG35" s="45">
        <f t="shared" si="17"/>
        <v>17329264.628835082</v>
      </c>
    </row>
    <row r="36" spans="1:33">
      <c r="A36" s="40">
        <v>1986</v>
      </c>
      <c r="B36" s="55">
        <v>107358.51255</v>
      </c>
      <c r="C36" s="54">
        <v>4503</v>
      </c>
      <c r="D36" s="54">
        <v>1494</v>
      </c>
      <c r="E36" s="54">
        <v>0.97929999999999995</v>
      </c>
      <c r="F36" s="54">
        <v>1.69035</v>
      </c>
      <c r="G36" s="47">
        <v>367000</v>
      </c>
      <c r="H36" s="58">
        <v>22500</v>
      </c>
      <c r="I36" s="42"/>
      <c r="J36" s="42">
        <v>4153.6037784732252</v>
      </c>
      <c r="K36" s="42">
        <v>61340000</v>
      </c>
      <c r="L36" s="43">
        <v>21913</v>
      </c>
      <c r="M36" s="41">
        <v>5800</v>
      </c>
      <c r="N36" s="44">
        <v>1029.99937</v>
      </c>
      <c r="O36" s="65">
        <v>15320</v>
      </c>
      <c r="P36" s="46">
        <f t="shared" si="0"/>
        <v>2700490.5986828161</v>
      </c>
      <c r="Q36" s="41">
        <f t="shared" si="1"/>
        <v>10791901.600403519</v>
      </c>
      <c r="R36" s="41">
        <f t="shared" si="2"/>
        <v>1688481.6520596261</v>
      </c>
      <c r="S36" s="41">
        <f t="shared" si="3"/>
        <v>1033216.1939049999</v>
      </c>
      <c r="T36" s="41">
        <f t="shared" si="4"/>
        <v>1783413.6560474997</v>
      </c>
      <c r="U36" s="41">
        <f t="shared" si="5"/>
        <v>1077.6343333333332</v>
      </c>
      <c r="V36" s="41">
        <f t="shared" si="6"/>
        <v>262.65624840000004</v>
      </c>
      <c r="W36" s="41">
        <f t="shared" si="7"/>
        <v>59425.107273699003</v>
      </c>
      <c r="X36" s="45">
        <f t="shared" si="8"/>
        <v>18058269.098953895</v>
      </c>
      <c r="Y36" s="46">
        <f t="shared" si="9"/>
        <v>2482068.5649658237</v>
      </c>
      <c r="Z36" s="41">
        <f t="shared" si="10"/>
        <v>10057690.21472835</v>
      </c>
      <c r="AA36" s="41">
        <f t="shared" si="11"/>
        <v>1623540.0500573327</v>
      </c>
      <c r="AB36" s="41">
        <f t="shared" si="12"/>
        <v>1033216.1939049999</v>
      </c>
      <c r="AC36" s="41">
        <f t="shared" si="13"/>
        <v>1783413.6560474997</v>
      </c>
      <c r="AD36" s="41">
        <f t="shared" si="14"/>
        <v>937.07333333333327</v>
      </c>
      <c r="AE36" s="41">
        <f t="shared" si="15"/>
        <v>656.64062100000012</v>
      </c>
      <c r="AF36" s="41">
        <f t="shared" si="16"/>
        <v>389092.96429207671</v>
      </c>
      <c r="AG36" s="45">
        <f t="shared" si="17"/>
        <v>17370615.357950415</v>
      </c>
    </row>
    <row r="37" spans="1:33">
      <c r="A37" s="40">
        <v>1987</v>
      </c>
      <c r="B37" s="55">
        <v>109900.44254</v>
      </c>
      <c r="C37" s="54">
        <v>4567</v>
      </c>
      <c r="D37" s="54">
        <v>1543</v>
      </c>
      <c r="E37" s="54">
        <v>0.92437000000000002</v>
      </c>
      <c r="F37" s="54">
        <v>2.0078800000000001</v>
      </c>
      <c r="G37" s="47">
        <v>363000</v>
      </c>
      <c r="H37" s="58">
        <v>21800</v>
      </c>
      <c r="I37" s="42"/>
      <c r="J37" s="42">
        <v>4161.0228227492507</v>
      </c>
      <c r="K37" s="42">
        <v>61583000</v>
      </c>
      <c r="L37" s="43">
        <v>21922</v>
      </c>
      <c r="M37" s="41">
        <v>5800</v>
      </c>
      <c r="N37" s="44">
        <v>1030.99964</v>
      </c>
      <c r="O37" s="65">
        <v>15320</v>
      </c>
      <c r="P37" s="46">
        <f t="shared" si="0"/>
        <v>2765565.5703981435</v>
      </c>
      <c r="Q37" s="41">
        <f t="shared" si="1"/>
        <v>10945284.168119667</v>
      </c>
      <c r="R37" s="41">
        <f t="shared" si="2"/>
        <v>1745553.7600390511</v>
      </c>
      <c r="S37" s="41">
        <f t="shared" si="3"/>
        <v>975261.97606449982</v>
      </c>
      <c r="T37" s="41">
        <f t="shared" si="4"/>
        <v>2118425.5400979999</v>
      </c>
      <c r="U37" s="41">
        <f t="shared" si="5"/>
        <v>1065.8889999999999</v>
      </c>
      <c r="V37" s="41">
        <f t="shared" si="6"/>
        <v>254.48472067200007</v>
      </c>
      <c r="W37" s="41">
        <f t="shared" si="7"/>
        <v>59767.085236065039</v>
      </c>
      <c r="X37" s="45">
        <f t="shared" si="8"/>
        <v>18611178.473676097</v>
      </c>
      <c r="Y37" s="46">
        <f t="shared" si="9"/>
        <v>2541880.1198512348</v>
      </c>
      <c r="Z37" s="41">
        <f t="shared" si="10"/>
        <v>10200637.621733148</v>
      </c>
      <c r="AA37" s="41">
        <f t="shared" si="11"/>
        <v>1678417.0769606261</v>
      </c>
      <c r="AB37" s="41">
        <f t="shared" si="12"/>
        <v>975261.97606449982</v>
      </c>
      <c r="AC37" s="41">
        <f t="shared" si="13"/>
        <v>2118425.5400979999</v>
      </c>
      <c r="AD37" s="41">
        <f t="shared" si="14"/>
        <v>926.86</v>
      </c>
      <c r="AE37" s="41">
        <f t="shared" si="15"/>
        <v>636.21180168000012</v>
      </c>
      <c r="AF37" s="41">
        <f t="shared" si="16"/>
        <v>391332.10571233055</v>
      </c>
      <c r="AG37" s="45">
        <f t="shared" si="17"/>
        <v>17907517.512221523</v>
      </c>
    </row>
    <row r="38" spans="1:33">
      <c r="A38" s="40">
        <v>1988</v>
      </c>
      <c r="B38" s="55">
        <v>122407.26723</v>
      </c>
      <c r="C38" s="54">
        <v>4849</v>
      </c>
      <c r="D38" s="54">
        <v>1618</v>
      </c>
      <c r="E38" s="54">
        <v>1.0928500000000001</v>
      </c>
      <c r="F38" s="54">
        <v>1.8513299999999999</v>
      </c>
      <c r="G38" s="47">
        <v>355000</v>
      </c>
      <c r="H38" s="58">
        <v>21500</v>
      </c>
      <c r="I38" s="42"/>
      <c r="J38" s="42">
        <v>4168.4357121404028</v>
      </c>
      <c r="K38" s="42">
        <v>62298000</v>
      </c>
      <c r="L38" s="43">
        <v>21823</v>
      </c>
      <c r="M38" s="41">
        <v>5800</v>
      </c>
      <c r="N38" s="44">
        <v>1029</v>
      </c>
      <c r="O38" s="65">
        <v>15320</v>
      </c>
      <c r="P38" s="46">
        <f t="shared" si="0"/>
        <v>3066380.1877150289</v>
      </c>
      <c r="Q38" s="41">
        <f t="shared" si="1"/>
        <v>11621126.107118955</v>
      </c>
      <c r="R38" s="41">
        <f t="shared" si="2"/>
        <v>1826849.1237294478</v>
      </c>
      <c r="S38" s="41">
        <f t="shared" si="3"/>
        <v>1153017.7856725</v>
      </c>
      <c r="T38" s="41">
        <f t="shared" si="4"/>
        <v>1953256.5467804996</v>
      </c>
      <c r="U38" s="41">
        <f t="shared" si="5"/>
        <v>1042.3983333333331</v>
      </c>
      <c r="V38" s="41">
        <f t="shared" si="6"/>
        <v>250.98263736000004</v>
      </c>
      <c r="W38" s="41">
        <f t="shared" si="7"/>
        <v>60568.713505978572</v>
      </c>
      <c r="X38" s="45">
        <f t="shared" si="8"/>
        <v>19682491.845493108</v>
      </c>
      <c r="Y38" s="46">
        <f t="shared" si="9"/>
        <v>2818364.1431204309</v>
      </c>
      <c r="Z38" s="41">
        <f t="shared" si="10"/>
        <v>10830499.633848049</v>
      </c>
      <c r="AA38" s="41">
        <f t="shared" si="11"/>
        <v>1756585.6958936998</v>
      </c>
      <c r="AB38" s="41">
        <f t="shared" si="12"/>
        <v>1153017.7856725</v>
      </c>
      <c r="AC38" s="41">
        <f t="shared" si="13"/>
        <v>1953256.5467804996</v>
      </c>
      <c r="AD38" s="41">
        <f t="shared" si="14"/>
        <v>906.43333333333317</v>
      </c>
      <c r="AE38" s="41">
        <f t="shared" si="15"/>
        <v>627.45659340000009</v>
      </c>
      <c r="AF38" s="41">
        <f t="shared" si="16"/>
        <v>396580.86224152637</v>
      </c>
      <c r="AG38" s="45">
        <f t="shared" si="17"/>
        <v>18909838.557483438</v>
      </c>
    </row>
    <row r="39" spans="1:33">
      <c r="A39" s="40">
        <v>1989</v>
      </c>
      <c r="B39" s="55">
        <v>122564.89775</v>
      </c>
      <c r="C39" s="54">
        <v>5058</v>
      </c>
      <c r="D39" s="54">
        <v>1731</v>
      </c>
      <c r="E39" s="54">
        <v>1.1246700000000001</v>
      </c>
      <c r="F39" s="54">
        <v>1.85789</v>
      </c>
      <c r="G39" s="47">
        <v>104000</v>
      </c>
      <c r="H39" s="58">
        <v>22200</v>
      </c>
      <c r="I39" s="42"/>
      <c r="J39" s="42">
        <v>4175.8423828164514</v>
      </c>
      <c r="K39" s="42">
        <v>63216000</v>
      </c>
      <c r="L39" s="43">
        <v>21765</v>
      </c>
      <c r="M39" s="41">
        <v>5800</v>
      </c>
      <c r="N39" s="44">
        <v>1031</v>
      </c>
      <c r="O39" s="65">
        <v>15320</v>
      </c>
      <c r="P39" s="46">
        <f t="shared" si="0"/>
        <v>3062168.7771586515</v>
      </c>
      <c r="Q39" s="41">
        <f t="shared" si="1"/>
        <v>12122016.05481701</v>
      </c>
      <c r="R39" s="41">
        <f t="shared" si="2"/>
        <v>1958233.7094495238</v>
      </c>
      <c r="S39" s="41">
        <f t="shared" si="3"/>
        <v>1186589.6628194998</v>
      </c>
      <c r="T39" s="41">
        <f t="shared" si="4"/>
        <v>1960177.7131564997</v>
      </c>
      <c r="U39" s="41">
        <f t="shared" si="5"/>
        <v>305.37866666666662</v>
      </c>
      <c r="V39" s="41">
        <f t="shared" si="6"/>
        <v>259.15416508800007</v>
      </c>
      <c r="W39" s="41">
        <f t="shared" si="7"/>
        <v>61570.438565613011</v>
      </c>
      <c r="X39" s="45">
        <f t="shared" si="8"/>
        <v>20351320.88879855</v>
      </c>
      <c r="Y39" s="46">
        <f t="shared" si="9"/>
        <v>2814493.3613590547</v>
      </c>
      <c r="Z39" s="41">
        <f t="shared" si="10"/>
        <v>11297312.259848099</v>
      </c>
      <c r="AA39" s="41">
        <f t="shared" si="11"/>
        <v>1882917.0283168498</v>
      </c>
      <c r="AB39" s="41">
        <f t="shared" si="12"/>
        <v>1186589.6628194998</v>
      </c>
      <c r="AC39" s="41">
        <f t="shared" si="13"/>
        <v>1960177.7131564997</v>
      </c>
      <c r="AD39" s="41">
        <f t="shared" si="14"/>
        <v>265.54666666666662</v>
      </c>
      <c r="AE39" s="41">
        <f t="shared" si="15"/>
        <v>647.88541272000009</v>
      </c>
      <c r="AF39" s="41">
        <f t="shared" si="16"/>
        <v>403139.77632246615</v>
      </c>
      <c r="AG39" s="45">
        <f t="shared" si="17"/>
        <v>19545543.233901855</v>
      </c>
    </row>
    <row r="40" spans="1:33">
      <c r="A40" s="40">
        <v>1990</v>
      </c>
      <c r="B40" s="55">
        <v>126610.38043999999</v>
      </c>
      <c r="C40" s="54">
        <v>5315</v>
      </c>
      <c r="D40" s="54">
        <v>2028.1051399999999</v>
      </c>
      <c r="E40" s="54">
        <v>1.04721</v>
      </c>
      <c r="F40" s="54">
        <v>1.97404</v>
      </c>
      <c r="G40" s="47">
        <v>103000</v>
      </c>
      <c r="H40" s="58">
        <v>23100</v>
      </c>
      <c r="I40" s="42"/>
      <c r="J40" s="42">
        <v>4183.2427711742057</v>
      </c>
      <c r="K40" s="42">
        <v>64271000</v>
      </c>
      <c r="L40" s="43">
        <v>21822</v>
      </c>
      <c r="M40" s="41">
        <v>5800</v>
      </c>
      <c r="N40" s="44">
        <v>1029</v>
      </c>
      <c r="O40" s="65">
        <v>15320</v>
      </c>
      <c r="P40" s="46">
        <f t="shared" si="0"/>
        <v>3171525.5206994009</v>
      </c>
      <c r="Q40" s="41">
        <f t="shared" si="1"/>
        <v>12737942.928302174</v>
      </c>
      <c r="R40" s="41">
        <f t="shared" si="2"/>
        <v>2289890.048108893</v>
      </c>
      <c r="S40" s="41">
        <f t="shared" si="3"/>
        <v>1104865.0366785</v>
      </c>
      <c r="T40" s="41">
        <f t="shared" si="4"/>
        <v>2082722.4501339996</v>
      </c>
      <c r="U40" s="41">
        <f t="shared" si="5"/>
        <v>302.44233333333324</v>
      </c>
      <c r="V40" s="41">
        <f t="shared" si="6"/>
        <v>269.66041502400003</v>
      </c>
      <c r="W40" s="41">
        <f t="shared" si="7"/>
        <v>62708.91163954357</v>
      </c>
      <c r="X40" s="45">
        <f t="shared" si="8"/>
        <v>21450226.998310868</v>
      </c>
      <c r="Y40" s="46">
        <f t="shared" si="9"/>
        <v>2915005.0741722435</v>
      </c>
      <c r="Z40" s="41">
        <f t="shared" si="10"/>
        <v>11871335.441101747</v>
      </c>
      <c r="AA40" s="41">
        <f t="shared" si="11"/>
        <v>2201817.3539508586</v>
      </c>
      <c r="AB40" s="41">
        <f t="shared" si="12"/>
        <v>1104865.0366785</v>
      </c>
      <c r="AC40" s="41">
        <f t="shared" si="13"/>
        <v>2082722.4501339996</v>
      </c>
      <c r="AD40" s="41">
        <f t="shared" si="14"/>
        <v>262.99333333333328</v>
      </c>
      <c r="AE40" s="41">
        <f t="shared" si="15"/>
        <v>674.15103756000008</v>
      </c>
      <c r="AF40" s="41">
        <f t="shared" si="16"/>
        <v>410594.06430653518</v>
      </c>
      <c r="AG40" s="45">
        <f t="shared" si="17"/>
        <v>20587276.564714774</v>
      </c>
    </row>
    <row r="41" spans="1:33">
      <c r="A41" s="40">
        <v>1991</v>
      </c>
      <c r="B41" s="55">
        <v>128773.11533</v>
      </c>
      <c r="C41" s="54">
        <v>5389</v>
      </c>
      <c r="D41" s="54">
        <v>2175.2274299999999</v>
      </c>
      <c r="E41" s="54">
        <v>1.13897</v>
      </c>
      <c r="F41" s="54">
        <v>2.07857</v>
      </c>
      <c r="G41" s="47">
        <v>168000</v>
      </c>
      <c r="H41" s="58">
        <v>24300</v>
      </c>
      <c r="I41" s="42"/>
      <c r="J41" s="42">
        <v>4190.6368138395392</v>
      </c>
      <c r="K41" s="42">
        <v>65578000</v>
      </c>
      <c r="L41" s="43">
        <v>21681</v>
      </c>
      <c r="M41" s="41">
        <v>5800</v>
      </c>
      <c r="N41" s="44">
        <v>1030</v>
      </c>
      <c r="O41" s="65">
        <v>15320</v>
      </c>
      <c r="P41" s="46">
        <f t="shared" si="0"/>
        <v>3204858.4829399008</v>
      </c>
      <c r="Q41" s="41">
        <f t="shared" si="1"/>
        <v>12915291.522223974</v>
      </c>
      <c r="R41" s="41">
        <f t="shared" si="2"/>
        <v>2458389.4585692254</v>
      </c>
      <c r="S41" s="41">
        <f t="shared" si="3"/>
        <v>1201676.9614744999</v>
      </c>
      <c r="T41" s="41">
        <f t="shared" si="4"/>
        <v>2193007.4381344998</v>
      </c>
      <c r="U41" s="41">
        <f t="shared" si="5"/>
        <v>493.30399999999992</v>
      </c>
      <c r="V41" s="41">
        <f t="shared" si="6"/>
        <v>283.66874827200007</v>
      </c>
      <c r="W41" s="41">
        <f t="shared" si="7"/>
        <v>64097.239817110036</v>
      </c>
      <c r="X41" s="45">
        <f t="shared" si="8"/>
        <v>22038098.07590748</v>
      </c>
      <c r="Y41" s="46">
        <f t="shared" si="9"/>
        <v>2945641.9879962322</v>
      </c>
      <c r="Z41" s="41">
        <f t="shared" si="10"/>
        <v>12036618.380451048</v>
      </c>
      <c r="AA41" s="41">
        <f t="shared" si="11"/>
        <v>2363836.0178550244</v>
      </c>
      <c r="AB41" s="41">
        <f t="shared" si="12"/>
        <v>1201676.9614744999</v>
      </c>
      <c r="AC41" s="41">
        <f t="shared" si="13"/>
        <v>2193007.4381344998</v>
      </c>
      <c r="AD41" s="41">
        <f t="shared" si="14"/>
        <v>428.96</v>
      </c>
      <c r="AE41" s="41">
        <f t="shared" si="15"/>
        <v>709.1718706800001</v>
      </c>
      <c r="AF41" s="41">
        <f t="shared" si="16"/>
        <v>419684.30832631566</v>
      </c>
      <c r="AG41" s="45">
        <f t="shared" si="17"/>
        <v>21161603.226108298</v>
      </c>
    </row>
    <row r="42" spans="1:33">
      <c r="A42" s="40">
        <v>1992</v>
      </c>
      <c r="B42" s="55">
        <v>125305.24378999999</v>
      </c>
      <c r="C42" s="54">
        <v>5478</v>
      </c>
      <c r="D42" s="54">
        <v>2177.0637999999999</v>
      </c>
      <c r="E42" s="54">
        <v>0.97858000000000001</v>
      </c>
      <c r="F42" s="54">
        <v>2.1739799999999998</v>
      </c>
      <c r="G42" s="47">
        <v>162000</v>
      </c>
      <c r="H42" s="58">
        <v>25800</v>
      </c>
      <c r="I42" s="42"/>
      <c r="J42" s="42">
        <v>4198.0244476693979</v>
      </c>
      <c r="K42" s="42">
        <v>66318000</v>
      </c>
      <c r="L42" s="43">
        <v>21682</v>
      </c>
      <c r="M42" s="41">
        <v>5800</v>
      </c>
      <c r="N42" s="44">
        <v>1030</v>
      </c>
      <c r="O42" s="65">
        <v>15320</v>
      </c>
      <c r="P42" s="46">
        <f t="shared" si="0"/>
        <v>3118695.1946725743</v>
      </c>
      <c r="Q42" s="41">
        <f t="shared" si="1"/>
        <v>13128589.155454248</v>
      </c>
      <c r="R42" s="41">
        <f t="shared" si="2"/>
        <v>2460464.8795517716</v>
      </c>
      <c r="S42" s="41">
        <f t="shared" si="3"/>
        <v>1032456.5536929999</v>
      </c>
      <c r="T42" s="41">
        <f t="shared" si="4"/>
        <v>2293670.3167829993</v>
      </c>
      <c r="U42" s="41">
        <f t="shared" si="5"/>
        <v>475.68599999999992</v>
      </c>
      <c r="V42" s="41">
        <f t="shared" si="6"/>
        <v>301.17916483200003</v>
      </c>
      <c r="W42" s="41">
        <f t="shared" si="7"/>
        <v>64934.80201367569</v>
      </c>
      <c r="X42" s="45">
        <f t="shared" si="8"/>
        <v>22099587.767333101</v>
      </c>
      <c r="Y42" s="46">
        <f t="shared" si="9"/>
        <v>2866447.7892211159</v>
      </c>
      <c r="Z42" s="41">
        <f t="shared" si="10"/>
        <v>12235404.618317099</v>
      </c>
      <c r="AA42" s="41">
        <f t="shared" si="11"/>
        <v>2365831.6149536264</v>
      </c>
      <c r="AB42" s="41">
        <f t="shared" si="12"/>
        <v>1032456.5536929999</v>
      </c>
      <c r="AC42" s="41">
        <f t="shared" si="13"/>
        <v>2293670.3167829993</v>
      </c>
      <c r="AD42" s="41">
        <f t="shared" si="14"/>
        <v>413.64</v>
      </c>
      <c r="AE42" s="41">
        <f t="shared" si="15"/>
        <v>752.94791208000004</v>
      </c>
      <c r="AF42" s="41">
        <f t="shared" si="16"/>
        <v>425168.34651811462</v>
      </c>
      <c r="AG42" s="45">
        <f t="shared" si="17"/>
        <v>21220145.827398036</v>
      </c>
    </row>
    <row r="43" spans="1:33">
      <c r="A43" s="40">
        <v>1993</v>
      </c>
      <c r="B43" s="55">
        <v>126749.27168000001</v>
      </c>
      <c r="C43" s="54">
        <v>5395</v>
      </c>
      <c r="D43" s="54">
        <v>2217.18165</v>
      </c>
      <c r="E43" s="54">
        <v>1.10684</v>
      </c>
      <c r="F43" s="54">
        <v>2.42334</v>
      </c>
      <c r="G43" s="47">
        <v>138000</v>
      </c>
      <c r="H43" s="58">
        <v>26700</v>
      </c>
      <c r="I43" s="42"/>
      <c r="J43" s="42">
        <v>4205.4056097537969</v>
      </c>
      <c r="K43" s="42">
        <v>66569000</v>
      </c>
      <c r="L43" s="43">
        <v>21418</v>
      </c>
      <c r="M43" s="41">
        <v>5800</v>
      </c>
      <c r="N43" s="44">
        <v>1027</v>
      </c>
      <c r="O43" s="65">
        <v>15320</v>
      </c>
      <c r="P43" s="46">
        <f t="shared" si="0"/>
        <v>3116224.4587915279</v>
      </c>
      <c r="Q43" s="41">
        <f t="shared" si="1"/>
        <v>12929671.137947362</v>
      </c>
      <c r="R43" s="41">
        <f t="shared" si="2"/>
        <v>2498506.64236625</v>
      </c>
      <c r="S43" s="41">
        <f t="shared" si="3"/>
        <v>1167778.0170139999</v>
      </c>
      <c r="T43" s="41">
        <f t="shared" si="4"/>
        <v>2556759.0435389997</v>
      </c>
      <c r="U43" s="41">
        <f t="shared" si="5"/>
        <v>405.21399999999994</v>
      </c>
      <c r="V43" s="41">
        <f t="shared" si="6"/>
        <v>311.6854147680001</v>
      </c>
      <c r="W43" s="41">
        <f t="shared" si="7"/>
        <v>65295.170401727199</v>
      </c>
      <c r="X43" s="45">
        <f t="shared" si="8"/>
        <v>22334951.369474635</v>
      </c>
      <c r="Y43" s="46">
        <f t="shared" si="9"/>
        <v>2864176.8922716249</v>
      </c>
      <c r="Z43" s="41">
        <f t="shared" si="10"/>
        <v>12050019.699857747</v>
      </c>
      <c r="AA43" s="41">
        <f t="shared" si="11"/>
        <v>2402410.2330444711</v>
      </c>
      <c r="AB43" s="41">
        <f t="shared" si="12"/>
        <v>1167778.0170139999</v>
      </c>
      <c r="AC43" s="41">
        <f t="shared" si="13"/>
        <v>2556759.0435389997</v>
      </c>
      <c r="AD43" s="41">
        <f t="shared" si="14"/>
        <v>352.35999999999996</v>
      </c>
      <c r="AE43" s="41">
        <f t="shared" si="15"/>
        <v>779.21353692000014</v>
      </c>
      <c r="AF43" s="41">
        <f t="shared" si="16"/>
        <v>427527.90143988043</v>
      </c>
      <c r="AG43" s="45">
        <f t="shared" si="17"/>
        <v>21469803.36070364</v>
      </c>
    </row>
    <row r="44" spans="1:33">
      <c r="A44" s="40">
        <v>1994</v>
      </c>
      <c r="B44" s="55">
        <v>136316.23196</v>
      </c>
      <c r="C44" s="54">
        <v>5655</v>
      </c>
      <c r="D44" s="54">
        <v>2333.6152000000002</v>
      </c>
      <c r="E44" s="54">
        <v>0.82799999999999996</v>
      </c>
      <c r="F44" s="54">
        <v>2.6144799999999999</v>
      </c>
      <c r="G44" s="47">
        <v>162442</v>
      </c>
      <c r="H44" s="58">
        <v>28000</v>
      </c>
      <c r="I44" s="42"/>
      <c r="J44" s="42">
        <v>4212.7802374177854</v>
      </c>
      <c r="K44" s="42">
        <v>66643999.999999993</v>
      </c>
      <c r="L44" s="43">
        <v>21394</v>
      </c>
      <c r="M44" s="41">
        <v>5800</v>
      </c>
      <c r="N44" s="44">
        <v>1028</v>
      </c>
      <c r="O44" s="65">
        <v>15320</v>
      </c>
      <c r="P44" s="46">
        <f t="shared" si="0"/>
        <v>3347679.7830793881</v>
      </c>
      <c r="Q44" s="41">
        <f t="shared" si="1"/>
        <v>13552787.819294224</v>
      </c>
      <c r="R44" s="41">
        <f t="shared" si="2"/>
        <v>2632274.3311533444</v>
      </c>
      <c r="S44" s="41">
        <f t="shared" si="3"/>
        <v>873586.24379999982</v>
      </c>
      <c r="T44" s="41">
        <f t="shared" si="4"/>
        <v>2758422.4187079999</v>
      </c>
      <c r="U44" s="41">
        <f t="shared" si="5"/>
        <v>476.98385933333321</v>
      </c>
      <c r="V44" s="41">
        <f t="shared" si="6"/>
        <v>326.86110912000004</v>
      </c>
      <c r="W44" s="41">
        <f t="shared" si="7"/>
        <v>65483.366296279644</v>
      </c>
      <c r="X44" s="45">
        <f t="shared" si="8"/>
        <v>23231037.807299688</v>
      </c>
      <c r="Y44" s="46">
        <f t="shared" si="9"/>
        <v>3076911.5653303196</v>
      </c>
      <c r="Z44" s="41">
        <f t="shared" si="10"/>
        <v>12630743.540814748</v>
      </c>
      <c r="AA44" s="41">
        <f t="shared" si="11"/>
        <v>2531033.0107243694</v>
      </c>
      <c r="AB44" s="41">
        <f t="shared" si="12"/>
        <v>873586.24379999982</v>
      </c>
      <c r="AC44" s="41">
        <f t="shared" si="13"/>
        <v>2758422.4187079999</v>
      </c>
      <c r="AD44" s="41">
        <f t="shared" si="14"/>
        <v>414.76857333333328</v>
      </c>
      <c r="AE44" s="41">
        <f t="shared" si="15"/>
        <v>817.15277280000009</v>
      </c>
      <c r="AF44" s="41">
        <f t="shared" si="16"/>
        <v>428760.13646373578</v>
      </c>
      <c r="AG44" s="45">
        <f t="shared" si="17"/>
        <v>22300688.837187301</v>
      </c>
    </row>
    <row r="45" spans="1:33">
      <c r="A45" s="40">
        <v>1995</v>
      </c>
      <c r="B45" s="55">
        <v>140762.95598999999</v>
      </c>
      <c r="C45" s="54">
        <v>5693</v>
      </c>
      <c r="D45" s="54">
        <v>2409.22462</v>
      </c>
      <c r="E45" s="54">
        <v>1.00135</v>
      </c>
      <c r="F45" s="54">
        <v>2.8323399999999999</v>
      </c>
      <c r="G45" s="47">
        <v>159019</v>
      </c>
      <c r="H45" s="58">
        <v>29000</v>
      </c>
      <c r="I45" s="42"/>
      <c r="J45" s="42">
        <v>4220.1482682234127</v>
      </c>
      <c r="K45" s="42">
        <v>66857000</v>
      </c>
      <c r="L45" s="43">
        <v>21326</v>
      </c>
      <c r="M45" s="41">
        <v>5800</v>
      </c>
      <c r="N45" s="44">
        <v>1026</v>
      </c>
      <c r="O45" s="65">
        <v>15320</v>
      </c>
      <c r="P45" s="46">
        <f t="shared" si="0"/>
        <v>3445895.7025417001</v>
      </c>
      <c r="Q45" s="41">
        <f t="shared" si="1"/>
        <v>13643858.718875689</v>
      </c>
      <c r="R45" s="41">
        <f t="shared" si="2"/>
        <v>2712273.2614189647</v>
      </c>
      <c r="S45" s="41">
        <f t="shared" si="3"/>
        <v>1056480.1753974999</v>
      </c>
      <c r="T45" s="41">
        <f t="shared" si="4"/>
        <v>2988276.8861889993</v>
      </c>
      <c r="U45" s="41">
        <f t="shared" si="5"/>
        <v>466.93279033333329</v>
      </c>
      <c r="V45" s="41">
        <f t="shared" si="6"/>
        <v>338.53472016000006</v>
      </c>
      <c r="W45" s="41">
        <f t="shared" si="7"/>
        <v>65807.551367362947</v>
      </c>
      <c r="X45" s="45">
        <f t="shared" si="8"/>
        <v>23913397.763300706</v>
      </c>
      <c r="Y45" s="46">
        <f t="shared" si="9"/>
        <v>3167183.5501302388</v>
      </c>
      <c r="Z45" s="41">
        <f t="shared" si="10"/>
        <v>12715618.563723849</v>
      </c>
      <c r="AA45" s="41">
        <f t="shared" si="11"/>
        <v>2607955.0590566969</v>
      </c>
      <c r="AB45" s="41">
        <f t="shared" si="12"/>
        <v>1056480.1753974999</v>
      </c>
      <c r="AC45" s="41">
        <f t="shared" si="13"/>
        <v>2988276.8861889993</v>
      </c>
      <c r="AD45" s="41">
        <f t="shared" si="14"/>
        <v>406.02851333333331</v>
      </c>
      <c r="AE45" s="41">
        <f t="shared" si="15"/>
        <v>846.33680040000013</v>
      </c>
      <c r="AF45" s="41">
        <f t="shared" si="16"/>
        <v>430882.77681011462</v>
      </c>
      <c r="AG45" s="45">
        <f t="shared" si="17"/>
        <v>22967649.376621131</v>
      </c>
    </row>
    <row r="46" spans="1:33">
      <c r="A46" s="40">
        <v>1996</v>
      </c>
      <c r="B46" s="55">
        <v>142223.51853999999</v>
      </c>
      <c r="C46" s="54">
        <v>5739</v>
      </c>
      <c r="D46" s="54">
        <v>2524.3162000000002</v>
      </c>
      <c r="E46" s="54">
        <v>1.00013</v>
      </c>
      <c r="F46" s="54">
        <v>2.93492</v>
      </c>
      <c r="G46" s="47">
        <v>749000</v>
      </c>
      <c r="H46" s="58">
        <v>26000</v>
      </c>
      <c r="I46" s="42"/>
      <c r="J46" s="42">
        <v>4227.5096399716585</v>
      </c>
      <c r="K46" s="42">
        <v>66907000</v>
      </c>
      <c r="L46" s="43">
        <v>21322</v>
      </c>
      <c r="M46" s="41">
        <v>5800</v>
      </c>
      <c r="N46" s="44">
        <v>1026</v>
      </c>
      <c r="O46" s="65">
        <v>15320</v>
      </c>
      <c r="P46" s="46">
        <f t="shared" si="0"/>
        <v>3480997.4321937575</v>
      </c>
      <c r="Q46" s="41">
        <f t="shared" si="1"/>
        <v>13754102.439421671</v>
      </c>
      <c r="R46" s="41">
        <f t="shared" si="2"/>
        <v>2841841.8423047368</v>
      </c>
      <c r="S46" s="41">
        <f t="shared" si="3"/>
        <v>1055193.0072604998</v>
      </c>
      <c r="T46" s="41">
        <f t="shared" si="4"/>
        <v>3096504.5152819995</v>
      </c>
      <c r="U46" s="41">
        <f t="shared" si="5"/>
        <v>2199.3136666666664</v>
      </c>
      <c r="V46" s="41">
        <f t="shared" si="6"/>
        <v>303.51388704000004</v>
      </c>
      <c r="W46" s="41">
        <f t="shared" si="7"/>
        <v>65971.643087490083</v>
      </c>
      <c r="X46" s="45">
        <f t="shared" si="8"/>
        <v>24297113.707103867</v>
      </c>
      <c r="Y46" s="46">
        <f t="shared" si="9"/>
        <v>3199446.1692957329</v>
      </c>
      <c r="Z46" s="41">
        <f t="shared" si="10"/>
        <v>12818362.012508549</v>
      </c>
      <c r="AA46" s="41">
        <f t="shared" si="11"/>
        <v>2732540.2329853238</v>
      </c>
      <c r="AB46" s="41">
        <f t="shared" si="12"/>
        <v>1055193.0072604998</v>
      </c>
      <c r="AC46" s="41">
        <f t="shared" si="13"/>
        <v>3096504.5152819995</v>
      </c>
      <c r="AD46" s="41">
        <f t="shared" si="14"/>
        <v>1912.4466666666665</v>
      </c>
      <c r="AE46" s="41">
        <f t="shared" si="15"/>
        <v>758.78471760000014</v>
      </c>
      <c r="AF46" s="41">
        <f t="shared" si="16"/>
        <v>431957.18688237545</v>
      </c>
      <c r="AG46" s="45">
        <f t="shared" si="17"/>
        <v>23336674.355598751</v>
      </c>
    </row>
    <row r="47" spans="1:33">
      <c r="A47" s="40">
        <v>1997</v>
      </c>
      <c r="B47" s="55">
        <v>148322.60729000001</v>
      </c>
      <c r="C47" s="54">
        <v>5702</v>
      </c>
      <c r="D47" s="54">
        <v>2590.2139900000002</v>
      </c>
      <c r="E47" s="54">
        <v>1.09718</v>
      </c>
      <c r="F47" s="54">
        <v>3.1286999999999998</v>
      </c>
      <c r="G47" s="47">
        <v>777000</v>
      </c>
      <c r="H47" s="58">
        <v>27000</v>
      </c>
      <c r="I47" s="42"/>
      <c r="J47" s="42">
        <v>4234.8642907043577</v>
      </c>
      <c r="K47" s="42">
        <v>67373000</v>
      </c>
      <c r="L47" s="43">
        <v>21296</v>
      </c>
      <c r="M47" s="41">
        <v>5800</v>
      </c>
      <c r="N47" s="44">
        <v>1026</v>
      </c>
      <c r="O47" s="65">
        <v>15320</v>
      </c>
      <c r="P47" s="46">
        <f t="shared" si="0"/>
        <v>3625849.1730179577</v>
      </c>
      <c r="Q47" s="41">
        <f t="shared" si="1"/>
        <v>13665428.142460771</v>
      </c>
      <c r="R47" s="41">
        <f t="shared" si="2"/>
        <v>2916028.7040526471</v>
      </c>
      <c r="S47" s="41">
        <f t="shared" si="3"/>
        <v>1157586.177503</v>
      </c>
      <c r="T47" s="41">
        <f t="shared" si="4"/>
        <v>3300953.2378949993</v>
      </c>
      <c r="U47" s="41">
        <f t="shared" si="5"/>
        <v>2281.5309999999995</v>
      </c>
      <c r="V47" s="41">
        <f t="shared" si="6"/>
        <v>315.18749808000007</v>
      </c>
      <c r="W47" s="41">
        <f t="shared" si="7"/>
        <v>66546.699482605778</v>
      </c>
      <c r="X47" s="45">
        <f t="shared" si="8"/>
        <v>24734988.85291006</v>
      </c>
      <c r="Y47" s="46">
        <f t="shared" si="9"/>
        <v>3332581.9604944461</v>
      </c>
      <c r="Z47" s="41">
        <f t="shared" si="10"/>
        <v>12735720.542833898</v>
      </c>
      <c r="AA47" s="41">
        <f t="shared" si="11"/>
        <v>2803873.7538967761</v>
      </c>
      <c r="AB47" s="41">
        <f t="shared" si="12"/>
        <v>1157586.177503</v>
      </c>
      <c r="AC47" s="41">
        <f t="shared" si="13"/>
        <v>3300953.2378949993</v>
      </c>
      <c r="AD47" s="41">
        <f t="shared" si="14"/>
        <v>1983.9399999999998</v>
      </c>
      <c r="AE47" s="41">
        <f t="shared" si="15"/>
        <v>787.96874520000006</v>
      </c>
      <c r="AF47" s="41">
        <f t="shared" si="16"/>
        <v>435722.43708849017</v>
      </c>
      <c r="AG47" s="45">
        <f t="shared" si="17"/>
        <v>23769210.018456813</v>
      </c>
    </row>
    <row r="48" spans="1:33">
      <c r="A48" s="40">
        <v>1998</v>
      </c>
      <c r="B48" s="55">
        <v>140576.66537</v>
      </c>
      <c r="C48" s="54">
        <v>5507</v>
      </c>
      <c r="D48" s="54">
        <v>2675.57035</v>
      </c>
      <c r="E48" s="54">
        <v>1.1235999999999999</v>
      </c>
      <c r="F48" s="54">
        <v>3.2258399999999998</v>
      </c>
      <c r="G48" s="47">
        <v>264000</v>
      </c>
      <c r="H48" s="58">
        <v>26000</v>
      </c>
      <c r="I48" s="42"/>
      <c r="J48" s="42">
        <v>4242.2121587061019</v>
      </c>
      <c r="K48" s="42">
        <v>66578999.999999993</v>
      </c>
      <c r="L48" s="43">
        <v>21418</v>
      </c>
      <c r="M48" s="41">
        <v>5800</v>
      </c>
      <c r="N48" s="44">
        <v>1031</v>
      </c>
      <c r="O48" s="65">
        <v>15320</v>
      </c>
      <c r="P48" s="46">
        <f t="shared" si="0"/>
        <v>3456181.1453033355</v>
      </c>
      <c r="Q48" s="41">
        <f t="shared" si="1"/>
        <v>13198090.631450627</v>
      </c>
      <c r="R48" s="41">
        <f t="shared" si="2"/>
        <v>3026800.7229195037</v>
      </c>
      <c r="S48" s="41">
        <f t="shared" si="3"/>
        <v>1185460.7530599998</v>
      </c>
      <c r="T48" s="41">
        <f t="shared" si="4"/>
        <v>3403441.3631639993</v>
      </c>
      <c r="U48" s="41">
        <f t="shared" si="5"/>
        <v>775.19199999999989</v>
      </c>
      <c r="V48" s="41">
        <f t="shared" si="6"/>
        <v>303.51388704000004</v>
      </c>
      <c r="W48" s="41">
        <f t="shared" si="7"/>
        <v>65876.541253115662</v>
      </c>
      <c r="X48" s="45">
        <f t="shared" si="8"/>
        <v>24336929.863037623</v>
      </c>
      <c r="Y48" s="46">
        <f t="shared" si="9"/>
        <v>3176637.0820802716</v>
      </c>
      <c r="Z48" s="41">
        <f t="shared" si="10"/>
        <v>12300177.662116148</v>
      </c>
      <c r="AA48" s="41">
        <f t="shared" si="11"/>
        <v>2910385.3104995228</v>
      </c>
      <c r="AB48" s="41">
        <f t="shared" si="12"/>
        <v>1185460.7530599998</v>
      </c>
      <c r="AC48" s="41">
        <f t="shared" si="13"/>
        <v>3403441.3631639993</v>
      </c>
      <c r="AD48" s="41">
        <f t="shared" si="14"/>
        <v>674.07999999999993</v>
      </c>
      <c r="AE48" s="41">
        <f t="shared" si="15"/>
        <v>758.78471760000014</v>
      </c>
      <c r="AF48" s="41">
        <f t="shared" si="16"/>
        <v>431334.49630016193</v>
      </c>
      <c r="AG48" s="45">
        <f t="shared" si="17"/>
        <v>23408869.5319377</v>
      </c>
    </row>
    <row r="49" spans="1:33">
      <c r="A49" s="40">
        <v>1999</v>
      </c>
      <c r="B49" s="55">
        <v>153131.99174999999</v>
      </c>
      <c r="C49" s="54">
        <v>5642</v>
      </c>
      <c r="D49" s="54">
        <v>2818.3842100000002</v>
      </c>
      <c r="E49" s="54">
        <v>1.0706899999999999</v>
      </c>
      <c r="F49" s="54">
        <v>3.05945</v>
      </c>
      <c r="G49" s="47">
        <v>308000</v>
      </c>
      <c r="H49" s="58">
        <v>25000</v>
      </c>
      <c r="I49" s="42"/>
      <c r="J49" s="42">
        <v>4249.5531825061207</v>
      </c>
      <c r="K49" s="42">
        <v>65663000</v>
      </c>
      <c r="L49" s="43">
        <v>21070</v>
      </c>
      <c r="M49" s="41">
        <v>5800</v>
      </c>
      <c r="N49" s="44">
        <v>1027</v>
      </c>
      <c r="O49" s="65">
        <v>15320</v>
      </c>
      <c r="P49" s="46">
        <f t="shared" si="0"/>
        <v>3703691.5624797796</v>
      </c>
      <c r="Q49" s="41">
        <f t="shared" si="1"/>
        <v>13521631.985226881</v>
      </c>
      <c r="R49" s="41">
        <f t="shared" si="2"/>
        <v>3175992.2194129457</v>
      </c>
      <c r="S49" s="41">
        <f t="shared" si="3"/>
        <v>1129637.7480364996</v>
      </c>
      <c r="T49" s="41">
        <f t="shared" si="4"/>
        <v>3227890.6202824996</v>
      </c>
      <c r="U49" s="41">
        <f t="shared" si="5"/>
        <v>904.39066666666656</v>
      </c>
      <c r="V49" s="41">
        <f t="shared" si="6"/>
        <v>291.84027600000007</v>
      </c>
      <c r="W49" s="41">
        <f t="shared" si="7"/>
        <v>65082.634781848807</v>
      </c>
      <c r="X49" s="45">
        <f t="shared" si="8"/>
        <v>24825123.001163121</v>
      </c>
      <c r="Y49" s="46">
        <f t="shared" si="9"/>
        <v>3404128.2743380326</v>
      </c>
      <c r="Z49" s="41">
        <f t="shared" si="10"/>
        <v>12601707.348766899</v>
      </c>
      <c r="AA49" s="41">
        <f t="shared" si="11"/>
        <v>3053838.6725124475</v>
      </c>
      <c r="AB49" s="41">
        <f t="shared" si="12"/>
        <v>1129637.7480364996</v>
      </c>
      <c r="AC49" s="41">
        <f t="shared" si="13"/>
        <v>3227890.6202824996</v>
      </c>
      <c r="AD49" s="41">
        <f t="shared" si="14"/>
        <v>786.42666666666662</v>
      </c>
      <c r="AE49" s="41">
        <f t="shared" si="15"/>
        <v>729.6006900000001</v>
      </c>
      <c r="AF49" s="41">
        <f t="shared" si="16"/>
        <v>426136.29916686716</v>
      </c>
      <c r="AG49" s="45">
        <f t="shared" si="17"/>
        <v>23844854.990459912</v>
      </c>
    </row>
    <row r="50" spans="1:33">
      <c r="A50" s="40">
        <v>2000</v>
      </c>
      <c r="B50" s="55">
        <v>168798.04079999999</v>
      </c>
      <c r="C50" s="54">
        <v>5515.4261999999999</v>
      </c>
      <c r="D50" s="54">
        <v>2913.9112799999998</v>
      </c>
      <c r="E50" s="54">
        <v>1.0751500000000001</v>
      </c>
      <c r="F50" s="54">
        <v>3.1119599999999998</v>
      </c>
      <c r="G50" s="47">
        <v>133621</v>
      </c>
      <c r="H50" s="58">
        <v>25000</v>
      </c>
      <c r="I50" s="41"/>
      <c r="J50" s="41">
        <v>4256.887300880152</v>
      </c>
      <c r="K50" s="41">
        <v>65254999.999999993</v>
      </c>
      <c r="L50" s="43">
        <v>21072</v>
      </c>
      <c r="M50" s="41">
        <v>5800</v>
      </c>
      <c r="N50" s="44">
        <v>1025</v>
      </c>
      <c r="O50" s="65">
        <v>15320</v>
      </c>
      <c r="P50" s="46">
        <f t="shared" si="0"/>
        <v>4082982.3675617292</v>
      </c>
      <c r="Q50" s="41">
        <f t="shared" si="1"/>
        <v>13218284.88445203</v>
      </c>
      <c r="R50" s="41">
        <f t="shared" si="2"/>
        <v>3277245.5257397569</v>
      </c>
      <c r="S50" s="41">
        <f t="shared" si="3"/>
        <v>1134343.2971274999</v>
      </c>
      <c r="T50" s="41">
        <f t="shared" si="4"/>
        <v>3283291.6029659994</v>
      </c>
      <c r="U50" s="41">
        <f t="shared" si="5"/>
        <v>392.35579633333327</v>
      </c>
      <c r="V50" s="41">
        <f t="shared" si="6"/>
        <v>291.84027600000007</v>
      </c>
      <c r="W50" s="41">
        <f t="shared" si="7"/>
        <v>64789.866260424125</v>
      </c>
      <c r="X50" s="45">
        <f t="shared" si="8"/>
        <v>25061621.74017977</v>
      </c>
      <c r="Y50" s="46">
        <f t="shared" si="9"/>
        <v>3752741.146656001</v>
      </c>
      <c r="Z50" s="41">
        <f t="shared" si="10"/>
        <v>12318998.028380271</v>
      </c>
      <c r="AA50" s="41">
        <f t="shared" si="11"/>
        <v>3151197.6209036121</v>
      </c>
      <c r="AB50" s="41">
        <f t="shared" si="12"/>
        <v>1134343.2971274999</v>
      </c>
      <c r="AC50" s="41">
        <f t="shared" si="13"/>
        <v>3283291.6029659994</v>
      </c>
      <c r="AD50" s="41">
        <f t="shared" si="14"/>
        <v>341.17895333333331</v>
      </c>
      <c r="AE50" s="41">
        <f t="shared" si="15"/>
        <v>729.6006900000001</v>
      </c>
      <c r="AF50" s="41">
        <f t="shared" si="16"/>
        <v>424219.36241944373</v>
      </c>
      <c r="AG50" s="45">
        <f t="shared" si="17"/>
        <v>24065861.838096164</v>
      </c>
    </row>
    <row r="51" spans="1:33">
      <c r="A51" s="40">
        <v>2001</v>
      </c>
      <c r="B51" s="55">
        <v>173205.08160999999</v>
      </c>
      <c r="C51" s="54">
        <v>5411.9534000000003</v>
      </c>
      <c r="D51" s="54">
        <v>2902.3985899999998</v>
      </c>
      <c r="E51" s="54">
        <v>1.06203</v>
      </c>
      <c r="F51" s="54">
        <v>3.09354</v>
      </c>
      <c r="G51" s="47">
        <v>128538</v>
      </c>
      <c r="H51" s="58">
        <v>21000</v>
      </c>
      <c r="I51" s="41"/>
      <c r="J51" s="41">
        <v>4264.2144528522858</v>
      </c>
      <c r="K51" s="41">
        <v>64761000.000000007</v>
      </c>
      <c r="L51" s="43">
        <v>20772</v>
      </c>
      <c r="M51" s="41">
        <v>5800</v>
      </c>
      <c r="N51" s="44">
        <v>1028</v>
      </c>
      <c r="O51" s="65">
        <v>15320</v>
      </c>
      <c r="P51" s="46">
        <f t="shared" si="0"/>
        <v>4129935.6865870738</v>
      </c>
      <c r="Q51" s="41">
        <f t="shared" si="1"/>
        <v>12970301.700814849</v>
      </c>
      <c r="R51" s="41">
        <f t="shared" si="2"/>
        <v>3273851.3647119966</v>
      </c>
      <c r="S51" s="41">
        <f t="shared" si="3"/>
        <v>1120500.9643754999</v>
      </c>
      <c r="T51" s="41">
        <f t="shared" si="4"/>
        <v>3263857.4742089994</v>
      </c>
      <c r="U51" s="41">
        <f t="shared" si="5"/>
        <v>377.43041399999998</v>
      </c>
      <c r="V51" s="41">
        <f t="shared" si="6"/>
        <v>245.14583184000003</v>
      </c>
      <c r="W51" s="41">
        <f t="shared" si="7"/>
        <v>64410.062552546988</v>
      </c>
      <c r="X51" s="45">
        <f t="shared" si="8"/>
        <v>24823479.829496801</v>
      </c>
      <c r="Y51" s="46">
        <f t="shared" si="9"/>
        <v>3795896.7707601781</v>
      </c>
      <c r="Z51" s="41">
        <f t="shared" si="10"/>
        <v>12087886.021262676</v>
      </c>
      <c r="AA51" s="41">
        <f t="shared" si="11"/>
        <v>3147934.004530766</v>
      </c>
      <c r="AB51" s="41">
        <f t="shared" si="12"/>
        <v>1120500.9643754999</v>
      </c>
      <c r="AC51" s="41">
        <f t="shared" si="13"/>
        <v>3263857.4742089994</v>
      </c>
      <c r="AD51" s="41">
        <f t="shared" si="14"/>
        <v>328.20035999999999</v>
      </c>
      <c r="AE51" s="41">
        <f t="shared" si="15"/>
        <v>612.86457960000007</v>
      </c>
      <c r="AF51" s="41">
        <f t="shared" si="16"/>
        <v>421732.55242739088</v>
      </c>
      <c r="AG51" s="45">
        <f t="shared" si="17"/>
        <v>23838748.85250511</v>
      </c>
    </row>
    <row r="52" spans="1:33">
      <c r="A52" s="40">
        <v>2002</v>
      </c>
      <c r="B52" s="55">
        <v>179202.75771999999</v>
      </c>
      <c r="C52" s="54">
        <v>5318.7588999999998</v>
      </c>
      <c r="D52" s="54">
        <v>3099.80944</v>
      </c>
      <c r="E52" s="54">
        <v>1.0432600000000001</v>
      </c>
      <c r="F52" s="54">
        <v>2.8540299999999998</v>
      </c>
      <c r="G52" s="47">
        <v>123648</v>
      </c>
      <c r="H52" s="58">
        <v>25000</v>
      </c>
      <c r="I52" s="41"/>
      <c r="J52" s="41">
        <v>4271.5345776967952</v>
      </c>
      <c r="K52" s="41">
        <v>63747000</v>
      </c>
      <c r="L52" s="43">
        <v>20673</v>
      </c>
      <c r="M52" s="41">
        <v>5800</v>
      </c>
      <c r="N52" s="44">
        <v>1027</v>
      </c>
      <c r="O52" s="65">
        <v>15320</v>
      </c>
      <c r="P52" s="46">
        <f t="shared" si="0"/>
        <v>4252580.4521385729</v>
      </c>
      <c r="Q52" s="41">
        <f t="shared" si="1"/>
        <v>12746951.517892614</v>
      </c>
      <c r="R52" s="41">
        <f t="shared" si="2"/>
        <v>3493125.8230057992</v>
      </c>
      <c r="S52" s="41">
        <f t="shared" si="3"/>
        <v>1100697.566071</v>
      </c>
      <c r="T52" s="41">
        <f t="shared" si="4"/>
        <v>3011161.0475754994</v>
      </c>
      <c r="U52" s="41">
        <f t="shared" si="5"/>
        <v>363.07174399999997</v>
      </c>
      <c r="V52" s="41">
        <f t="shared" si="6"/>
        <v>291.84027600000007</v>
      </c>
      <c r="W52" s="41">
        <f t="shared" si="7"/>
        <v>63510.395085949211</v>
      </c>
      <c r="X52" s="45">
        <f t="shared" si="8"/>
        <v>24668681.713789433</v>
      </c>
      <c r="Y52" s="46">
        <f t="shared" si="9"/>
        <v>3908621.7390979528</v>
      </c>
      <c r="Z52" s="41">
        <f t="shared" si="10"/>
        <v>11879731.14435472</v>
      </c>
      <c r="AA52" s="41">
        <f t="shared" si="11"/>
        <v>3358774.8298132685</v>
      </c>
      <c r="AB52" s="41">
        <f t="shared" si="12"/>
        <v>1100697.566071</v>
      </c>
      <c r="AC52" s="41">
        <f t="shared" si="13"/>
        <v>3011161.0475754994</v>
      </c>
      <c r="AD52" s="41">
        <f t="shared" si="14"/>
        <v>315.71456000000001</v>
      </c>
      <c r="AE52" s="41">
        <f t="shared" si="15"/>
        <v>729.6006900000001</v>
      </c>
      <c r="AF52" s="41">
        <f t="shared" si="16"/>
        <v>415841.87258657219</v>
      </c>
      <c r="AG52" s="45">
        <f t="shared" si="17"/>
        <v>23675873.514749009</v>
      </c>
    </row>
    <row r="53" spans="1:33">
      <c r="A53" s="40">
        <v>2003</v>
      </c>
      <c r="B53" s="55">
        <v>185306.25571999999</v>
      </c>
      <c r="C53" s="54">
        <v>5428.4137000000001</v>
      </c>
      <c r="D53" s="54">
        <v>3099.80944</v>
      </c>
      <c r="E53" s="54">
        <v>1.19581</v>
      </c>
      <c r="F53" s="54">
        <v>2.3144</v>
      </c>
      <c r="G53" s="47">
        <v>118944</v>
      </c>
      <c r="H53" s="58">
        <v>25000</v>
      </c>
      <c r="I53" s="41"/>
      <c r="J53" s="41">
        <v>4278.8476149399467</v>
      </c>
      <c r="K53" s="41">
        <v>63538999.999999993</v>
      </c>
      <c r="L53" s="43">
        <v>20499</v>
      </c>
      <c r="M53" s="41">
        <v>5800</v>
      </c>
      <c r="N53" s="44">
        <v>1031</v>
      </c>
      <c r="O53" s="65">
        <v>15320</v>
      </c>
      <c r="P53" s="46">
        <f t="shared" si="0"/>
        <v>4360407.7364031896</v>
      </c>
      <c r="Q53" s="41">
        <f t="shared" si="1"/>
        <v>13009750.498930132</v>
      </c>
      <c r="R53" s="41">
        <f t="shared" si="2"/>
        <v>3506730.9868733976</v>
      </c>
      <c r="S53" s="41">
        <f t="shared" si="3"/>
        <v>1261646.3359884999</v>
      </c>
      <c r="T53" s="41">
        <f t="shared" si="4"/>
        <v>2441821.25924</v>
      </c>
      <c r="U53" s="41">
        <f t="shared" si="5"/>
        <v>349.25923199999994</v>
      </c>
      <c r="V53" s="41">
        <f t="shared" si="6"/>
        <v>291.84027600000007</v>
      </c>
      <c r="W53" s="41">
        <f t="shared" si="7"/>
        <v>63411.544645929542</v>
      </c>
      <c r="X53" s="45">
        <f t="shared" si="8"/>
        <v>24644409.461589146</v>
      </c>
      <c r="Y53" s="46">
        <f t="shared" si="9"/>
        <v>4007727.6988999904</v>
      </c>
      <c r="Z53" s="41">
        <f t="shared" si="10"/>
        <v>12124650.977567691</v>
      </c>
      <c r="AA53" s="41">
        <f t="shared" si="11"/>
        <v>3371856.7181474976</v>
      </c>
      <c r="AB53" s="41">
        <f t="shared" si="12"/>
        <v>1261646.3359884999</v>
      </c>
      <c r="AC53" s="41">
        <f t="shared" si="13"/>
        <v>2441821.25924</v>
      </c>
      <c r="AD53" s="41">
        <f t="shared" si="14"/>
        <v>303.70367999999996</v>
      </c>
      <c r="AE53" s="41">
        <f t="shared" si="15"/>
        <v>729.6006900000001</v>
      </c>
      <c r="AF53" s="41">
        <f t="shared" si="16"/>
        <v>415194.63756263384</v>
      </c>
      <c r="AG53" s="45">
        <f t="shared" si="17"/>
        <v>23623930.931776315</v>
      </c>
    </row>
    <row r="54" spans="1:33">
      <c r="A54" s="40">
        <v>2004</v>
      </c>
      <c r="B54" s="55">
        <v>203364.32040999999</v>
      </c>
      <c r="C54" s="54">
        <v>5318.7650000000003</v>
      </c>
      <c r="D54" s="54">
        <v>3124.3180499999999</v>
      </c>
      <c r="E54" s="54">
        <v>1.1743600000000001</v>
      </c>
      <c r="F54" s="54">
        <v>2.7235399999999998</v>
      </c>
      <c r="G54" s="47">
        <v>114419</v>
      </c>
      <c r="H54" s="58">
        <v>25000</v>
      </c>
      <c r="I54" s="41"/>
      <c r="J54" s="41">
        <v>4286.1535043617905</v>
      </c>
      <c r="K54" s="41">
        <v>63676000</v>
      </c>
      <c r="L54" s="43">
        <v>20424</v>
      </c>
      <c r="M54" s="41">
        <v>5800</v>
      </c>
      <c r="N54" s="44">
        <v>1027</v>
      </c>
      <c r="O54" s="65">
        <v>15320</v>
      </c>
      <c r="P54" s="46">
        <f t="shared" si="0"/>
        <v>4767820.6116204532</v>
      </c>
      <c r="Q54" s="41">
        <f t="shared" si="1"/>
        <v>12746966.137168603</v>
      </c>
      <c r="R54" s="41">
        <f t="shared" si="2"/>
        <v>3520744.184758055</v>
      </c>
      <c r="S54" s="41">
        <f t="shared" si="3"/>
        <v>1239015.3880059998</v>
      </c>
      <c r="T54" s="41">
        <f t="shared" si="4"/>
        <v>2873486.8097089999</v>
      </c>
      <c r="U54" s="41">
        <f t="shared" si="5"/>
        <v>335.97232366666663</v>
      </c>
      <c r="V54" s="41">
        <f t="shared" si="6"/>
        <v>291.84027600000007</v>
      </c>
      <c r="W54" s="41">
        <f t="shared" si="7"/>
        <v>63656.774895836956</v>
      </c>
      <c r="X54" s="45">
        <f t="shared" si="8"/>
        <v>25212317.718757614</v>
      </c>
      <c r="Y54" s="46">
        <f t="shared" si="9"/>
        <v>4382188.0621511517</v>
      </c>
      <c r="Z54" s="41">
        <f t="shared" si="10"/>
        <v>11879744.769029453</v>
      </c>
      <c r="AA54" s="41">
        <f t="shared" si="11"/>
        <v>3385330.9468827453</v>
      </c>
      <c r="AB54" s="41">
        <f t="shared" si="12"/>
        <v>1239015.3880059998</v>
      </c>
      <c r="AC54" s="41">
        <f t="shared" si="13"/>
        <v>2873486.8097089999</v>
      </c>
      <c r="AD54" s="41">
        <f t="shared" si="14"/>
        <v>292.14984666666663</v>
      </c>
      <c r="AE54" s="41">
        <f t="shared" si="15"/>
        <v>729.6006900000001</v>
      </c>
      <c r="AF54" s="41">
        <f t="shared" si="16"/>
        <v>416800.31181798008</v>
      </c>
      <c r="AG54" s="45">
        <f t="shared" si="17"/>
        <v>24177588.038132999</v>
      </c>
    </row>
    <row r="55" spans="1:33">
      <c r="A55" s="40">
        <v>2005</v>
      </c>
      <c r="B55" s="55">
        <v>196281.96992</v>
      </c>
      <c r="C55" s="54">
        <v>5327.9452000000001</v>
      </c>
      <c r="D55" s="54">
        <v>3110.0861100000002</v>
      </c>
      <c r="E55" s="54">
        <v>1.04264</v>
      </c>
      <c r="F55" s="54">
        <v>2.94</v>
      </c>
      <c r="G55" s="47">
        <v>110067</v>
      </c>
      <c r="H55" s="58">
        <v>25000</v>
      </c>
      <c r="I55" s="41"/>
      <c r="J55" s="41">
        <v>4293.4521859979359</v>
      </c>
      <c r="K55" s="41">
        <v>63918000</v>
      </c>
      <c r="L55" s="43">
        <v>20348</v>
      </c>
      <c r="M55" s="41">
        <v>5800</v>
      </c>
      <c r="N55" s="44">
        <v>1029</v>
      </c>
      <c r="O55" s="65">
        <v>15320</v>
      </c>
      <c r="P55" s="46">
        <f t="shared" si="0"/>
        <v>4584653.1214912627</v>
      </c>
      <c r="Q55" s="41">
        <f t="shared" si="1"/>
        <v>12768967.428545911</v>
      </c>
      <c r="R55" s="41">
        <f t="shared" si="2"/>
        <v>3511531.5727914874</v>
      </c>
      <c r="S55" s="41">
        <f t="shared" si="3"/>
        <v>1100043.431444</v>
      </c>
      <c r="T55" s="41">
        <f t="shared" si="4"/>
        <v>3101864.1989999996</v>
      </c>
      <c r="U55" s="41">
        <f t="shared" si="5"/>
        <v>323.19340099999994</v>
      </c>
      <c r="V55" s="41">
        <f t="shared" si="6"/>
        <v>291.84027600000007</v>
      </c>
      <c r="W55" s="41">
        <f t="shared" si="7"/>
        <v>64007.511812080702</v>
      </c>
      <c r="X55" s="45">
        <f t="shared" si="8"/>
        <v>25131682.298761744</v>
      </c>
      <c r="Y55" s="46">
        <f t="shared" si="9"/>
        <v>4213835.5896059396</v>
      </c>
      <c r="Z55" s="41">
        <f t="shared" si="10"/>
        <v>11900249.234432351</v>
      </c>
      <c r="AA55" s="41">
        <f t="shared" si="11"/>
        <v>3376472.6661456609</v>
      </c>
      <c r="AB55" s="41">
        <f t="shared" si="12"/>
        <v>1100043.431444</v>
      </c>
      <c r="AC55" s="41">
        <f t="shared" si="13"/>
        <v>3101864.1989999996</v>
      </c>
      <c r="AD55" s="41">
        <f t="shared" si="14"/>
        <v>281.03773999999999</v>
      </c>
      <c r="AE55" s="41">
        <f t="shared" si="15"/>
        <v>729.6006900000001</v>
      </c>
      <c r="AF55" s="41">
        <f t="shared" si="16"/>
        <v>419096.80353148072</v>
      </c>
      <c r="AG55" s="45">
        <f t="shared" si="17"/>
        <v>24112572.562589429</v>
      </c>
    </row>
    <row r="56" spans="1:33">
      <c r="A56" s="40">
        <v>2006</v>
      </c>
      <c r="B56" s="55">
        <v>198108.49984999999</v>
      </c>
      <c r="C56" s="54">
        <v>5197.3999999999996</v>
      </c>
      <c r="D56" s="54">
        <v>3436.6439099999998</v>
      </c>
      <c r="E56" s="54">
        <v>1.1510899999999999</v>
      </c>
      <c r="F56" s="54">
        <v>2.9271799999999999</v>
      </c>
      <c r="G56" s="47">
        <v>105185</v>
      </c>
      <c r="H56" s="58">
        <v>20000</v>
      </c>
      <c r="I56" s="41"/>
      <c r="J56" s="41">
        <v>4300.7436001413025</v>
      </c>
      <c r="K56" s="41">
        <v>64198000.000000007</v>
      </c>
      <c r="L56" s="43">
        <v>20310</v>
      </c>
      <c r="M56" s="41">
        <v>5800</v>
      </c>
      <c r="N56" s="44">
        <v>1028</v>
      </c>
      <c r="O56" s="65">
        <v>15320</v>
      </c>
      <c r="P56" s="46">
        <f t="shared" si="0"/>
        <v>4618674.7283561844</v>
      </c>
      <c r="Q56" s="41">
        <f t="shared" si="1"/>
        <v>12456102.460123749</v>
      </c>
      <c r="R56" s="41">
        <f t="shared" si="2"/>
        <v>3876470.1008150205</v>
      </c>
      <c r="S56" s="41">
        <f t="shared" si="3"/>
        <v>1214464.2383764999</v>
      </c>
      <c r="T56" s="41">
        <f t="shared" si="4"/>
        <v>3088338.3830029992</v>
      </c>
      <c r="U56" s="41">
        <f t="shared" si="5"/>
        <v>308.85822166666662</v>
      </c>
      <c r="V56" s="41">
        <f t="shared" si="6"/>
        <v>233.47222080000003</v>
      </c>
      <c r="W56" s="41">
        <f t="shared" si="7"/>
        <v>64397.081744468131</v>
      </c>
      <c r="X56" s="45">
        <f t="shared" si="8"/>
        <v>25318989.322861388</v>
      </c>
      <c r="Y56" s="46">
        <f t="shared" si="9"/>
        <v>4245105.4488567868</v>
      </c>
      <c r="Z56" s="41">
        <f t="shared" si="10"/>
        <v>11608669.580730429</v>
      </c>
      <c r="AA56" s="41">
        <f t="shared" si="11"/>
        <v>3727375.0969375195</v>
      </c>
      <c r="AB56" s="41">
        <f t="shared" si="12"/>
        <v>1214464.2383764999</v>
      </c>
      <c r="AC56" s="41">
        <f t="shared" si="13"/>
        <v>3088338.3830029992</v>
      </c>
      <c r="AD56" s="41">
        <f t="shared" si="14"/>
        <v>268.57236666666665</v>
      </c>
      <c r="AE56" s="41">
        <f t="shared" si="15"/>
        <v>583.68055200000003</v>
      </c>
      <c r="AF56" s="41">
        <f t="shared" si="16"/>
        <v>421647.55904116033</v>
      </c>
      <c r="AG56" s="45">
        <f t="shared" si="17"/>
        <v>24306452.559864059</v>
      </c>
    </row>
    <row r="57" spans="1:33">
      <c r="A57" s="40">
        <v>2007</v>
      </c>
      <c r="B57" s="55">
        <v>207580.66136</v>
      </c>
      <c r="C57" s="54">
        <v>5037.0438000000004</v>
      </c>
      <c r="D57" s="54">
        <v>3748.0868999999998</v>
      </c>
      <c r="E57" s="54">
        <v>1.0274300000000001</v>
      </c>
      <c r="F57" s="54">
        <v>2.54521</v>
      </c>
      <c r="G57" s="47">
        <v>100500</v>
      </c>
      <c r="H57" s="58">
        <v>18000</v>
      </c>
      <c r="I57" s="41"/>
      <c r="J57" s="41">
        <v>4308.0276873438597</v>
      </c>
      <c r="K57" s="41">
        <v>64437000</v>
      </c>
      <c r="L57" s="43">
        <v>20340</v>
      </c>
      <c r="M57" s="41">
        <v>5800</v>
      </c>
      <c r="N57" s="44">
        <v>1028</v>
      </c>
      <c r="O57" s="65">
        <v>15320</v>
      </c>
      <c r="P57" s="46">
        <f t="shared" si="0"/>
        <v>4846655.8786338391</v>
      </c>
      <c r="Q57" s="41">
        <f t="shared" si="1"/>
        <v>12071792.370979931</v>
      </c>
      <c r="R57" s="41">
        <f t="shared" si="2"/>
        <v>4227771.972775165</v>
      </c>
      <c r="S57" s="41">
        <f t="shared" si="3"/>
        <v>1083996.0319655</v>
      </c>
      <c r="T57" s="41">
        <f t="shared" si="4"/>
        <v>2685338.6999784997</v>
      </c>
      <c r="U57" s="41">
        <f t="shared" si="5"/>
        <v>295.10149999999993</v>
      </c>
      <c r="V57" s="41">
        <f t="shared" si="6"/>
        <v>210.12499872000004</v>
      </c>
      <c r="W57" s="41">
        <f t="shared" si="7"/>
        <v>64746.297048459142</v>
      </c>
      <c r="X57" s="45">
        <f t="shared" si="8"/>
        <v>24980806.477880117</v>
      </c>
      <c r="Y57" s="46">
        <f t="shared" si="9"/>
        <v>4454646.9472737489</v>
      </c>
      <c r="Z57" s="41">
        <f t="shared" si="10"/>
        <v>11250505.471556319</v>
      </c>
      <c r="AA57" s="41">
        <f t="shared" si="11"/>
        <v>4065165.3584376583</v>
      </c>
      <c r="AB57" s="41">
        <f t="shared" si="12"/>
        <v>1083996.0319655</v>
      </c>
      <c r="AC57" s="41">
        <f t="shared" si="13"/>
        <v>2685338.6999784997</v>
      </c>
      <c r="AD57" s="41">
        <f t="shared" si="14"/>
        <v>256.60999999999996</v>
      </c>
      <c r="AE57" s="41">
        <f t="shared" si="15"/>
        <v>525.31249680000008</v>
      </c>
      <c r="AF57" s="41">
        <f t="shared" si="16"/>
        <v>423934.08781729196</v>
      </c>
      <c r="AG57" s="45">
        <f t="shared" si="17"/>
        <v>23964368.519525819</v>
      </c>
    </row>
    <row r="58" spans="1:33">
      <c r="A58" s="40">
        <v>2008</v>
      </c>
      <c r="B58" s="55">
        <v>203803.04032999999</v>
      </c>
      <c r="C58" s="54">
        <v>4795.3579</v>
      </c>
      <c r="D58" s="54">
        <v>3667.2155499999999</v>
      </c>
      <c r="E58" s="54">
        <v>1.0451600000000001</v>
      </c>
      <c r="F58" s="54">
        <v>2.4901900000000001</v>
      </c>
      <c r="G58" s="47">
        <v>96100</v>
      </c>
      <c r="H58" s="58">
        <v>18000</v>
      </c>
      <c r="I58" s="41"/>
      <c r="J58" s="41">
        <v>4315.3043884183362</v>
      </c>
      <c r="K58" s="41">
        <v>64212000</v>
      </c>
      <c r="L58" s="43">
        <v>20208</v>
      </c>
      <c r="M58" s="41">
        <v>5800</v>
      </c>
      <c r="N58" s="44">
        <v>1027</v>
      </c>
      <c r="O58" s="65">
        <v>15320</v>
      </c>
      <c r="P58" s="46">
        <f t="shared" si="0"/>
        <v>4727574.0157670248</v>
      </c>
      <c r="Q58" s="41">
        <f t="shared" si="1"/>
        <v>11492567.309686357</v>
      </c>
      <c r="R58" s="41">
        <f t="shared" si="2"/>
        <v>4132526.7195242215</v>
      </c>
      <c r="S58" s="41">
        <f t="shared" si="3"/>
        <v>1102702.172186</v>
      </c>
      <c r="T58" s="41">
        <f t="shared" si="4"/>
        <v>2627289.5271115</v>
      </c>
      <c r="U58" s="41">
        <f t="shared" si="5"/>
        <v>282.18163333333331</v>
      </c>
      <c r="V58" s="41">
        <f t="shared" si="6"/>
        <v>210.12499872000004</v>
      </c>
      <c r="W58" s="41">
        <f t="shared" si="7"/>
        <v>64629.198321353899</v>
      </c>
      <c r="X58" s="45">
        <f t="shared" si="8"/>
        <v>24147781.249228511</v>
      </c>
      <c r="Y58" s="46">
        <f t="shared" si="9"/>
        <v>4345196.7056682212</v>
      </c>
      <c r="Z58" s="41">
        <f t="shared" si="10"/>
        <v>10710687.147890361</v>
      </c>
      <c r="AA58" s="41">
        <f t="shared" si="11"/>
        <v>3973583.3841579054</v>
      </c>
      <c r="AB58" s="41">
        <f t="shared" si="12"/>
        <v>1102702.172186</v>
      </c>
      <c r="AC58" s="41">
        <f t="shared" si="13"/>
        <v>2627289.5271115</v>
      </c>
      <c r="AD58" s="41">
        <f t="shared" si="14"/>
        <v>245.37533333333332</v>
      </c>
      <c r="AE58" s="41">
        <f t="shared" si="15"/>
        <v>525.31249680000008</v>
      </c>
      <c r="AF58" s="41">
        <f t="shared" si="16"/>
        <v>423167.36996124574</v>
      </c>
      <c r="AG58" s="45">
        <f t="shared" si="17"/>
        <v>23183396.994805366</v>
      </c>
    </row>
    <row r="59" spans="1:33">
      <c r="A59" s="40">
        <v>2009</v>
      </c>
      <c r="B59" s="55">
        <v>181405.17580999999</v>
      </c>
      <c r="C59" s="54">
        <v>4393.7726000000002</v>
      </c>
      <c r="D59" s="54">
        <v>3653.01892</v>
      </c>
      <c r="E59" s="54">
        <v>1.0426899999999999</v>
      </c>
      <c r="F59" s="54">
        <v>2.70052</v>
      </c>
      <c r="G59" s="47">
        <v>91801</v>
      </c>
      <c r="H59" s="58">
        <v>18000</v>
      </c>
      <c r="I59" s="41"/>
      <c r="J59" s="41">
        <v>4322.5736444399254</v>
      </c>
      <c r="K59" s="41">
        <v>63275000</v>
      </c>
      <c r="L59" s="43">
        <v>19969</v>
      </c>
      <c r="M59" s="41">
        <v>5800</v>
      </c>
      <c r="N59" s="44">
        <v>1025</v>
      </c>
      <c r="O59" s="65">
        <v>15320</v>
      </c>
      <c r="P59" s="46">
        <f t="shared" si="0"/>
        <v>4158247.5116779679</v>
      </c>
      <c r="Q59" s="41">
        <f t="shared" si="1"/>
        <v>10530126.927326035</v>
      </c>
      <c r="R59" s="41">
        <f t="shared" si="2"/>
        <v>4108512.1544993226</v>
      </c>
      <c r="S59" s="41">
        <f t="shared" si="3"/>
        <v>1100096.1842364997</v>
      </c>
      <c r="T59" s="41">
        <f t="shared" si="4"/>
        <v>2849199.424042</v>
      </c>
      <c r="U59" s="41">
        <f t="shared" si="5"/>
        <v>269.55833633333327</v>
      </c>
      <c r="V59" s="41">
        <f t="shared" si="6"/>
        <v>210.12499872000004</v>
      </c>
      <c r="W59" s="41">
        <f t="shared" si="7"/>
        <v>63793.39155259377</v>
      </c>
      <c r="X59" s="45">
        <f t="shared" si="8"/>
        <v>22810455.276669472</v>
      </c>
      <c r="Y59" s="46">
        <f t="shared" si="9"/>
        <v>3821918.6688216613</v>
      </c>
      <c r="Z59" s="41">
        <f t="shared" si="10"/>
        <v>9813725.0021677874</v>
      </c>
      <c r="AA59" s="41">
        <f t="shared" si="11"/>
        <v>3950492.4562493484</v>
      </c>
      <c r="AB59" s="41">
        <f t="shared" si="12"/>
        <v>1100096.1842364997</v>
      </c>
      <c r="AC59" s="41">
        <f t="shared" si="13"/>
        <v>2849199.424042</v>
      </c>
      <c r="AD59" s="41">
        <f t="shared" si="14"/>
        <v>234.3985533333333</v>
      </c>
      <c r="AE59" s="41">
        <f t="shared" si="15"/>
        <v>525.31249680000008</v>
      </c>
      <c r="AF59" s="41">
        <f t="shared" si="16"/>
        <v>417694.82564198307</v>
      </c>
      <c r="AG59" s="45">
        <f t="shared" si="17"/>
        <v>21953886.272209413</v>
      </c>
    </row>
    <row r="60" spans="1:33">
      <c r="A60" s="40">
        <v>2010</v>
      </c>
      <c r="B60" s="55">
        <v>205983.41219999999</v>
      </c>
      <c r="C60" s="54">
        <v>4452.4684900000002</v>
      </c>
      <c r="D60" s="54">
        <v>3847.60457</v>
      </c>
      <c r="E60" s="54">
        <v>1.12425</v>
      </c>
      <c r="F60" s="54">
        <v>2.7823799999999999</v>
      </c>
      <c r="G60" s="47">
        <v>87729</v>
      </c>
      <c r="H60" s="58">
        <v>18000</v>
      </c>
      <c r="I60" s="41"/>
      <c r="J60" s="41">
        <v>4329.8353967479588</v>
      </c>
      <c r="K60" s="41">
        <v>63013116.841770135</v>
      </c>
      <c r="L60" s="43">
        <v>20192</v>
      </c>
      <c r="M60" s="41">
        <v>5800</v>
      </c>
      <c r="N60" s="44">
        <v>1024</v>
      </c>
      <c r="O60" s="65">
        <v>15320</v>
      </c>
      <c r="P60" s="46">
        <f t="shared" si="0"/>
        <v>4774368.4431587672</v>
      </c>
      <c r="Q60" s="41">
        <f t="shared" si="1"/>
        <v>10670797.65111642</v>
      </c>
      <c r="R60" s="41">
        <f t="shared" si="2"/>
        <v>4323138.7837110721</v>
      </c>
      <c r="S60" s="41">
        <f t="shared" si="3"/>
        <v>1186146.5393625</v>
      </c>
      <c r="T60" s="41">
        <f t="shared" si="4"/>
        <v>2935566.2959229993</v>
      </c>
      <c r="U60" s="41">
        <f t="shared" si="5"/>
        <v>257.60158699999994</v>
      </c>
      <c r="V60" s="41">
        <f t="shared" si="6"/>
        <v>210.12499872000004</v>
      </c>
      <c r="W60" s="41">
        <f t="shared" si="7"/>
        <v>63636.089680908954</v>
      </c>
      <c r="X60" s="45">
        <f t="shared" si="8"/>
        <v>23954121.529538389</v>
      </c>
      <c r="Y60" s="46">
        <f t="shared" si="9"/>
        <v>4388206.2896679845</v>
      </c>
      <c r="Z60" s="41">
        <f t="shared" si="10"/>
        <v>9944825.3971262071</v>
      </c>
      <c r="AA60" s="41">
        <f t="shared" si="11"/>
        <v>4156864.2151067997</v>
      </c>
      <c r="AB60" s="41">
        <f t="shared" si="12"/>
        <v>1186146.5393625</v>
      </c>
      <c r="AC60" s="41">
        <f t="shared" si="13"/>
        <v>2935566.2959229993</v>
      </c>
      <c r="AD60" s="41">
        <f t="shared" si="14"/>
        <v>224.00137999999998</v>
      </c>
      <c r="AE60" s="41">
        <f t="shared" si="15"/>
        <v>525.31249680000008</v>
      </c>
      <c r="AF60" s="41">
        <f t="shared" si="16"/>
        <v>416664.87291071331</v>
      </c>
      <c r="AG60" s="45">
        <f t="shared" si="17"/>
        <v>23029022.923974004</v>
      </c>
    </row>
    <row r="61" spans="1:33" ht="15.75" thickBot="1">
      <c r="A61" s="53">
        <v>2011</v>
      </c>
      <c r="B61" s="51">
        <v>202016.31640000001</v>
      </c>
      <c r="C61" s="50">
        <v>4480.8999999999996</v>
      </c>
      <c r="D61" s="50">
        <v>3976.04522</v>
      </c>
      <c r="E61" s="70">
        <v>1.1599999999999999</v>
      </c>
      <c r="F61" s="70">
        <v>1.5487756500000001</v>
      </c>
      <c r="G61" s="60">
        <v>87729</v>
      </c>
      <c r="H61" s="73">
        <v>18000</v>
      </c>
      <c r="I61" s="61"/>
      <c r="J61" s="61">
        <v>4337.0895869475617</v>
      </c>
      <c r="K61" s="61">
        <v>62830000</v>
      </c>
      <c r="L61" s="71">
        <v>20192</v>
      </c>
      <c r="M61" s="59">
        <v>5800</v>
      </c>
      <c r="N61" s="72">
        <v>1024</v>
      </c>
      <c r="O61" s="67">
        <v>15320</v>
      </c>
      <c r="P61" s="66">
        <f t="shared" si="0"/>
        <v>4682417.4612995228</v>
      </c>
      <c r="Q61" s="59">
        <f t="shared" si="1"/>
        <v>10738936.682489034</v>
      </c>
      <c r="R61" s="59">
        <f t="shared" si="2"/>
        <v>4467453.7062344272</v>
      </c>
      <c r="S61" s="59">
        <f t="shared" si="3"/>
        <v>1223864.7859999998</v>
      </c>
      <c r="T61" s="59">
        <f t="shared" si="4"/>
        <v>1634044.8098700522</v>
      </c>
      <c r="U61" s="59">
        <f t="shared" si="5"/>
        <v>257.60158699999994</v>
      </c>
      <c r="V61" s="59">
        <f t="shared" si="6"/>
        <v>210.12499872000004</v>
      </c>
      <c r="W61" s="59">
        <f t="shared" si="7"/>
        <v>63557.4683156916</v>
      </c>
      <c r="X61" s="68">
        <f t="shared" si="8"/>
        <v>22810742.640794449</v>
      </c>
      <c r="Y61" s="66">
        <f t="shared" si="9"/>
        <v>4303692.5195767665</v>
      </c>
      <c r="Z61" s="59">
        <f t="shared" si="10"/>
        <v>10008328.688247003</v>
      </c>
      <c r="AA61" s="59">
        <f t="shared" si="11"/>
        <v>4295628.5636869492</v>
      </c>
      <c r="AB61" s="59">
        <f t="shared" si="12"/>
        <v>1223864.7859999998</v>
      </c>
      <c r="AC61" s="59">
        <f t="shared" si="13"/>
        <v>1634044.8098700522</v>
      </c>
      <c r="AD61" s="59">
        <f t="shared" si="14"/>
        <v>224.00137999999998</v>
      </c>
      <c r="AE61" s="59">
        <f t="shared" si="15"/>
        <v>525.31249680000008</v>
      </c>
      <c r="AF61" s="59">
        <f t="shared" si="16"/>
        <v>416150.0901622664</v>
      </c>
      <c r="AG61" s="68">
        <f t="shared" si="17"/>
        <v>21882458.771419834</v>
      </c>
    </row>
    <row r="62" spans="1:33">
      <c r="E62" s="23"/>
    </row>
    <row r="63" spans="1:33">
      <c r="E63" s="23"/>
    </row>
    <row r="64" spans="1:33">
      <c r="E64" s="23"/>
    </row>
    <row r="65" spans="5:5">
      <c r="E65" s="23"/>
    </row>
    <row r="66" spans="5:5">
      <c r="E66" s="23"/>
    </row>
    <row r="67" spans="5:5">
      <c r="E67" s="23"/>
    </row>
  </sheetData>
  <mergeCells count="33">
    <mergeCell ref="A28:A29"/>
    <mergeCell ref="B28:B29"/>
    <mergeCell ref="C28:C29"/>
    <mergeCell ref="D28:D29"/>
    <mergeCell ref="M28:M29"/>
    <mergeCell ref="N28:N29"/>
    <mergeCell ref="O28:O29"/>
    <mergeCell ref="E28:E29"/>
    <mergeCell ref="F28:F29"/>
    <mergeCell ref="G28:G29"/>
    <mergeCell ref="H28:H29"/>
    <mergeCell ref="I28:I29"/>
    <mergeCell ref="J28:J29"/>
    <mergeCell ref="K28:K29"/>
    <mergeCell ref="L28:L29"/>
    <mergeCell ref="X28:X29"/>
    <mergeCell ref="P28:P29"/>
    <mergeCell ref="Q28:Q29"/>
    <mergeCell ref="R28:R29"/>
    <mergeCell ref="S28:S29"/>
    <mergeCell ref="T28:T29"/>
    <mergeCell ref="U28:U29"/>
    <mergeCell ref="V28:V29"/>
    <mergeCell ref="W28:W29"/>
    <mergeCell ref="AD28:AD29"/>
    <mergeCell ref="AE28:AE29"/>
    <mergeCell ref="AF28:AF29"/>
    <mergeCell ref="AG28:AG29"/>
    <mergeCell ref="Y28:Y29"/>
    <mergeCell ref="Z28:Z29"/>
    <mergeCell ref="AA28:AA29"/>
    <mergeCell ref="AB28:AB29"/>
    <mergeCell ref="AC28:AC2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S1" workbookViewId="0">
      <selection activeCell="Z5" sqref="Z5:Z25"/>
    </sheetView>
  </sheetViews>
  <sheetFormatPr defaultRowHeight="15"/>
  <cols>
    <col min="2" max="2" width="23.42578125" bestFit="1" customWidth="1"/>
    <col min="3" max="4" width="23" bestFit="1" customWidth="1"/>
    <col min="5" max="5" width="16.42578125" bestFit="1" customWidth="1"/>
    <col min="6" max="6" width="9.7109375" bestFit="1" customWidth="1"/>
    <col min="7" max="7" width="8.85546875" customWidth="1"/>
    <col min="8" max="8" width="12.7109375" bestFit="1" customWidth="1"/>
    <col min="10" max="10" width="23.42578125" bestFit="1" customWidth="1"/>
    <col min="11" max="12" width="23" bestFit="1" customWidth="1"/>
    <col min="13" max="13" width="16.42578125" bestFit="1" customWidth="1"/>
    <col min="14" max="14" width="9.7109375" bestFit="1" customWidth="1"/>
    <col min="16" max="16" width="12.7109375" bestFit="1" customWidth="1"/>
    <col min="18" max="18" width="22" bestFit="1" customWidth="1"/>
    <col min="19" max="19" width="27.140625" bestFit="1" customWidth="1"/>
    <col min="20" max="21" width="26.7109375" bestFit="1" customWidth="1"/>
    <col min="22" max="22" width="20.140625" bestFit="1" customWidth="1"/>
    <col min="23" max="23" width="13.42578125" bestFit="1" customWidth="1"/>
    <col min="24" max="24" width="11.5703125" bestFit="1" customWidth="1"/>
    <col min="25" max="25" width="16.42578125" bestFit="1" customWidth="1"/>
    <col min="26" max="26" width="20.85546875" bestFit="1" customWidth="1"/>
    <col min="27" max="27" width="21.140625" bestFit="1" customWidth="1"/>
  </cols>
  <sheetData>
    <row r="1" spans="1:27">
      <c r="A1" s="108" t="s">
        <v>119</v>
      </c>
      <c r="B1" s="58"/>
      <c r="C1" s="58"/>
      <c r="D1" s="58"/>
      <c r="E1" s="58"/>
      <c r="F1" s="58"/>
      <c r="G1" s="58"/>
      <c r="H1" s="58"/>
      <c r="I1" s="58"/>
      <c r="J1" s="58"/>
      <c r="K1" s="58"/>
      <c r="L1" s="58"/>
      <c r="M1" s="58"/>
      <c r="N1" s="58"/>
      <c r="O1" s="58"/>
      <c r="P1" s="58"/>
    </row>
    <row r="2" spans="1:27" s="58" customFormat="1">
      <c r="A2" s="108"/>
    </row>
    <row r="3" spans="1:27" ht="15.75" thickBot="1">
      <c r="A3" s="58" t="s">
        <v>92</v>
      </c>
      <c r="B3" s="58"/>
      <c r="C3" s="58"/>
      <c r="D3" s="58"/>
      <c r="E3" s="58"/>
      <c r="F3" s="58"/>
      <c r="G3" s="58"/>
      <c r="H3" s="58"/>
      <c r="I3" s="58" t="s">
        <v>93</v>
      </c>
      <c r="J3" s="58"/>
      <c r="K3" s="58"/>
      <c r="L3" s="58"/>
      <c r="M3" s="58"/>
      <c r="N3" s="58"/>
      <c r="O3" s="58"/>
      <c r="P3" s="58"/>
      <c r="Q3" s="58"/>
      <c r="R3" s="58"/>
      <c r="S3" s="58"/>
      <c r="T3" s="58"/>
      <c r="U3" s="24" t="s">
        <v>91</v>
      </c>
      <c r="V3" s="58"/>
      <c r="W3" s="58"/>
      <c r="X3" s="58"/>
      <c r="Y3" s="58"/>
      <c r="Z3" s="58"/>
      <c r="AA3" s="58"/>
    </row>
    <row r="4" spans="1:27">
      <c r="A4" s="78" t="s">
        <v>5</v>
      </c>
      <c r="B4" s="79" t="s">
        <v>104</v>
      </c>
      <c r="C4" s="79" t="s">
        <v>105</v>
      </c>
      <c r="D4" s="79" t="s">
        <v>106</v>
      </c>
      <c r="E4" s="79" t="s">
        <v>107</v>
      </c>
      <c r="F4" s="79" t="s">
        <v>108</v>
      </c>
      <c r="G4" s="79" t="s">
        <v>109</v>
      </c>
      <c r="H4" s="82" t="s">
        <v>110</v>
      </c>
      <c r="I4" s="78" t="s">
        <v>5</v>
      </c>
      <c r="J4" s="79" t="s">
        <v>104</v>
      </c>
      <c r="K4" s="79" t="s">
        <v>105</v>
      </c>
      <c r="L4" s="79" t="s">
        <v>106</v>
      </c>
      <c r="M4" s="79" t="s">
        <v>107</v>
      </c>
      <c r="N4" s="79" t="s">
        <v>108</v>
      </c>
      <c r="O4" s="79" t="s">
        <v>109</v>
      </c>
      <c r="P4" s="79" t="s">
        <v>110</v>
      </c>
      <c r="Q4" s="78" t="s">
        <v>5</v>
      </c>
      <c r="R4" s="79" t="s">
        <v>94</v>
      </c>
      <c r="S4" s="79" t="s">
        <v>95</v>
      </c>
      <c r="T4" s="79" t="s">
        <v>96</v>
      </c>
      <c r="U4" s="79" t="s">
        <v>97</v>
      </c>
      <c r="V4" s="79" t="s">
        <v>98</v>
      </c>
      <c r="W4" s="79" t="s">
        <v>99</v>
      </c>
      <c r="X4" s="79" t="s">
        <v>100</v>
      </c>
      <c r="Y4" s="79" t="s">
        <v>101</v>
      </c>
      <c r="Z4" s="80" t="s">
        <v>102</v>
      </c>
      <c r="AA4" s="81" t="s">
        <v>103</v>
      </c>
    </row>
    <row r="5" spans="1:27">
      <c r="A5" s="83">
        <v>1900</v>
      </c>
      <c r="B5" s="89">
        <v>7.255939586412341E-2</v>
      </c>
      <c r="C5" s="89">
        <v>1.7145585697983086E-2</v>
      </c>
      <c r="D5" s="89">
        <v>0.10926179479619569</v>
      </c>
      <c r="E5" s="89">
        <v>5.6778107236105324E-2</v>
      </c>
      <c r="F5" s="89">
        <v>1.2614015211789341E-2</v>
      </c>
      <c r="G5" s="89">
        <v>1.1400378120802381E-2</v>
      </c>
      <c r="H5" s="90">
        <v>0.72024072307300069</v>
      </c>
      <c r="I5" s="83">
        <v>1900</v>
      </c>
      <c r="J5" s="101">
        <v>3.0824186980101614E-2</v>
      </c>
      <c r="K5" s="105">
        <v>5.294531561710597E-2</v>
      </c>
      <c r="L5" s="101">
        <v>2.9540313947036656E-2</v>
      </c>
      <c r="M5" s="101">
        <v>2.7571970651932166E-2</v>
      </c>
      <c r="N5" s="101">
        <v>7.6794006119429423E-2</v>
      </c>
      <c r="O5" s="101">
        <v>0</v>
      </c>
      <c r="P5" s="101">
        <v>4.5960190888104359E-2</v>
      </c>
      <c r="Q5" s="83">
        <v>1980</v>
      </c>
      <c r="R5" s="84">
        <v>17339148.540692836</v>
      </c>
      <c r="S5" s="85">
        <f t="shared" ref="S5:S25" si="0">R5*B85*J85</f>
        <v>1640430.4103452112</v>
      </c>
      <c r="T5" s="86">
        <f t="shared" ref="T5:T25" si="1">R5*C85*K85</f>
        <v>298434.77121518104</v>
      </c>
      <c r="U5" s="85">
        <f t="shared" ref="U5:U25" si="2">R5*D85*L85</f>
        <v>16717.612625182916</v>
      </c>
      <c r="V5" s="85">
        <f t="shared" ref="V5:V25" si="3">R5*E85*M85</f>
        <v>440881.61643192312</v>
      </c>
      <c r="W5" s="85">
        <f t="shared" ref="W5:W25" si="4">R5*F85*N85</f>
        <v>1105822.4232678844</v>
      </c>
      <c r="X5" s="87">
        <f t="shared" ref="X5:X25" si="5">R5*G85*O85</f>
        <v>0</v>
      </c>
      <c r="Y5" s="85">
        <f t="shared" ref="Y5:Y25" si="6">R5*H85*P85</f>
        <v>81644.062408480837</v>
      </c>
      <c r="Z5" s="88">
        <f>SUM(S5:Y5)</f>
        <v>3583930.8962938637</v>
      </c>
      <c r="AA5" s="26">
        <f>Z5/R5</f>
        <v>0.20669589904503219</v>
      </c>
    </row>
    <row r="6" spans="1:27">
      <c r="A6" s="83">
        <v>1901</v>
      </c>
      <c r="B6" s="89">
        <v>0.10308145159387111</v>
      </c>
      <c r="C6" s="89">
        <v>1.937203152368646E-2</v>
      </c>
      <c r="D6" s="89">
        <v>8.9913460998379394E-2</v>
      </c>
      <c r="E6" s="89">
        <v>5.7103204099788508E-2</v>
      </c>
      <c r="F6" s="89">
        <v>1.3303517000585591E-2</v>
      </c>
      <c r="G6" s="89">
        <v>1.1983483042592762E-2</v>
      </c>
      <c r="H6" s="90">
        <v>0.70524285174109624</v>
      </c>
      <c r="I6" s="83">
        <v>1901</v>
      </c>
      <c r="J6" s="101">
        <v>3.122869858234939E-2</v>
      </c>
      <c r="K6" s="105">
        <v>5.3664970726343998E-2</v>
      </c>
      <c r="L6" s="101">
        <v>2.8527924477029305E-2</v>
      </c>
      <c r="M6" s="101">
        <v>2.7686164048912987E-2</v>
      </c>
      <c r="N6" s="101">
        <v>8.006258768011254E-2</v>
      </c>
      <c r="O6" s="101">
        <v>0</v>
      </c>
      <c r="P6" s="101">
        <v>4.5674146341463592E-2</v>
      </c>
      <c r="Q6" s="83">
        <v>1981</v>
      </c>
      <c r="R6" s="84">
        <v>17336329.821735129</v>
      </c>
      <c r="S6" s="85">
        <f t="shared" si="0"/>
        <v>1460771.3892170982</v>
      </c>
      <c r="T6" s="86">
        <f t="shared" si="1"/>
        <v>240235.24224331247</v>
      </c>
      <c r="U6" s="85">
        <f t="shared" si="2"/>
        <v>20720.471719544072</v>
      </c>
      <c r="V6" s="85">
        <f t="shared" si="3"/>
        <v>465571.22810008872</v>
      </c>
      <c r="W6" s="85">
        <f t="shared" si="4"/>
        <v>1175495.8624087281</v>
      </c>
      <c r="X6" s="87">
        <f t="shared" si="5"/>
        <v>0</v>
      </c>
      <c r="Y6" s="85">
        <f t="shared" si="6"/>
        <v>86530.240062897981</v>
      </c>
      <c r="Z6" s="88">
        <f t="shared" ref="Z6:Z25" si="7">SUM(S6:Y6)</f>
        <v>3449324.4337516697</v>
      </c>
      <c r="AA6" s="26">
        <f t="shared" ref="AA6:AA25" si="8">Z6/R6</f>
        <v>0.19896509060569081</v>
      </c>
    </row>
    <row r="7" spans="1:27">
      <c r="A7" s="83">
        <v>1902</v>
      </c>
      <c r="B7" s="89">
        <v>8.9961700070856326E-2</v>
      </c>
      <c r="C7" s="89">
        <v>1.9737210842855533E-2</v>
      </c>
      <c r="D7" s="89">
        <v>0.10162050617769387</v>
      </c>
      <c r="E7" s="89">
        <v>6.1444011284377452E-2</v>
      </c>
      <c r="F7" s="89">
        <v>1.3988128414113529E-2</v>
      </c>
      <c r="G7" s="89">
        <v>1.2546012974890493E-2</v>
      </c>
      <c r="H7" s="90">
        <v>0.70070243023521273</v>
      </c>
      <c r="I7" s="83">
        <v>1902</v>
      </c>
      <c r="J7" s="101">
        <v>3.1617934829326934E-2</v>
      </c>
      <c r="K7" s="105">
        <v>5.42561322510779E-2</v>
      </c>
      <c r="L7" s="101">
        <v>2.9455097311482385E-2</v>
      </c>
      <c r="M7" s="101">
        <v>2.7762222744851291E-2</v>
      </c>
      <c r="N7" s="101">
        <v>8.3532780102436047E-2</v>
      </c>
      <c r="O7" s="101">
        <v>0</v>
      </c>
      <c r="P7" s="101">
        <v>4.5388989442756572E-2</v>
      </c>
      <c r="Q7" s="83">
        <v>1982</v>
      </c>
      <c r="R7" s="84">
        <v>16836822.63595451</v>
      </c>
      <c r="S7" s="85">
        <f t="shared" si="0"/>
        <v>1353913.2855640848</v>
      </c>
      <c r="T7" s="86">
        <f t="shared" si="1"/>
        <v>220710.94786324765</v>
      </c>
      <c r="U7" s="85">
        <f t="shared" si="2"/>
        <v>21050.983954314648</v>
      </c>
      <c r="V7" s="85">
        <f t="shared" si="3"/>
        <v>453920.61550431198</v>
      </c>
      <c r="W7" s="85">
        <f t="shared" si="4"/>
        <v>1152737.3550045551</v>
      </c>
      <c r="X7" s="87">
        <f t="shared" si="5"/>
        <v>0</v>
      </c>
      <c r="Y7" s="85">
        <f t="shared" si="6"/>
        <v>86277.501960482812</v>
      </c>
      <c r="Z7" s="88">
        <f t="shared" si="7"/>
        <v>3288610.6898509972</v>
      </c>
      <c r="AA7" s="26">
        <f t="shared" si="8"/>
        <v>0.1953225237895107</v>
      </c>
    </row>
    <row r="8" spans="1:27">
      <c r="A8" s="83">
        <v>1903</v>
      </c>
      <c r="B8" s="89">
        <v>9.1963099872962195E-2</v>
      </c>
      <c r="C8" s="89">
        <v>2.0290341501404456E-2</v>
      </c>
      <c r="D8" s="89">
        <v>0.1035112404012625</v>
      </c>
      <c r="E8" s="89">
        <v>6.6194265561800136E-2</v>
      </c>
      <c r="F8" s="89">
        <v>1.4569206540111341E-2</v>
      </c>
      <c r="G8" s="89">
        <v>1.0256568105905577E-2</v>
      </c>
      <c r="H8" s="90">
        <v>0.69321527801655392</v>
      </c>
      <c r="I8" s="83">
        <v>1903</v>
      </c>
      <c r="J8" s="101">
        <v>3.2017301203747656E-2</v>
      </c>
      <c r="K8" s="105">
        <v>5.4884723186697147E-2</v>
      </c>
      <c r="L8" s="101">
        <v>2.9734133607859863E-2</v>
      </c>
      <c r="M8" s="101">
        <v>2.7860550127568003E-2</v>
      </c>
      <c r="N8" s="101">
        <v>8.6627981915549671E-2</v>
      </c>
      <c r="O8" s="101">
        <v>0</v>
      </c>
      <c r="P8" s="101">
        <v>4.5104720191983243E-2</v>
      </c>
      <c r="Q8" s="83">
        <v>1983</v>
      </c>
      <c r="R8" s="84">
        <v>16489380.207141019</v>
      </c>
      <c r="S8" s="85">
        <f t="shared" si="0"/>
        <v>1364281.7542099857</v>
      </c>
      <c r="T8" s="86">
        <f t="shared" si="1"/>
        <v>210830.61107134909</v>
      </c>
      <c r="U8" s="85">
        <f t="shared" si="2"/>
        <v>22125.557477857987</v>
      </c>
      <c r="V8" s="85">
        <f t="shared" si="3"/>
        <v>447217.33639172965</v>
      </c>
      <c r="W8" s="85">
        <f t="shared" si="4"/>
        <v>1136918.5709649166</v>
      </c>
      <c r="X8" s="87">
        <f t="shared" si="5"/>
        <v>0</v>
      </c>
      <c r="Y8" s="85">
        <f t="shared" si="6"/>
        <v>80502.278779721149</v>
      </c>
      <c r="Z8" s="88">
        <f t="shared" si="7"/>
        <v>3261876.1088955603</v>
      </c>
      <c r="AA8" s="26">
        <f t="shared" si="8"/>
        <v>0.19781678073521203</v>
      </c>
    </row>
    <row r="9" spans="1:27">
      <c r="A9" s="83">
        <v>1904</v>
      </c>
      <c r="B9" s="89">
        <v>9.0075379605029815E-2</v>
      </c>
      <c r="C9" s="89">
        <v>2.1733267840444735E-2</v>
      </c>
      <c r="D9" s="89">
        <v>0.10616694277655055</v>
      </c>
      <c r="E9" s="89">
        <v>7.7025147636801405E-2</v>
      </c>
      <c r="F9" s="89">
        <v>1.4953708968655261E-2</v>
      </c>
      <c r="G9" s="89">
        <v>1.2667154078030861E-2</v>
      </c>
      <c r="H9" s="90">
        <v>0.67737839909448749</v>
      </c>
      <c r="I9" s="83">
        <v>1904</v>
      </c>
      <c r="J9" s="101">
        <v>3.2438900568994684E-2</v>
      </c>
      <c r="K9" s="105">
        <v>5.5576295311249302E-2</v>
      </c>
      <c r="L9" s="101">
        <v>3.0007794189754428E-2</v>
      </c>
      <c r="M9" s="101">
        <v>2.797192944971701E-2</v>
      </c>
      <c r="N9" s="101">
        <v>8.9595246911892482E-2</v>
      </c>
      <c r="O9" s="101">
        <v>0</v>
      </c>
      <c r="P9" s="101">
        <v>4.4821338589143632E-2</v>
      </c>
      <c r="Q9" s="83">
        <v>1984</v>
      </c>
      <c r="R9" s="84">
        <v>17975733.551929452</v>
      </c>
      <c r="S9" s="85">
        <f t="shared" si="0"/>
        <v>1444882.6311464517</v>
      </c>
      <c r="T9" s="86">
        <f t="shared" si="1"/>
        <v>217682.18655638132</v>
      </c>
      <c r="U9" s="85">
        <f t="shared" si="2"/>
        <v>25201.947289155658</v>
      </c>
      <c r="V9" s="85">
        <f t="shared" si="3"/>
        <v>472833.22769121517</v>
      </c>
      <c r="W9" s="85">
        <f t="shared" si="4"/>
        <v>1291197.2424318867</v>
      </c>
      <c r="X9" s="87">
        <f t="shared" si="5"/>
        <v>0</v>
      </c>
      <c r="Y9" s="85">
        <f t="shared" si="6"/>
        <v>85166.276400351504</v>
      </c>
      <c r="Z9" s="88">
        <f t="shared" si="7"/>
        <v>3536963.5115154418</v>
      </c>
      <c r="AA9" s="26">
        <f t="shared" si="8"/>
        <v>0.19676323646529556</v>
      </c>
    </row>
    <row r="10" spans="1:27">
      <c r="A10" s="83">
        <v>1905</v>
      </c>
      <c r="B10" s="89">
        <v>8.7627526047711665E-2</v>
      </c>
      <c r="C10" s="89">
        <v>2.205512886710688E-2</v>
      </c>
      <c r="D10" s="89">
        <v>0.13683423757645255</v>
      </c>
      <c r="E10" s="89">
        <v>7.0795316455990034E-2</v>
      </c>
      <c r="F10" s="89">
        <v>1.5193020992362404E-2</v>
      </c>
      <c r="G10" s="89">
        <v>9.526116472263391E-3</v>
      </c>
      <c r="H10" s="90">
        <v>0.65796865358811307</v>
      </c>
      <c r="I10" s="83">
        <v>1905</v>
      </c>
      <c r="J10" s="101">
        <v>3.2881591590933894E-2</v>
      </c>
      <c r="K10" s="105">
        <v>5.689985662378521E-2</v>
      </c>
      <c r="L10" s="101">
        <v>3.2119220774852839E-2</v>
      </c>
      <c r="M10" s="101">
        <v>2.8116705865327021E-2</v>
      </c>
      <c r="N10" s="101">
        <v>9.2199645923522242E-2</v>
      </c>
      <c r="O10" s="101">
        <v>0</v>
      </c>
      <c r="P10" s="101">
        <v>4.4538844634237774E-2</v>
      </c>
      <c r="Q10" s="83">
        <v>1985</v>
      </c>
      <c r="R10" s="84">
        <v>18027327.392141871</v>
      </c>
      <c r="S10" s="85">
        <f t="shared" si="0"/>
        <v>1461978.9506940776</v>
      </c>
      <c r="T10" s="86">
        <f t="shared" si="1"/>
        <v>197540.56288593603</v>
      </c>
      <c r="U10" s="85">
        <f t="shared" si="2"/>
        <v>25447.126218870948</v>
      </c>
      <c r="V10" s="85">
        <f t="shared" si="3"/>
        <v>477725.83542274218</v>
      </c>
      <c r="W10" s="85">
        <f t="shared" si="4"/>
        <v>1319356.4120310578</v>
      </c>
      <c r="X10" s="87">
        <f t="shared" si="5"/>
        <v>0</v>
      </c>
      <c r="Y10" s="85">
        <f t="shared" si="6"/>
        <v>84137.48786756194</v>
      </c>
      <c r="Z10" s="88">
        <f t="shared" si="7"/>
        <v>3566186.3751202468</v>
      </c>
      <c r="AA10" s="26">
        <f t="shared" si="8"/>
        <v>0.19782113552088429</v>
      </c>
    </row>
    <row r="11" spans="1:27">
      <c r="A11" s="83">
        <v>1906</v>
      </c>
      <c r="B11" s="89">
        <v>8.4889779816959693E-2</v>
      </c>
      <c r="C11" s="89">
        <v>2.264253500915088E-2</v>
      </c>
      <c r="D11" s="89">
        <v>0.15102369936785903</v>
      </c>
      <c r="E11" s="89">
        <v>6.9868753646049664E-2</v>
      </c>
      <c r="F11" s="89">
        <v>1.5583018462913408E-2</v>
      </c>
      <c r="G11" s="89">
        <v>9.5825411525797075E-3</v>
      </c>
      <c r="H11" s="90">
        <v>0.64640967254448756</v>
      </c>
      <c r="I11" s="83">
        <v>1906</v>
      </c>
      <c r="J11" s="101">
        <v>3.3674914163239894E-2</v>
      </c>
      <c r="K11" s="105">
        <v>5.8181904259239449E-2</v>
      </c>
      <c r="L11" s="101">
        <v>3.2444294507466054E-2</v>
      </c>
      <c r="M11" s="101">
        <v>2.831486731293956E-2</v>
      </c>
      <c r="N11" s="101">
        <v>9.4616179060041397E-2</v>
      </c>
      <c r="O11" s="101">
        <v>0</v>
      </c>
      <c r="P11" s="101">
        <v>4.4257238327265615E-2</v>
      </c>
      <c r="Q11" s="83">
        <v>1986</v>
      </c>
      <c r="R11" s="84">
        <v>18058269.098953895</v>
      </c>
      <c r="S11" s="85">
        <f t="shared" si="0"/>
        <v>1457190.9785640875</v>
      </c>
      <c r="T11" s="86">
        <f t="shared" si="1"/>
        <v>200912.03969242514</v>
      </c>
      <c r="U11" s="85">
        <f t="shared" si="2"/>
        <v>27197.875285422168</v>
      </c>
      <c r="V11" s="85">
        <f t="shared" si="3"/>
        <v>484101.98996287049</v>
      </c>
      <c r="W11" s="85">
        <f t="shared" si="4"/>
        <v>1292653.1521113915</v>
      </c>
      <c r="X11" s="87">
        <f t="shared" si="5"/>
        <v>0</v>
      </c>
      <c r="Y11" s="85">
        <f t="shared" si="6"/>
        <v>82934.294603202783</v>
      </c>
      <c r="Z11" s="88">
        <f t="shared" si="7"/>
        <v>3544990.3302193996</v>
      </c>
      <c r="AA11" s="26">
        <f t="shared" si="8"/>
        <v>0.1963084230716641</v>
      </c>
    </row>
    <row r="12" spans="1:27">
      <c r="A12" s="83">
        <v>1907</v>
      </c>
      <c r="B12" s="89">
        <v>9.6607726915995909E-2</v>
      </c>
      <c r="C12" s="89">
        <v>2.3695824596277872E-2</v>
      </c>
      <c r="D12" s="89">
        <v>0.14195490462049515</v>
      </c>
      <c r="E12" s="89">
        <v>7.9462893202160975E-2</v>
      </c>
      <c r="F12" s="89">
        <v>1.5853786971960417E-2</v>
      </c>
      <c r="G12" s="89">
        <v>1.0776437978300614E-2</v>
      </c>
      <c r="H12" s="90">
        <v>0.63164842571480895</v>
      </c>
      <c r="I12" s="83">
        <v>1907</v>
      </c>
      <c r="J12" s="101">
        <v>3.4468958383629573E-2</v>
      </c>
      <c r="K12" s="105">
        <v>5.9494903450333092E-2</v>
      </c>
      <c r="L12" s="101">
        <v>3.2398142094044041E-2</v>
      </c>
      <c r="M12" s="101">
        <v>2.8519150813105208E-2</v>
      </c>
      <c r="N12" s="101">
        <v>9.7091766982564665E-2</v>
      </c>
      <c r="O12" s="101">
        <v>0</v>
      </c>
      <c r="P12" s="101">
        <v>4.3976519668227174E-2</v>
      </c>
      <c r="Q12" s="83">
        <v>1987</v>
      </c>
      <c r="R12" s="84">
        <v>18611178.473676097</v>
      </c>
      <c r="S12" s="85">
        <f t="shared" si="0"/>
        <v>1490816.3072028682</v>
      </c>
      <c r="T12" s="86">
        <f t="shared" si="1"/>
        <v>206626.1463706971</v>
      </c>
      <c r="U12" s="85">
        <f t="shared" si="2"/>
        <v>29112.375988282271</v>
      </c>
      <c r="V12" s="85">
        <f t="shared" si="3"/>
        <v>508062.11586112739</v>
      </c>
      <c r="W12" s="85">
        <f t="shared" si="4"/>
        <v>1325804.74597869</v>
      </c>
      <c r="X12" s="87">
        <f t="shared" si="5"/>
        <v>0</v>
      </c>
      <c r="Y12" s="85">
        <f t="shared" si="6"/>
        <v>83632.0504980142</v>
      </c>
      <c r="Z12" s="88">
        <f t="shared" si="7"/>
        <v>3644053.7418996794</v>
      </c>
      <c r="AA12" s="26">
        <f t="shared" si="8"/>
        <v>0.19579919385835123</v>
      </c>
    </row>
    <row r="13" spans="1:27">
      <c r="A13" s="83">
        <v>1908</v>
      </c>
      <c r="B13" s="89">
        <v>9.2920107008968134E-2</v>
      </c>
      <c r="C13" s="89">
        <v>2.4820673140977592E-2</v>
      </c>
      <c r="D13" s="89">
        <v>0.14209842390068608</v>
      </c>
      <c r="E13" s="89">
        <v>8.0227622722188391E-2</v>
      </c>
      <c r="F13" s="89">
        <v>1.7452263085744331E-2</v>
      </c>
      <c r="G13" s="89">
        <v>1.0926660085871074E-2</v>
      </c>
      <c r="H13" s="90">
        <v>0.63155425005556443</v>
      </c>
      <c r="I13" s="83">
        <v>1908</v>
      </c>
      <c r="J13" s="101">
        <v>3.5235105800168469E-2</v>
      </c>
      <c r="K13" s="105">
        <v>6.0747550960357423E-2</v>
      </c>
      <c r="L13" s="101">
        <v>3.19666539151017E-2</v>
      </c>
      <c r="M13" s="101">
        <v>2.8687108775622316E-2</v>
      </c>
      <c r="N13" s="101">
        <v>9.5939723743564478E-2</v>
      </c>
      <c r="O13" s="101">
        <v>0</v>
      </c>
      <c r="P13" s="101">
        <v>4.369668865712243E-2</v>
      </c>
      <c r="Q13" s="83">
        <v>1988</v>
      </c>
      <c r="R13" s="84">
        <v>19682491.845493108</v>
      </c>
      <c r="S13" s="85">
        <f t="shared" si="0"/>
        <v>1528291.51152802</v>
      </c>
      <c r="T13" s="86">
        <f t="shared" si="1"/>
        <v>215652.00120636958</v>
      </c>
      <c r="U13" s="85">
        <f t="shared" si="2"/>
        <v>30774.307496540547</v>
      </c>
      <c r="V13" s="85">
        <f t="shared" si="3"/>
        <v>545750.57927695639</v>
      </c>
      <c r="W13" s="85">
        <f t="shared" si="4"/>
        <v>1443593.2383633563</v>
      </c>
      <c r="X13" s="87">
        <f t="shared" si="5"/>
        <v>0</v>
      </c>
      <c r="Y13" s="85">
        <f t="shared" si="6"/>
        <v>86668.298142978587</v>
      </c>
      <c r="Z13" s="88">
        <f t="shared" si="7"/>
        <v>3850729.9360142215</v>
      </c>
      <c r="AA13" s="26">
        <f t="shared" si="8"/>
        <v>0.19564239966373773</v>
      </c>
    </row>
    <row r="14" spans="1:27">
      <c r="A14" s="83">
        <v>1909</v>
      </c>
      <c r="B14" s="89">
        <v>9.0924980954222315E-2</v>
      </c>
      <c r="C14" s="89">
        <v>2.5660866131657353E-2</v>
      </c>
      <c r="D14" s="89">
        <v>0.1506603918018295</v>
      </c>
      <c r="E14" s="89">
        <v>8.0625040814937973E-2</v>
      </c>
      <c r="F14" s="89">
        <v>1.7532777951923352E-2</v>
      </c>
      <c r="G14" s="89">
        <v>9.2224097318188737E-3</v>
      </c>
      <c r="H14" s="90">
        <v>0.62537353261361062</v>
      </c>
      <c r="I14" s="83">
        <v>1909</v>
      </c>
      <c r="J14" s="101">
        <v>3.6017634791984166E-2</v>
      </c>
      <c r="K14" s="105">
        <v>6.2021888523399356E-2</v>
      </c>
      <c r="L14" s="101">
        <v>3.1724084292018111E-2</v>
      </c>
      <c r="M14" s="101">
        <v>2.8900780993046965E-2</v>
      </c>
      <c r="N14" s="101">
        <v>9.7597812445064158E-2</v>
      </c>
      <c r="O14" s="101">
        <v>0</v>
      </c>
      <c r="P14" s="101">
        <v>4.3417745293951419E-2</v>
      </c>
      <c r="Q14" s="83">
        <v>1989</v>
      </c>
      <c r="R14" s="84">
        <v>20351320.88879855</v>
      </c>
      <c r="S14" s="85">
        <f t="shared" si="0"/>
        <v>1523926.1430306768</v>
      </c>
      <c r="T14" s="86">
        <f t="shared" si="1"/>
        <v>216179.2171279063</v>
      </c>
      <c r="U14" s="85">
        <f t="shared" si="2"/>
        <v>32479.397933059881</v>
      </c>
      <c r="V14" s="85">
        <f t="shared" si="3"/>
        <v>571757.2121591277</v>
      </c>
      <c r="W14" s="85">
        <f t="shared" si="4"/>
        <v>1513665.5728641204</v>
      </c>
      <c r="X14" s="87">
        <f t="shared" si="5"/>
        <v>0</v>
      </c>
      <c r="Y14" s="85">
        <f t="shared" si="6"/>
        <v>87376.965834266884</v>
      </c>
      <c r="Z14" s="88">
        <f t="shared" si="7"/>
        <v>3945384.5089491578</v>
      </c>
      <c r="AA14" s="26">
        <f t="shared" si="8"/>
        <v>0.193863805229503</v>
      </c>
    </row>
    <row r="15" spans="1:27">
      <c r="A15" s="83">
        <v>1910</v>
      </c>
      <c r="B15" s="89">
        <v>9.9932306064364124E-2</v>
      </c>
      <c r="C15" s="89">
        <v>2.6789985166025314E-2</v>
      </c>
      <c r="D15" s="89">
        <v>0.13858578683694192</v>
      </c>
      <c r="E15" s="89">
        <v>8.1384102755674176E-2</v>
      </c>
      <c r="F15" s="89">
        <v>1.7824418314080753E-2</v>
      </c>
      <c r="G15" s="89">
        <v>9.4122601570400272E-3</v>
      </c>
      <c r="H15" s="90">
        <v>0.62607114070587366</v>
      </c>
      <c r="I15" s="83">
        <v>1910</v>
      </c>
      <c r="J15" s="101">
        <v>3.6764073524856611E-2</v>
      </c>
      <c r="K15" s="105">
        <v>6.3262316470201252E-2</v>
      </c>
      <c r="L15" s="101">
        <v>3.1497102531586149E-2</v>
      </c>
      <c r="M15" s="101">
        <v>2.9101301919460507E-2</v>
      </c>
      <c r="N15" s="101">
        <v>9.9914061408884411E-2</v>
      </c>
      <c r="O15" s="101">
        <v>0</v>
      </c>
      <c r="P15" s="101">
        <v>4.3139689578714148E-2</v>
      </c>
      <c r="Q15" s="83">
        <v>1990</v>
      </c>
      <c r="R15" s="84">
        <v>21450226.998310868</v>
      </c>
      <c r="S15" s="85">
        <f t="shared" si="0"/>
        <v>1529647.9528249388</v>
      </c>
      <c r="T15" s="86">
        <f t="shared" si="1"/>
        <v>218948.30982656887</v>
      </c>
      <c r="U15" s="85">
        <f t="shared" si="2"/>
        <v>36023.246898579186</v>
      </c>
      <c r="V15" s="85">
        <f t="shared" si="3"/>
        <v>600849.58890416496</v>
      </c>
      <c r="W15" s="85">
        <f t="shared" si="4"/>
        <v>1654577.5081968843</v>
      </c>
      <c r="X15" s="87">
        <f t="shared" si="5"/>
        <v>0</v>
      </c>
      <c r="Y15" s="85">
        <f t="shared" si="6"/>
        <v>89574.117600557307</v>
      </c>
      <c r="Z15" s="88">
        <f t="shared" si="7"/>
        <v>4129620.7242516936</v>
      </c>
      <c r="AA15" s="26">
        <f t="shared" si="8"/>
        <v>0.19252107330038451</v>
      </c>
    </row>
    <row r="16" spans="1:27">
      <c r="A16" s="83">
        <v>1911</v>
      </c>
      <c r="B16" s="89">
        <v>0.12151674232084785</v>
      </c>
      <c r="C16" s="89">
        <v>2.6829171623181602E-2</v>
      </c>
      <c r="D16" s="89">
        <v>0.14079868931463718</v>
      </c>
      <c r="E16" s="89">
        <v>8.281148995826744E-2</v>
      </c>
      <c r="F16" s="89">
        <v>1.669865133685669E-2</v>
      </c>
      <c r="G16" s="89">
        <v>8.407589234157133E-3</v>
      </c>
      <c r="H16" s="90">
        <v>0.60293766621205214</v>
      </c>
      <c r="I16" s="83">
        <v>1911</v>
      </c>
      <c r="J16" s="101">
        <v>3.7583831735890132E-2</v>
      </c>
      <c r="K16" s="105">
        <v>6.4602302333145081E-2</v>
      </c>
      <c r="L16" s="101">
        <v>3.1574075662120983E-2</v>
      </c>
      <c r="M16" s="101">
        <v>2.9377659583422311E-2</v>
      </c>
      <c r="N16" s="101">
        <v>0.10677180570113928</v>
      </c>
      <c r="O16" s="101">
        <v>0</v>
      </c>
      <c r="P16" s="101">
        <v>4.286252151141056E-2</v>
      </c>
      <c r="Q16" s="83">
        <v>1991</v>
      </c>
      <c r="R16" s="84">
        <v>22038098.07590748</v>
      </c>
      <c r="S16" s="85">
        <f t="shared" si="0"/>
        <v>1510411.2618931588</v>
      </c>
      <c r="T16" s="86">
        <f t="shared" si="1"/>
        <v>215360.01107515191</v>
      </c>
      <c r="U16" s="85">
        <f t="shared" si="2"/>
        <v>39248.487075590609</v>
      </c>
      <c r="V16" s="85">
        <f t="shared" si="3"/>
        <v>623642.98086461076</v>
      </c>
      <c r="W16" s="85">
        <f t="shared" si="4"/>
        <v>1738828.8473028129</v>
      </c>
      <c r="X16" s="87">
        <f t="shared" si="5"/>
        <v>0</v>
      </c>
      <c r="Y16" s="85">
        <f t="shared" si="6"/>
        <v>90354.456235668651</v>
      </c>
      <c r="Z16" s="88">
        <f t="shared" si="7"/>
        <v>4217846.0444469936</v>
      </c>
      <c r="AA16" s="26">
        <f t="shared" si="8"/>
        <v>0.19138884081190441</v>
      </c>
    </row>
    <row r="17" spans="1:27">
      <c r="A17" s="83">
        <v>1912</v>
      </c>
      <c r="B17" s="89">
        <v>0.12674110547341658</v>
      </c>
      <c r="C17" s="89">
        <v>2.6807591187094443E-2</v>
      </c>
      <c r="D17" s="89">
        <v>0.14915496800618971</v>
      </c>
      <c r="E17" s="89">
        <v>9.3676918675710735E-2</v>
      </c>
      <c r="F17" s="89">
        <v>1.5239323590509441E-2</v>
      </c>
      <c r="G17" s="89">
        <v>7.7461689802175221E-3</v>
      </c>
      <c r="H17" s="90">
        <v>0.58063392408686154</v>
      </c>
      <c r="I17" s="83">
        <v>1912</v>
      </c>
      <c r="J17" s="101">
        <v>3.8406439362576567E-2</v>
      </c>
      <c r="K17" s="105">
        <v>6.5932008558593408E-2</v>
      </c>
      <c r="L17" s="101">
        <v>3.2097455384728163E-2</v>
      </c>
      <c r="M17" s="101">
        <v>2.9662669712804238E-2</v>
      </c>
      <c r="N17" s="101">
        <v>0.11569591297531119</v>
      </c>
      <c r="O17" s="101">
        <v>0</v>
      </c>
      <c r="P17" s="101">
        <v>4.2586241092040698E-2</v>
      </c>
      <c r="Q17" s="83">
        <v>1992</v>
      </c>
      <c r="R17" s="84">
        <v>22099587.767333101</v>
      </c>
      <c r="S17" s="85">
        <f t="shared" si="0"/>
        <v>1408955.5259943795</v>
      </c>
      <c r="T17" s="86">
        <f t="shared" si="1"/>
        <v>206343.94063173383</v>
      </c>
      <c r="U17" s="85">
        <f t="shared" si="2"/>
        <v>41455.080891782047</v>
      </c>
      <c r="V17" s="85">
        <f t="shared" si="3"/>
        <v>632044.28427488683</v>
      </c>
      <c r="W17" s="85">
        <f t="shared" si="4"/>
        <v>1744068.9481114838</v>
      </c>
      <c r="X17" s="87">
        <f t="shared" si="5"/>
        <v>0</v>
      </c>
      <c r="Y17" s="85">
        <f t="shared" si="6"/>
        <v>90329.292435528987</v>
      </c>
      <c r="Z17" s="88">
        <f t="shared" si="7"/>
        <v>4123197.0723397951</v>
      </c>
      <c r="AA17" s="26">
        <f t="shared" si="8"/>
        <v>0.18657348344002017</v>
      </c>
    </row>
    <row r="18" spans="1:27">
      <c r="A18" s="83">
        <v>1913</v>
      </c>
      <c r="B18" s="89">
        <v>0.14058431272162733</v>
      </c>
      <c r="C18" s="89">
        <v>2.6981932608169182E-2</v>
      </c>
      <c r="D18" s="89">
        <v>0.15213073777305411</v>
      </c>
      <c r="E18" s="89">
        <v>9.5633377471210645E-2</v>
      </c>
      <c r="F18" s="89">
        <v>1.3533241322511481E-2</v>
      </c>
      <c r="G18" s="89">
        <v>7.1764820935410582E-3</v>
      </c>
      <c r="H18" s="90">
        <v>0.56395991600988626</v>
      </c>
      <c r="I18" s="83">
        <v>1913</v>
      </c>
      <c r="J18" s="101">
        <v>3.9208863781436475E-2</v>
      </c>
      <c r="K18" s="105">
        <v>6.7240630267585366E-2</v>
      </c>
      <c r="L18" s="101">
        <v>3.1942326648838455E-2</v>
      </c>
      <c r="M18" s="101">
        <v>2.9941245041478499E-2</v>
      </c>
      <c r="N18" s="101">
        <v>0.13031817308324678</v>
      </c>
      <c r="O18" s="101">
        <v>0</v>
      </c>
      <c r="P18" s="101">
        <v>4.2310848320604597E-2</v>
      </c>
      <c r="Q18" s="83">
        <v>1993</v>
      </c>
      <c r="R18" s="84">
        <v>22334951.369474635</v>
      </c>
      <c r="S18" s="85">
        <f t="shared" si="0"/>
        <v>1376076.6770378221</v>
      </c>
      <c r="T18" s="86">
        <f t="shared" si="1"/>
        <v>201957.3303625905</v>
      </c>
      <c r="U18" s="85">
        <f t="shared" si="2"/>
        <v>43463.553756276408</v>
      </c>
      <c r="V18" s="85">
        <f t="shared" si="3"/>
        <v>642629.06087840174</v>
      </c>
      <c r="W18" s="85">
        <f t="shared" si="4"/>
        <v>1802923.7540334722</v>
      </c>
      <c r="X18" s="87">
        <f t="shared" si="5"/>
        <v>0</v>
      </c>
      <c r="Y18" s="85">
        <f t="shared" si="6"/>
        <v>89990.262512558649</v>
      </c>
      <c r="Z18" s="88">
        <f t="shared" si="7"/>
        <v>4157040.6385811218</v>
      </c>
      <c r="AA18" s="26">
        <f t="shared" si="8"/>
        <v>0.18612266352469359</v>
      </c>
    </row>
    <row r="19" spans="1:27">
      <c r="A19" s="83">
        <v>1914</v>
      </c>
      <c r="B19" s="89">
        <v>0.15104471767455516</v>
      </c>
      <c r="C19" s="89">
        <v>2.7468738967765999E-2</v>
      </c>
      <c r="D19" s="89">
        <v>0.14100808242781696</v>
      </c>
      <c r="E19" s="89">
        <v>0.11033735492740564</v>
      </c>
      <c r="F19" s="89">
        <v>9.5390056563586373E-3</v>
      </c>
      <c r="G19" s="89">
        <v>5.946617906208442E-3</v>
      </c>
      <c r="H19" s="90">
        <v>0.55465548243988916</v>
      </c>
      <c r="I19" s="83">
        <v>1914</v>
      </c>
      <c r="J19" s="101">
        <v>3.9990843546629629E-2</v>
      </c>
      <c r="K19" s="105">
        <v>6.8522326294740629E-2</v>
      </c>
      <c r="L19" s="101">
        <v>3.1795414650634284E-2</v>
      </c>
      <c r="M19" s="101">
        <v>3.0218946347225675E-2</v>
      </c>
      <c r="N19" s="101">
        <v>0.17869837742388675</v>
      </c>
      <c r="O19" s="101">
        <v>0</v>
      </c>
      <c r="P19" s="101">
        <v>4.2036343197102179E-2</v>
      </c>
      <c r="Q19" s="83">
        <v>1994</v>
      </c>
      <c r="R19" s="84">
        <v>23231037.807299688</v>
      </c>
      <c r="S19" s="85">
        <f t="shared" si="0"/>
        <v>1396710.2698875496</v>
      </c>
      <c r="T19" s="86">
        <f t="shared" si="1"/>
        <v>205073.10084684106</v>
      </c>
      <c r="U19" s="85">
        <f t="shared" si="2"/>
        <v>44950.488761550958</v>
      </c>
      <c r="V19" s="85">
        <f t="shared" si="3"/>
        <v>663816.87022765796</v>
      </c>
      <c r="W19" s="85">
        <f t="shared" si="4"/>
        <v>1902303.6679627448</v>
      </c>
      <c r="X19" s="87">
        <f t="shared" si="5"/>
        <v>0</v>
      </c>
      <c r="Y19" s="85">
        <f t="shared" si="6"/>
        <v>90823.700044904021</v>
      </c>
      <c r="Z19" s="88">
        <f t="shared" si="7"/>
        <v>4303678.0977312485</v>
      </c>
      <c r="AA19" s="26">
        <f t="shared" si="8"/>
        <v>0.18525552467479264</v>
      </c>
    </row>
    <row r="20" spans="1:27">
      <c r="A20" s="83">
        <v>1915</v>
      </c>
      <c r="B20" s="89">
        <v>0.14996685270341698</v>
      </c>
      <c r="C20" s="89">
        <v>2.8917243401335262E-2</v>
      </c>
      <c r="D20" s="89">
        <v>0.10392916234466502</v>
      </c>
      <c r="E20" s="89">
        <v>0.12685229522814015</v>
      </c>
      <c r="F20" s="89">
        <v>1.088713564758448E-2</v>
      </c>
      <c r="G20" s="89">
        <v>5.8431095927097953E-3</v>
      </c>
      <c r="H20" s="90">
        <v>0.57360420108214827</v>
      </c>
      <c r="I20" s="83">
        <v>1915</v>
      </c>
      <c r="J20" s="101">
        <v>4.0686880874045532E-2</v>
      </c>
      <c r="K20" s="105">
        <v>6.9686251873516181E-2</v>
      </c>
      <c r="L20" s="101">
        <v>2.9484420106759557E-2</v>
      </c>
      <c r="M20" s="101">
        <v>3.0446522371108162E-2</v>
      </c>
      <c r="N20" s="101">
        <v>0.20070707413053335</v>
      </c>
      <c r="O20" s="101">
        <v>0</v>
      </c>
      <c r="P20" s="101">
        <v>4.1762725721533465E-2</v>
      </c>
      <c r="Q20" s="83">
        <v>1995</v>
      </c>
      <c r="R20" s="84">
        <v>23913397.763300706</v>
      </c>
      <c r="S20" s="85">
        <f t="shared" si="0"/>
        <v>1420642.2952325824</v>
      </c>
      <c r="T20" s="86">
        <f t="shared" si="1"/>
        <v>206612.13356797886</v>
      </c>
      <c r="U20" s="85">
        <f t="shared" si="2"/>
        <v>48573.932320563799</v>
      </c>
      <c r="V20" s="85">
        <f t="shared" si="3"/>
        <v>690088.1063657885</v>
      </c>
      <c r="W20" s="85">
        <f t="shared" si="4"/>
        <v>1977922.1127414536</v>
      </c>
      <c r="X20" s="87">
        <f t="shared" si="5"/>
        <v>0</v>
      </c>
      <c r="Y20" s="85">
        <f t="shared" si="6"/>
        <v>91296.207301350165</v>
      </c>
      <c r="Z20" s="88">
        <f t="shared" si="7"/>
        <v>4435134.7875297172</v>
      </c>
      <c r="AA20" s="26">
        <f t="shared" si="8"/>
        <v>0.18546652514333231</v>
      </c>
    </row>
    <row r="21" spans="1:27">
      <c r="A21" s="83">
        <v>1916</v>
      </c>
      <c r="B21" s="89">
        <v>0.18421444046281193</v>
      </c>
      <c r="C21" s="89">
        <v>2.8470514595858563E-2</v>
      </c>
      <c r="D21" s="89">
        <v>9.6809057054799197E-2</v>
      </c>
      <c r="E21" s="89">
        <v>0.12096564220011601</v>
      </c>
      <c r="F21" s="89">
        <v>1.4573956023110058E-2</v>
      </c>
      <c r="G21" s="89">
        <v>4.4410356718041638E-3</v>
      </c>
      <c r="H21" s="90">
        <v>0.55052535399150004</v>
      </c>
      <c r="I21" s="83">
        <v>1916</v>
      </c>
      <c r="J21" s="101">
        <v>4.1509154719625477E-2</v>
      </c>
      <c r="K21" s="105">
        <v>7.1019749852402558E-2</v>
      </c>
      <c r="L21" s="101">
        <v>2.8576685922264138E-2</v>
      </c>
      <c r="M21" s="101">
        <v>3.0792043429450858E-2</v>
      </c>
      <c r="N21" s="101">
        <v>0.17384299710510293</v>
      </c>
      <c r="O21" s="101">
        <v>0</v>
      </c>
      <c r="P21" s="101">
        <v>4.1489995893898492E-2</v>
      </c>
      <c r="Q21" s="83">
        <v>1996</v>
      </c>
      <c r="R21" s="84">
        <v>24297113.707103867</v>
      </c>
      <c r="S21" s="85">
        <f t="shared" si="0"/>
        <v>1400732.1802636578</v>
      </c>
      <c r="T21" s="86">
        <f t="shared" si="1"/>
        <v>199559.71686252937</v>
      </c>
      <c r="U21" s="85">
        <f t="shared" si="2"/>
        <v>50673.814026385931</v>
      </c>
      <c r="V21" s="85">
        <f t="shared" si="3"/>
        <v>697023.69963206653</v>
      </c>
      <c r="W21" s="85">
        <f t="shared" si="4"/>
        <v>2018268.986803808</v>
      </c>
      <c r="X21" s="87">
        <f t="shared" si="5"/>
        <v>0</v>
      </c>
      <c r="Y21" s="85">
        <f t="shared" si="6"/>
        <v>92382.573607082581</v>
      </c>
      <c r="Z21" s="88">
        <f t="shared" si="7"/>
        <v>4458640.9711955301</v>
      </c>
      <c r="AA21" s="26">
        <f t="shared" si="8"/>
        <v>0.18350496379707584</v>
      </c>
    </row>
    <row r="22" spans="1:27">
      <c r="A22" s="83">
        <v>1917</v>
      </c>
      <c r="B22" s="89">
        <v>0.20144054799068886</v>
      </c>
      <c r="C22" s="89">
        <v>2.4886261490231504E-2</v>
      </c>
      <c r="D22" s="89">
        <v>0.10463010805463673</v>
      </c>
      <c r="E22" s="89">
        <v>0.12364265821930932</v>
      </c>
      <c r="F22" s="89">
        <v>1.9558383866034559E-2</v>
      </c>
      <c r="G22" s="89">
        <v>3.3604996763373358E-3</v>
      </c>
      <c r="H22" s="90">
        <v>0.52248154070276165</v>
      </c>
      <c r="I22" s="83">
        <v>1917</v>
      </c>
      <c r="J22" s="101">
        <v>4.2345275109628287E-2</v>
      </c>
      <c r="K22" s="105">
        <v>7.22869799518807E-2</v>
      </c>
      <c r="L22" s="101">
        <v>2.8885977813758946E-2</v>
      </c>
      <c r="M22" s="101">
        <v>3.1183185088096088E-2</v>
      </c>
      <c r="N22" s="101">
        <v>0.15306909566727128</v>
      </c>
      <c r="O22" s="101">
        <v>0</v>
      </c>
      <c r="P22" s="101">
        <v>4.1218153714197223E-2</v>
      </c>
      <c r="Q22" s="83">
        <v>1997</v>
      </c>
      <c r="R22" s="84">
        <v>24734988.85291006</v>
      </c>
      <c r="S22" s="85">
        <f t="shared" si="0"/>
        <v>1383206.6443569667</v>
      </c>
      <c r="T22" s="86">
        <f t="shared" si="1"/>
        <v>198374.69671872456</v>
      </c>
      <c r="U22" s="85">
        <f t="shared" si="2"/>
        <v>53312.375467496182</v>
      </c>
      <c r="V22" s="85">
        <f t="shared" si="3"/>
        <v>726811.64610314346</v>
      </c>
      <c r="W22" s="85">
        <f t="shared" si="4"/>
        <v>2131643.7876795977</v>
      </c>
      <c r="X22" s="87">
        <f t="shared" si="5"/>
        <v>0</v>
      </c>
      <c r="Y22" s="85">
        <f t="shared" si="6"/>
        <v>92610.554898347036</v>
      </c>
      <c r="Z22" s="88">
        <f t="shared" si="7"/>
        <v>4585959.7052242756</v>
      </c>
      <c r="AA22" s="26">
        <f t="shared" si="8"/>
        <v>0.18540375063418471</v>
      </c>
    </row>
    <row r="23" spans="1:27">
      <c r="A23" s="83">
        <v>1918</v>
      </c>
      <c r="B23" s="89">
        <v>0.22690576329557535</v>
      </c>
      <c r="C23" s="89">
        <v>2.2149566829777721E-2</v>
      </c>
      <c r="D23" s="89">
        <v>8.0574351758429225E-2</v>
      </c>
      <c r="E23" s="89">
        <v>0.13264803096154923</v>
      </c>
      <c r="F23" s="89">
        <v>2.2787085227468213E-2</v>
      </c>
      <c r="G23" s="89">
        <v>3.0785583055036956E-3</v>
      </c>
      <c r="H23" s="90">
        <v>0.51185664362169647</v>
      </c>
      <c r="I23" s="83">
        <v>1918</v>
      </c>
      <c r="J23" s="101">
        <v>4.3131738672334378E-2</v>
      </c>
      <c r="K23" s="105">
        <v>7.3472620804799563E-2</v>
      </c>
      <c r="L23" s="101">
        <v>2.6387669006032642E-2</v>
      </c>
      <c r="M23" s="101">
        <v>3.1556726069386649E-2</v>
      </c>
      <c r="N23" s="101">
        <v>0.15445859848504406</v>
      </c>
      <c r="O23" s="101">
        <v>0</v>
      </c>
      <c r="P23" s="101">
        <v>4.0947199182429679E-2</v>
      </c>
      <c r="Q23" s="83">
        <v>1998</v>
      </c>
      <c r="R23" s="84">
        <v>24336929.863037623</v>
      </c>
      <c r="S23" s="85">
        <f t="shared" si="0"/>
        <v>1267143.6527738266</v>
      </c>
      <c r="T23" s="86">
        <f t="shared" si="1"/>
        <v>191263.52918903271</v>
      </c>
      <c r="U23" s="85">
        <f t="shared" si="2"/>
        <v>52282.522258386591</v>
      </c>
      <c r="V23" s="85">
        <f t="shared" si="3"/>
        <v>741376.58397380391</v>
      </c>
      <c r="W23" s="85">
        <f t="shared" si="4"/>
        <v>2122969.7396318284</v>
      </c>
      <c r="X23" s="87">
        <f t="shared" si="5"/>
        <v>0</v>
      </c>
      <c r="Y23" s="85">
        <f t="shared" si="6"/>
        <v>91564.67401039516</v>
      </c>
      <c r="Z23" s="88">
        <f t="shared" si="7"/>
        <v>4466600.7018372733</v>
      </c>
      <c r="AA23" s="26">
        <f t="shared" si="8"/>
        <v>0.18353180647576442</v>
      </c>
    </row>
    <row r="24" spans="1:27">
      <c r="A24" s="83">
        <v>1919</v>
      </c>
      <c r="B24" s="89">
        <v>0.22259208098678393</v>
      </c>
      <c r="C24" s="89">
        <v>2.0254569679285045E-2</v>
      </c>
      <c r="D24" s="89">
        <v>0.10294447822879006</v>
      </c>
      <c r="E24" s="89">
        <v>0.13512982491728201</v>
      </c>
      <c r="F24" s="89">
        <v>2.6569474339090751E-2</v>
      </c>
      <c r="G24" s="89">
        <v>3.8057418023206475E-3</v>
      </c>
      <c r="H24" s="90">
        <v>0.48870383004644752</v>
      </c>
      <c r="I24" s="83">
        <v>1919</v>
      </c>
      <c r="J24" s="101">
        <v>4.3954284682889158E-2</v>
      </c>
      <c r="K24" s="105">
        <v>7.474626657016023E-2</v>
      </c>
      <c r="L24" s="101">
        <v>2.8887804974185922E-2</v>
      </c>
      <c r="M24" s="101">
        <v>3.1969284754953316E-2</v>
      </c>
      <c r="N24" s="101">
        <v>0.14358226371299387</v>
      </c>
      <c r="O24" s="101">
        <v>0</v>
      </c>
      <c r="P24" s="101">
        <v>4.0677132298595861E-2</v>
      </c>
      <c r="Q24" s="83">
        <v>1999</v>
      </c>
      <c r="R24" s="84">
        <v>24825123.001163121</v>
      </c>
      <c r="S24" s="85">
        <f t="shared" si="0"/>
        <v>1228694.7435991305</v>
      </c>
      <c r="T24" s="86">
        <f t="shared" si="1"/>
        <v>232894.24548277631</v>
      </c>
      <c r="U24" s="85">
        <f t="shared" si="2"/>
        <v>54693.716069121627</v>
      </c>
      <c r="V24" s="85">
        <f t="shared" si="3"/>
        <v>779590.79506271495</v>
      </c>
      <c r="W24" s="85">
        <f t="shared" si="4"/>
        <v>2132313.6992217652</v>
      </c>
      <c r="X24" s="87">
        <f t="shared" si="5"/>
        <v>0</v>
      </c>
      <c r="Y24" s="85">
        <f t="shared" si="6"/>
        <v>91831.453871619233</v>
      </c>
      <c r="Z24" s="88">
        <f t="shared" si="7"/>
        <v>4520018.6533071268</v>
      </c>
      <c r="AA24" s="26">
        <f t="shared" si="8"/>
        <v>0.18207437091430936</v>
      </c>
    </row>
    <row r="25" spans="1:27" ht="15.75" thickBot="1">
      <c r="A25" s="83">
        <v>1920</v>
      </c>
      <c r="B25" s="89">
        <v>0.22312495252690134</v>
      </c>
      <c r="C25" s="89">
        <v>2.120704825980493E-2</v>
      </c>
      <c r="D25" s="89">
        <v>6.6576722723569112E-2</v>
      </c>
      <c r="E25" s="89">
        <v>0.14824321694881912</v>
      </c>
      <c r="F25" s="89">
        <v>2.5665411676434813E-2</v>
      </c>
      <c r="G25" s="89">
        <v>3.4774206503562183E-3</v>
      </c>
      <c r="H25" s="90">
        <v>0.51170522721411438</v>
      </c>
      <c r="I25" s="83">
        <v>1920</v>
      </c>
      <c r="J25" s="101">
        <v>4.466523579027127E-2</v>
      </c>
      <c r="K25" s="105">
        <v>7.5909943954477144E-2</v>
      </c>
      <c r="L25" s="101">
        <v>2.5451469162578448E-2</v>
      </c>
      <c r="M25" s="101">
        <v>3.2337683021576503E-2</v>
      </c>
      <c r="N25" s="101">
        <v>0.16254234103568879</v>
      </c>
      <c r="O25" s="101">
        <v>0</v>
      </c>
      <c r="P25" s="102">
        <v>4.0407953062695748E-2</v>
      </c>
      <c r="Q25" s="92">
        <v>2000</v>
      </c>
      <c r="R25" s="93">
        <v>25061621.74017977</v>
      </c>
      <c r="S25" s="94">
        <f t="shared" si="0"/>
        <v>1181164.4200761165</v>
      </c>
      <c r="T25" s="95">
        <f t="shared" si="1"/>
        <v>315957.66765520477</v>
      </c>
      <c r="U25" s="94">
        <f t="shared" si="2"/>
        <v>54404.274354935143</v>
      </c>
      <c r="V25" s="94">
        <f t="shared" si="3"/>
        <v>786932.53768770245</v>
      </c>
      <c r="W25" s="94">
        <f t="shared" si="4"/>
        <v>2134350.6230049175</v>
      </c>
      <c r="X25" s="96">
        <f t="shared" si="5"/>
        <v>0</v>
      </c>
      <c r="Y25" s="94">
        <f t="shared" si="6"/>
        <v>90196.490688449063</v>
      </c>
      <c r="Z25" s="97">
        <f t="shared" si="7"/>
        <v>4563006.0134673249</v>
      </c>
      <c r="AA25" s="26">
        <f t="shared" si="8"/>
        <v>0.18207145813519862</v>
      </c>
    </row>
    <row r="26" spans="1:27">
      <c r="A26" s="83">
        <v>1921</v>
      </c>
      <c r="B26" s="89">
        <v>0.21625383991485611</v>
      </c>
      <c r="C26" s="89">
        <v>2.2482923463111391E-2</v>
      </c>
      <c r="D26" s="89">
        <v>3.256146057398588E-2</v>
      </c>
      <c r="E26" s="89">
        <v>0.15701643736378904</v>
      </c>
      <c r="F26" s="89">
        <v>2.7765494496951995E-2</v>
      </c>
      <c r="G26" s="89">
        <v>2.8185496747892415E-3</v>
      </c>
      <c r="H26" s="90">
        <v>0.54110129451251643</v>
      </c>
      <c r="I26" s="83">
        <v>1921</v>
      </c>
      <c r="J26" s="101">
        <v>4.5332252996361733E-2</v>
      </c>
      <c r="K26" s="105">
        <v>7.6991621573384156E-2</v>
      </c>
      <c r="L26" s="101">
        <v>1.8608318017848922E-2</v>
      </c>
      <c r="M26" s="101">
        <v>3.2706885327505902E-2</v>
      </c>
      <c r="N26" s="101">
        <v>0.17642612824820658</v>
      </c>
      <c r="O26" s="101">
        <v>0</v>
      </c>
      <c r="P26" s="102">
        <v>4.0139661474729367E-2</v>
      </c>
      <c r="Q26" s="91"/>
      <c r="R26" s="98"/>
      <c r="S26" s="58"/>
      <c r="T26" s="58"/>
      <c r="U26" s="58"/>
      <c r="V26" s="58"/>
      <c r="W26" s="58"/>
      <c r="X26" s="58"/>
      <c r="Y26" s="58"/>
      <c r="Z26" s="58"/>
      <c r="AA26" s="58"/>
    </row>
    <row r="27" spans="1:27">
      <c r="A27" s="83">
        <v>1922</v>
      </c>
      <c r="B27" s="89">
        <v>0.20342398770500503</v>
      </c>
      <c r="C27" s="89">
        <v>2.2354141015123785E-2</v>
      </c>
      <c r="D27" s="89">
        <v>5.8079367759685391E-2</v>
      </c>
      <c r="E27" s="89">
        <v>0.15346258603222793</v>
      </c>
      <c r="F27" s="89">
        <v>2.8696834702603632E-2</v>
      </c>
      <c r="G27" s="89">
        <v>3.2814495839651532E-3</v>
      </c>
      <c r="H27" s="90">
        <v>0.53070163320138919</v>
      </c>
      <c r="I27" s="83">
        <v>1922</v>
      </c>
      <c r="J27" s="101">
        <v>4.6126654876590553E-2</v>
      </c>
      <c r="K27" s="105">
        <v>7.8282136055506532E-2</v>
      </c>
      <c r="L27" s="101">
        <v>2.4313816763476548E-2</v>
      </c>
      <c r="M27" s="101">
        <v>3.320533652656462E-2</v>
      </c>
      <c r="N27" s="101">
        <v>0.18044785766624077</v>
      </c>
      <c r="O27" s="101">
        <v>0</v>
      </c>
      <c r="P27" s="102">
        <v>3.9872257534696698E-2</v>
      </c>
      <c r="Q27" s="91"/>
      <c r="R27" s="98"/>
      <c r="S27" s="58"/>
      <c r="T27" s="58"/>
      <c r="U27" s="58"/>
      <c r="V27" s="58"/>
      <c r="W27" s="58"/>
      <c r="X27" s="58"/>
      <c r="Y27" s="58"/>
      <c r="Z27" s="58"/>
      <c r="AA27" s="58"/>
    </row>
    <row r="28" spans="1:27">
      <c r="A28" s="83">
        <v>1923</v>
      </c>
      <c r="B28" s="89">
        <v>0.20199084595832653</v>
      </c>
      <c r="C28" s="89">
        <v>2.5316367623497583E-2</v>
      </c>
      <c r="D28" s="89">
        <v>7.0420781304224231E-2</v>
      </c>
      <c r="E28" s="89">
        <v>0.14953046036875045</v>
      </c>
      <c r="F28" s="89">
        <v>2.9512559264345015E-2</v>
      </c>
      <c r="G28" s="89">
        <v>2.9129227075058036E-3</v>
      </c>
      <c r="H28" s="90">
        <v>0.52031606277335041</v>
      </c>
      <c r="I28" s="83">
        <v>1923</v>
      </c>
      <c r="J28" s="101">
        <v>4.6847845550750188E-2</v>
      </c>
      <c r="K28" s="105">
        <v>7.9720018069950077E-2</v>
      </c>
      <c r="L28" s="101">
        <v>2.6220947406386193E-2</v>
      </c>
      <c r="M28" s="101">
        <v>3.3758397380543773E-2</v>
      </c>
      <c r="N28" s="101">
        <v>0.18485765003036808</v>
      </c>
      <c r="O28" s="101">
        <v>0</v>
      </c>
      <c r="P28" s="102">
        <v>3.960574124259774E-2</v>
      </c>
      <c r="Q28" s="91"/>
      <c r="R28" s="98"/>
      <c r="S28" s="58"/>
      <c r="T28" s="58"/>
      <c r="U28" s="58"/>
      <c r="V28" s="58"/>
      <c r="W28" s="58"/>
      <c r="X28" s="58"/>
      <c r="Y28" s="58"/>
      <c r="Z28" s="58"/>
      <c r="AA28" s="58"/>
    </row>
    <row r="29" spans="1:27">
      <c r="A29" s="83">
        <v>1924</v>
      </c>
      <c r="B29" s="89">
        <v>0.19585597278111419</v>
      </c>
      <c r="C29" s="89">
        <v>2.3059631664882202E-2</v>
      </c>
      <c r="D29" s="89">
        <v>8.4315808816135498E-2</v>
      </c>
      <c r="E29" s="89">
        <v>0.15114407158786552</v>
      </c>
      <c r="F29" s="89">
        <v>2.9880358898870051E-2</v>
      </c>
      <c r="G29" s="89">
        <v>2.8397134725896924E-3</v>
      </c>
      <c r="H29" s="90">
        <v>0.51290444277854286</v>
      </c>
      <c r="I29" s="83">
        <v>1924</v>
      </c>
      <c r="J29" s="101">
        <v>4.792553888132612E-2</v>
      </c>
      <c r="K29" s="105">
        <v>8.0883601604852806E-2</v>
      </c>
      <c r="L29" s="101">
        <v>2.7780640561702073E-2</v>
      </c>
      <c r="M29" s="101">
        <v>3.4375596148286655E-2</v>
      </c>
      <c r="N29" s="101">
        <v>0.22884330282133386</v>
      </c>
      <c r="O29" s="101">
        <v>0</v>
      </c>
      <c r="P29" s="102">
        <v>3.9340112598432529E-2</v>
      </c>
      <c r="Q29" s="91"/>
      <c r="R29" s="98"/>
      <c r="S29" s="58"/>
      <c r="T29" s="58"/>
      <c r="U29" s="58"/>
      <c r="V29" s="58"/>
      <c r="W29" s="58"/>
      <c r="X29" s="58"/>
      <c r="Y29" s="58"/>
      <c r="Z29" s="58"/>
      <c r="AA29" s="58"/>
    </row>
    <row r="30" spans="1:27">
      <c r="A30" s="83">
        <v>1925</v>
      </c>
      <c r="B30" s="89">
        <v>0.19355055539501992</v>
      </c>
      <c r="C30" s="89">
        <v>2.3203367642840731E-2</v>
      </c>
      <c r="D30" s="89">
        <v>0.1021060970518337</v>
      </c>
      <c r="E30" s="89">
        <v>0.14631003938915485</v>
      </c>
      <c r="F30" s="89">
        <v>2.9036428736567355E-2</v>
      </c>
      <c r="G30" s="89">
        <v>2.7181706775165635E-3</v>
      </c>
      <c r="H30" s="90">
        <v>0.50307534110706698</v>
      </c>
      <c r="I30" s="83">
        <v>1925</v>
      </c>
      <c r="J30" s="101">
        <v>4.9453991046640146E-2</v>
      </c>
      <c r="K30" s="105">
        <v>8.2198471089439853E-2</v>
      </c>
      <c r="L30" s="101">
        <v>2.9474456731790302E-2</v>
      </c>
      <c r="M30" s="101">
        <v>3.504541268613276E-2</v>
      </c>
      <c r="N30" s="101">
        <v>0.26002059001151945</v>
      </c>
      <c r="O30" s="101">
        <v>0</v>
      </c>
      <c r="P30" s="102">
        <v>3.8470829988102251E-2</v>
      </c>
      <c r="Q30" s="91"/>
      <c r="R30" s="98"/>
      <c r="S30" s="58"/>
      <c r="T30" s="58"/>
      <c r="U30" s="58"/>
      <c r="V30" s="58"/>
      <c r="W30" s="58"/>
      <c r="X30" s="58"/>
      <c r="Y30" s="58"/>
      <c r="Z30" s="58"/>
      <c r="AA30" s="58"/>
    </row>
    <row r="31" spans="1:27">
      <c r="A31" s="83">
        <v>1926</v>
      </c>
      <c r="B31" s="89">
        <v>0.18263066659480584</v>
      </c>
      <c r="C31" s="89">
        <v>2.1385337591012382E-2</v>
      </c>
      <c r="D31" s="89">
        <v>0.13804175910991276</v>
      </c>
      <c r="E31" s="89">
        <v>0.13972789488908807</v>
      </c>
      <c r="F31" s="89">
        <v>3.3836993802193446E-2</v>
      </c>
      <c r="G31" s="89">
        <v>2.3644910434681104E-3</v>
      </c>
      <c r="H31" s="90">
        <v>0.48201285696951945</v>
      </c>
      <c r="I31" s="83">
        <v>1926</v>
      </c>
      <c r="J31" s="101">
        <v>5.1273774036010841E-2</v>
      </c>
      <c r="K31" s="105">
        <v>8.3464467686962682E-2</v>
      </c>
      <c r="L31" s="101">
        <v>3.1969771247181061E-2</v>
      </c>
      <c r="M31" s="101">
        <v>3.577443223086698E-2</v>
      </c>
      <c r="N31" s="101">
        <v>0.27619043428929568</v>
      </c>
      <c r="O31" s="101">
        <v>0</v>
      </c>
      <c r="P31" s="102">
        <v>3.8811518253903221E-2</v>
      </c>
      <c r="Q31" s="91"/>
      <c r="R31" s="98"/>
      <c r="S31" s="58"/>
      <c r="T31" s="58"/>
      <c r="U31" s="58"/>
      <c r="V31" s="58"/>
      <c r="W31" s="58"/>
      <c r="X31" s="58"/>
      <c r="Y31" s="58"/>
      <c r="Z31" s="58"/>
      <c r="AA31" s="58"/>
    </row>
    <row r="32" spans="1:27">
      <c r="A32" s="83">
        <v>1927</v>
      </c>
      <c r="B32" s="89">
        <v>0.18759274240043686</v>
      </c>
      <c r="C32" s="89">
        <v>2.1535420802349402E-2</v>
      </c>
      <c r="D32" s="89">
        <v>0.14059732540396574</v>
      </c>
      <c r="E32" s="89">
        <v>0.13511672402865393</v>
      </c>
      <c r="F32" s="89">
        <v>3.5190113402193558E-2</v>
      </c>
      <c r="G32" s="89">
        <v>2.7077931224315189E-3</v>
      </c>
      <c r="H32" s="90">
        <v>0.47725988083996901</v>
      </c>
      <c r="I32" s="83">
        <v>1927</v>
      </c>
      <c r="J32" s="101">
        <v>5.3419013852190958E-2</v>
      </c>
      <c r="K32" s="105">
        <v>8.4687660725620659E-2</v>
      </c>
      <c r="L32" s="101">
        <v>3.1907503906177061E-2</v>
      </c>
      <c r="M32" s="101">
        <v>3.6483026699678803E-2</v>
      </c>
      <c r="N32" s="101">
        <v>0.29324030774459181</v>
      </c>
      <c r="O32" s="101">
        <v>0</v>
      </c>
      <c r="P32" s="102">
        <v>3.8548552553539124E-2</v>
      </c>
      <c r="Q32" s="91"/>
      <c r="R32" s="98"/>
      <c r="S32" s="58"/>
      <c r="T32" s="58"/>
      <c r="U32" s="58"/>
      <c r="V32" s="58"/>
      <c r="W32" s="58"/>
      <c r="X32" s="58"/>
      <c r="Y32" s="58"/>
      <c r="Z32" s="58"/>
      <c r="AA32" s="58"/>
    </row>
    <row r="33" spans="1:27">
      <c r="A33" s="83">
        <v>1928</v>
      </c>
      <c r="B33" s="89">
        <v>0.19120966825045543</v>
      </c>
      <c r="C33" s="89">
        <v>2.1907499785347249E-2</v>
      </c>
      <c r="D33" s="89">
        <v>0.13476692341725349</v>
      </c>
      <c r="E33" s="89">
        <v>0.13636208836753719</v>
      </c>
      <c r="F33" s="89">
        <v>3.9118176129547842E-2</v>
      </c>
      <c r="G33" s="89">
        <v>2.692334858893326E-3</v>
      </c>
      <c r="H33" s="90">
        <v>0.47394330919096556</v>
      </c>
      <c r="I33" s="83">
        <v>1928</v>
      </c>
      <c r="J33" s="101">
        <v>5.5891640568253638E-2</v>
      </c>
      <c r="K33" s="105">
        <v>8.5882916141164459E-2</v>
      </c>
      <c r="L33" s="101">
        <v>3.1550375866378731E-2</v>
      </c>
      <c r="M33" s="101">
        <v>3.7186389351495264E-2</v>
      </c>
      <c r="N33" s="101">
        <v>0.29606442355717583</v>
      </c>
      <c r="O33" s="101">
        <v>0</v>
      </c>
      <c r="P33" s="102">
        <v>3.8291728219736719E-2</v>
      </c>
      <c r="Q33" s="91"/>
      <c r="R33" s="98"/>
      <c r="S33" s="58"/>
      <c r="T33" s="58"/>
      <c r="U33" s="58"/>
      <c r="V33" s="58"/>
      <c r="W33" s="58"/>
      <c r="X33" s="58"/>
      <c r="Y33" s="58"/>
      <c r="Z33" s="58"/>
      <c r="AA33" s="58"/>
    </row>
    <row r="34" spans="1:27">
      <c r="A34" s="83">
        <v>1929</v>
      </c>
      <c r="B34" s="89">
        <v>0.19278070118246268</v>
      </c>
      <c r="C34" s="89">
        <v>2.1686730327284479E-2</v>
      </c>
      <c r="D34" s="89">
        <v>0.14133708016210023</v>
      </c>
      <c r="E34" s="89">
        <v>0.13708835842005768</v>
      </c>
      <c r="F34" s="89">
        <v>3.8061962573024723E-2</v>
      </c>
      <c r="G34" s="89">
        <v>2.5134880585963768E-3</v>
      </c>
      <c r="H34" s="90">
        <v>0.46653167927647382</v>
      </c>
      <c r="I34" s="83">
        <v>1929</v>
      </c>
      <c r="J34" s="101">
        <v>5.9112147301486909E-2</v>
      </c>
      <c r="K34" s="105">
        <v>8.7239286293012905E-2</v>
      </c>
      <c r="L34" s="101">
        <v>3.2041492196644983E-2</v>
      </c>
      <c r="M34" s="101">
        <v>3.7971851606017598E-2</v>
      </c>
      <c r="N34" s="101">
        <v>0.31045461976737371</v>
      </c>
      <c r="O34" s="101">
        <v>0</v>
      </c>
      <c r="P34" s="102">
        <v>3.8025284096612127E-2</v>
      </c>
      <c r="Q34" s="91"/>
      <c r="R34" s="98"/>
      <c r="S34" s="58"/>
      <c r="T34" s="58"/>
      <c r="U34" s="58"/>
      <c r="V34" s="58"/>
      <c r="W34" s="58"/>
      <c r="X34" s="58"/>
      <c r="Y34" s="58"/>
      <c r="Z34" s="58"/>
      <c r="AA34" s="58"/>
    </row>
    <row r="35" spans="1:27">
      <c r="A35" s="83">
        <v>1930</v>
      </c>
      <c r="B35" s="89">
        <v>0.18962321008380825</v>
      </c>
      <c r="C35" s="89">
        <v>2.4284158402352637E-2</v>
      </c>
      <c r="D35" s="89">
        <v>0.12569095067933253</v>
      </c>
      <c r="E35" s="89">
        <v>0.13029234295782438</v>
      </c>
      <c r="F35" s="89">
        <v>4.4170153231213649E-2</v>
      </c>
      <c r="G35" s="89">
        <v>2.4699871977408526E-3</v>
      </c>
      <c r="H35" s="90">
        <v>0.48346919744772776</v>
      </c>
      <c r="I35" s="83">
        <v>1930</v>
      </c>
      <c r="J35" s="101">
        <v>6.3523114234111763E-2</v>
      </c>
      <c r="K35" s="105">
        <v>8.8760152451523314E-2</v>
      </c>
      <c r="L35" s="101">
        <v>3.15100556557956E-2</v>
      </c>
      <c r="M35" s="101">
        <v>3.875786461728499E-2</v>
      </c>
      <c r="N35" s="101">
        <v>0.29519366547245141</v>
      </c>
      <c r="O35" s="101">
        <v>0</v>
      </c>
      <c r="P35" s="102">
        <v>3.7764981340049207E-2</v>
      </c>
      <c r="Q35" s="91"/>
      <c r="R35" s="98"/>
      <c r="S35" s="58"/>
      <c r="T35" s="58"/>
      <c r="U35" s="58"/>
      <c r="V35" s="58"/>
      <c r="W35" s="58"/>
      <c r="X35" s="58"/>
      <c r="Y35" s="58"/>
      <c r="Z35" s="58"/>
      <c r="AA35" s="58"/>
    </row>
    <row r="36" spans="1:27">
      <c r="A36" s="83">
        <v>1931</v>
      </c>
      <c r="B36" s="89">
        <v>0.18104090802123865</v>
      </c>
      <c r="C36" s="89">
        <v>2.6384399382478767E-2</v>
      </c>
      <c r="D36" s="89">
        <v>0.1255858425134902</v>
      </c>
      <c r="E36" s="89">
        <v>0.12932773666351899</v>
      </c>
      <c r="F36" s="89">
        <v>4.1917201133031511E-2</v>
      </c>
      <c r="G36" s="89">
        <v>2.152139839115063E-3</v>
      </c>
      <c r="H36" s="90">
        <v>0.49359177244712665</v>
      </c>
      <c r="I36" s="83">
        <v>1931</v>
      </c>
      <c r="J36" s="101">
        <v>6.9035680978879826E-2</v>
      </c>
      <c r="K36" s="105">
        <v>9.0005901486267845E-2</v>
      </c>
      <c r="L36" s="101">
        <v>3.0978075906262403E-2</v>
      </c>
      <c r="M36" s="101">
        <v>3.9536754027242223E-2</v>
      </c>
      <c r="N36" s="101">
        <v>0.32643491288474147</v>
      </c>
      <c r="O36" s="101">
        <v>0</v>
      </c>
      <c r="P36" s="102">
        <v>3.7505566231420005E-2</v>
      </c>
      <c r="Q36" s="91"/>
      <c r="R36" s="58"/>
      <c r="S36" s="58"/>
      <c r="T36" s="58"/>
      <c r="U36" s="58"/>
      <c r="V36" s="58"/>
      <c r="W36" s="58"/>
      <c r="X36" s="58"/>
      <c r="Y36" s="58"/>
      <c r="Z36" s="58"/>
      <c r="AA36" s="58"/>
    </row>
    <row r="37" spans="1:27">
      <c r="A37" s="83">
        <v>1932</v>
      </c>
      <c r="B37" s="89">
        <v>0.1909479897120816</v>
      </c>
      <c r="C37" s="89">
        <v>2.7949631408139886E-2</v>
      </c>
      <c r="D37" s="89">
        <v>0.1198556097848545</v>
      </c>
      <c r="E37" s="89">
        <v>0.12705444996818263</v>
      </c>
      <c r="F37" s="89">
        <v>4.4248521170955069E-2</v>
      </c>
      <c r="G37" s="89">
        <v>2.424825313103438E-3</v>
      </c>
      <c r="H37" s="90">
        <v>0.4875189726426829</v>
      </c>
      <c r="I37" s="83">
        <v>1932</v>
      </c>
      <c r="J37" s="101">
        <v>7.5266255023711051E-2</v>
      </c>
      <c r="K37" s="105">
        <v>9.131568777676527E-2</v>
      </c>
      <c r="L37" s="101">
        <v>3.0690518982282929E-2</v>
      </c>
      <c r="M37" s="101">
        <v>4.0757395343393718E-2</v>
      </c>
      <c r="N37" s="101">
        <v>0.32504900920426638</v>
      </c>
      <c r="O37" s="101">
        <v>0</v>
      </c>
      <c r="P37" s="102">
        <v>3.7247038770724522E-2</v>
      </c>
      <c r="Q37" s="91"/>
      <c r="R37" s="58"/>
      <c r="S37" s="58"/>
      <c r="T37" s="58"/>
      <c r="U37" s="58"/>
      <c r="V37" s="58"/>
      <c r="W37" s="58"/>
      <c r="X37" s="58"/>
      <c r="Y37" s="58"/>
      <c r="Z37" s="58"/>
      <c r="AA37" s="58"/>
    </row>
    <row r="38" spans="1:27">
      <c r="A38" s="83">
        <v>1933</v>
      </c>
      <c r="B38" s="89">
        <v>0.21975399973292248</v>
      </c>
      <c r="C38" s="89">
        <v>2.8178186135875794E-2</v>
      </c>
      <c r="D38" s="89">
        <v>0.12352778409811831</v>
      </c>
      <c r="E38" s="89">
        <v>0.11849308407704688</v>
      </c>
      <c r="F38" s="89">
        <v>4.8644168308163309E-2</v>
      </c>
      <c r="G38" s="89">
        <v>2.0977425065467534E-3</v>
      </c>
      <c r="H38" s="90">
        <v>0.45930503514132637</v>
      </c>
      <c r="I38" s="83">
        <v>1933</v>
      </c>
      <c r="J38" s="101">
        <v>8.1779216171043431E-2</v>
      </c>
      <c r="K38" s="105">
        <v>9.2723973898803325E-2</v>
      </c>
      <c r="L38" s="101">
        <v>3.1199033371358521E-2</v>
      </c>
      <c r="M38" s="101">
        <v>4.2019134088428785E-2</v>
      </c>
      <c r="N38" s="101">
        <v>0.30406304754210162</v>
      </c>
      <c r="O38" s="101">
        <v>0</v>
      </c>
      <c r="P38" s="102">
        <v>3.6989398957962757E-2</v>
      </c>
      <c r="Q38" s="91"/>
      <c r="R38" s="58"/>
      <c r="S38" s="58"/>
      <c r="T38" s="58"/>
      <c r="U38" s="58"/>
      <c r="V38" s="58"/>
      <c r="W38" s="58"/>
      <c r="X38" s="58"/>
      <c r="Y38" s="58"/>
      <c r="Z38" s="58"/>
      <c r="AA38" s="58"/>
    </row>
    <row r="39" spans="1:27">
      <c r="A39" s="83">
        <v>1934</v>
      </c>
      <c r="B39" s="89">
        <v>0.23699783908439342</v>
      </c>
      <c r="C39" s="89">
        <v>3.008436812417294E-2</v>
      </c>
      <c r="D39" s="89">
        <v>0.10766937633416951</v>
      </c>
      <c r="E39" s="89">
        <v>0.11433633901267071</v>
      </c>
      <c r="F39" s="89">
        <v>5.8539341461155865E-2</v>
      </c>
      <c r="G39" s="89">
        <v>2.6108743460271822E-3</v>
      </c>
      <c r="H39" s="90">
        <v>0.44976186163741028</v>
      </c>
      <c r="I39" s="83">
        <v>1934</v>
      </c>
      <c r="J39" s="101">
        <v>8.7277721535075847E-2</v>
      </c>
      <c r="K39" s="105">
        <v>9.4045153447039273E-2</v>
      </c>
      <c r="L39" s="101">
        <v>3.0184740509010329E-2</v>
      </c>
      <c r="M39" s="101">
        <v>4.3260310711833901E-2</v>
      </c>
      <c r="N39" s="101">
        <v>0.25457576134750631</v>
      </c>
      <c r="O39" s="101">
        <v>0</v>
      </c>
      <c r="P39" s="102">
        <v>3.6732646793134718E-2</v>
      </c>
      <c r="Q39" s="91"/>
      <c r="R39" s="58"/>
      <c r="S39" s="58"/>
      <c r="T39" s="58"/>
      <c r="U39" s="58"/>
      <c r="V39" s="58"/>
      <c r="W39" s="58"/>
      <c r="X39" s="58"/>
      <c r="Y39" s="58"/>
      <c r="Z39" s="58"/>
      <c r="AA39" s="58"/>
    </row>
    <row r="40" spans="1:27">
      <c r="A40" s="83">
        <v>1935</v>
      </c>
      <c r="B40" s="89">
        <v>0.26157341859832978</v>
      </c>
      <c r="C40" s="89">
        <v>3.388773894644817E-2</v>
      </c>
      <c r="D40" s="89">
        <v>4.4574252737385835E-2</v>
      </c>
      <c r="E40" s="89">
        <v>0.1146153591679164</v>
      </c>
      <c r="F40" s="89">
        <v>6.4734283584253358E-2</v>
      </c>
      <c r="G40" s="89">
        <v>2.1145491271188435E-3</v>
      </c>
      <c r="H40" s="90">
        <v>0.47850039783854764</v>
      </c>
      <c r="I40" s="83">
        <v>1935</v>
      </c>
      <c r="J40" s="101">
        <v>9.1076034380252524E-2</v>
      </c>
      <c r="K40" s="105">
        <v>9.5198312022921255E-2</v>
      </c>
      <c r="L40" s="101">
        <v>2.2715183991096517E-2</v>
      </c>
      <c r="M40" s="101">
        <v>4.4333589180936932E-2</v>
      </c>
      <c r="N40" s="101">
        <v>0.27023255243973754</v>
      </c>
      <c r="O40" s="101">
        <v>0</v>
      </c>
      <c r="P40" s="102">
        <v>3.6476782276240384E-2</v>
      </c>
      <c r="Q40" s="91"/>
      <c r="R40" s="58"/>
      <c r="S40" s="58"/>
      <c r="T40" s="58"/>
      <c r="U40" s="58"/>
      <c r="V40" s="58"/>
      <c r="W40" s="58"/>
      <c r="X40" s="58"/>
      <c r="Y40" s="58"/>
      <c r="Z40" s="58"/>
      <c r="AA40" s="58"/>
    </row>
    <row r="41" spans="1:27">
      <c r="A41" s="83">
        <v>1936</v>
      </c>
      <c r="B41" s="89">
        <v>0.28543864616576659</v>
      </c>
      <c r="C41" s="89">
        <v>3.2757638492890241E-2</v>
      </c>
      <c r="D41" s="89">
        <v>4.553139155402209E-2</v>
      </c>
      <c r="E41" s="89">
        <v>0.1107153366862843</v>
      </c>
      <c r="F41" s="89">
        <v>7.1327729751687122E-2</v>
      </c>
      <c r="G41" s="89">
        <v>1.9868839856726156E-3</v>
      </c>
      <c r="H41" s="90">
        <v>0.4522423733636769</v>
      </c>
      <c r="I41" s="83">
        <v>1936</v>
      </c>
      <c r="J41" s="101">
        <v>9.409946444275176E-2</v>
      </c>
      <c r="K41" s="105">
        <v>9.6442434488401577E-2</v>
      </c>
      <c r="L41" s="101">
        <v>2.3479789846955611E-2</v>
      </c>
      <c r="M41" s="101">
        <v>4.5528443352682121E-2</v>
      </c>
      <c r="N41" s="101">
        <v>0.25093835933008679</v>
      </c>
      <c r="O41" s="101">
        <v>0</v>
      </c>
      <c r="P41" s="102">
        <v>3.6221805407279789E-2</v>
      </c>
      <c r="Q41" s="91"/>
      <c r="R41" s="58"/>
      <c r="S41" s="58"/>
      <c r="T41" s="58"/>
      <c r="U41" s="58"/>
      <c r="V41" s="58"/>
      <c r="W41" s="58"/>
      <c r="X41" s="58"/>
      <c r="Y41" s="58"/>
      <c r="Z41" s="58"/>
      <c r="AA41" s="58"/>
    </row>
    <row r="42" spans="1:27">
      <c r="A42" s="83">
        <v>1937</v>
      </c>
      <c r="B42" s="89">
        <v>0.29764412811355523</v>
      </c>
      <c r="C42" s="89">
        <v>3.6679180076160195E-2</v>
      </c>
      <c r="D42" s="89">
        <v>4.3547855810769649E-2</v>
      </c>
      <c r="E42" s="89">
        <v>0.1147759615595208</v>
      </c>
      <c r="F42" s="89">
        <v>7.1115354729303804E-2</v>
      </c>
      <c r="G42" s="89">
        <v>2.5106687474946866E-3</v>
      </c>
      <c r="H42" s="90">
        <v>0.43372685096319558</v>
      </c>
      <c r="I42" s="83">
        <v>1937</v>
      </c>
      <c r="J42" s="101">
        <v>9.6098516754492672E-2</v>
      </c>
      <c r="K42" s="105">
        <v>9.7822732195588027E-2</v>
      </c>
      <c r="L42" s="101">
        <v>2.3073143671241202E-2</v>
      </c>
      <c r="M42" s="101">
        <v>4.6774578460988009E-2</v>
      </c>
      <c r="N42" s="101">
        <v>0.26035431763891803</v>
      </c>
      <c r="O42" s="101">
        <v>0</v>
      </c>
      <c r="P42" s="102">
        <v>3.5967716186252892E-2</v>
      </c>
      <c r="Q42" s="91"/>
      <c r="R42" s="58"/>
      <c r="S42" s="58"/>
      <c r="T42" s="58"/>
      <c r="U42" s="58"/>
      <c r="V42" s="58"/>
      <c r="W42" s="58"/>
      <c r="X42" s="58"/>
      <c r="Y42" s="58"/>
      <c r="Z42" s="58"/>
      <c r="AA42" s="58"/>
    </row>
    <row r="43" spans="1:27">
      <c r="A43" s="83">
        <v>1938</v>
      </c>
      <c r="B43" s="89">
        <v>0.3119610071867579</v>
      </c>
      <c r="C43" s="89">
        <v>3.5482078508821221E-2</v>
      </c>
      <c r="D43" s="89">
        <v>3.7759319566371657E-2</v>
      </c>
      <c r="E43" s="89">
        <v>0.10760166880355941</v>
      </c>
      <c r="F43" s="89">
        <v>7.8519188051854788E-2</v>
      </c>
      <c r="G43" s="89">
        <v>2.0112556636582104E-3</v>
      </c>
      <c r="H43" s="90">
        <v>0.42666548221897682</v>
      </c>
      <c r="I43" s="83">
        <v>1938</v>
      </c>
      <c r="J43" s="101">
        <v>9.7334453662701367E-2</v>
      </c>
      <c r="K43" s="105">
        <v>9.8774401980500748E-2</v>
      </c>
      <c r="L43" s="101">
        <v>2.1938469618003643E-2</v>
      </c>
      <c r="M43" s="101">
        <v>4.7903886797997182E-2</v>
      </c>
      <c r="N43" s="101">
        <v>0.24375544528686699</v>
      </c>
      <c r="O43" s="101">
        <v>0</v>
      </c>
      <c r="P43" s="102">
        <v>3.5714514613159713E-2</v>
      </c>
      <c r="Q43" s="91"/>
      <c r="R43" s="58"/>
      <c r="S43" s="58"/>
      <c r="T43" s="58"/>
      <c r="U43" s="58"/>
      <c r="V43" s="58"/>
      <c r="W43" s="58"/>
      <c r="X43" s="58"/>
      <c r="Y43" s="58"/>
      <c r="Z43" s="58"/>
      <c r="AA43" s="58"/>
    </row>
    <row r="44" spans="1:27">
      <c r="A44" s="83">
        <v>1939</v>
      </c>
      <c r="B44" s="89">
        <v>0.33305666100994108</v>
      </c>
      <c r="C44" s="89">
        <v>3.4476945687710578E-2</v>
      </c>
      <c r="D44" s="89">
        <v>3.0624034042533915E-2</v>
      </c>
      <c r="E44" s="89">
        <v>9.5038105783242663E-2</v>
      </c>
      <c r="F44" s="89">
        <v>9.1288723569956376E-2</v>
      </c>
      <c r="G44" s="89">
        <v>1.9677325663208125E-3</v>
      </c>
      <c r="H44" s="90">
        <v>0.41354779734029451</v>
      </c>
      <c r="I44" s="83">
        <v>1939</v>
      </c>
      <c r="J44" s="101">
        <v>9.8033113153233875E-2</v>
      </c>
      <c r="K44" s="105">
        <v>9.9768255292704278E-2</v>
      </c>
      <c r="L44" s="101">
        <v>1.9927049204853449E-2</v>
      </c>
      <c r="M44" s="101">
        <v>4.9042751438538104E-2</v>
      </c>
      <c r="N44" s="101">
        <v>0.20823067795203809</v>
      </c>
      <c r="O44" s="101">
        <v>0</v>
      </c>
      <c r="P44" s="102">
        <v>3.5462200688000246E-2</v>
      </c>
      <c r="Q44" s="91"/>
      <c r="R44" s="58"/>
      <c r="S44" s="58"/>
      <c r="T44" s="58"/>
      <c r="U44" s="58"/>
      <c r="V44" s="58"/>
      <c r="W44" s="58"/>
      <c r="X44" s="58"/>
      <c r="Y44" s="58"/>
      <c r="Z44" s="58"/>
      <c r="AA44" s="58"/>
    </row>
    <row r="45" spans="1:27">
      <c r="A45" s="83">
        <v>1940</v>
      </c>
      <c r="B45" s="89">
        <v>0.35463022678309408</v>
      </c>
      <c r="C45" s="89">
        <v>3.4867518692660797E-2</v>
      </c>
      <c r="D45" s="89">
        <v>3.0133026340341276E-2</v>
      </c>
      <c r="E45" s="89">
        <v>9.4386861136915523E-2</v>
      </c>
      <c r="F45" s="89">
        <v>8.2326571351490949E-2</v>
      </c>
      <c r="G45" s="89">
        <v>1.5180531695774319E-3</v>
      </c>
      <c r="H45" s="90">
        <v>0.40213774252591988</v>
      </c>
      <c r="I45" s="83">
        <v>1940</v>
      </c>
      <c r="J45" s="101">
        <v>9.6785983699150924E-2</v>
      </c>
      <c r="K45" s="105">
        <v>0.10100281895972595</v>
      </c>
      <c r="L45" s="101">
        <v>1.884521752901756E-2</v>
      </c>
      <c r="M45" s="101">
        <v>5.0160984591649797E-2</v>
      </c>
      <c r="N45" s="101">
        <v>0.22630904874756499</v>
      </c>
      <c r="O45" s="101">
        <v>0</v>
      </c>
      <c r="P45" s="102">
        <v>3.5210774410774505E-2</v>
      </c>
      <c r="Q45" s="91"/>
      <c r="R45" s="58"/>
      <c r="S45" s="58"/>
      <c r="T45" s="58"/>
      <c r="U45" s="58"/>
      <c r="V45" s="58"/>
      <c r="W45" s="58"/>
      <c r="X45" s="58"/>
      <c r="Y45" s="58"/>
      <c r="Z45" s="58"/>
      <c r="AA45" s="58"/>
    </row>
    <row r="46" spans="1:27">
      <c r="A46" s="83">
        <v>1941</v>
      </c>
      <c r="B46" s="89">
        <v>0.34265882674591996</v>
      </c>
      <c r="C46" s="89">
        <v>3.6097413312128082E-2</v>
      </c>
      <c r="D46" s="89">
        <v>3.4073321049286842E-2</v>
      </c>
      <c r="E46" s="89">
        <v>8.7862843318053871E-2</v>
      </c>
      <c r="F46" s="89">
        <v>8.0302591565579978E-2</v>
      </c>
      <c r="G46" s="89">
        <v>1.3221893009859596E-3</v>
      </c>
      <c r="H46" s="90">
        <v>0.41768281470804525</v>
      </c>
      <c r="I46" s="83">
        <v>1941</v>
      </c>
      <c r="J46" s="101">
        <v>9.3343138092434871E-2</v>
      </c>
      <c r="K46" s="105">
        <v>0.10187396184737954</v>
      </c>
      <c r="L46" s="101">
        <v>1.9777624787270461E-2</v>
      </c>
      <c r="M46" s="101">
        <v>5.0887950988173669E-2</v>
      </c>
      <c r="N46" s="101">
        <v>0.27631882056935619</v>
      </c>
      <c r="O46" s="101">
        <v>0</v>
      </c>
      <c r="P46" s="102">
        <v>3.4960235781482489E-2</v>
      </c>
      <c r="Q46" s="91"/>
      <c r="R46" s="58"/>
      <c r="S46" s="58"/>
      <c r="T46" s="58"/>
      <c r="U46" s="58"/>
      <c r="V46" s="58"/>
      <c r="W46" s="58"/>
      <c r="X46" s="58"/>
      <c r="Y46" s="58"/>
      <c r="Z46" s="58"/>
      <c r="AA46" s="58"/>
    </row>
    <row r="47" spans="1:27">
      <c r="A47" s="83">
        <v>1942</v>
      </c>
      <c r="B47" s="89">
        <v>0.31935560517186817</v>
      </c>
      <c r="C47" s="89">
        <v>3.5602128346665901E-2</v>
      </c>
      <c r="D47" s="89">
        <v>3.0640285068139303E-2</v>
      </c>
      <c r="E47" s="89">
        <v>8.8212092040594298E-2</v>
      </c>
      <c r="F47" s="89">
        <v>9.3950399518989272E-2</v>
      </c>
      <c r="G47" s="89">
        <v>6.2937124841403803E-4</v>
      </c>
      <c r="H47" s="90">
        <v>0.431610118605329</v>
      </c>
      <c r="I47" s="83">
        <v>1942</v>
      </c>
      <c r="J47" s="101">
        <v>8.9115410309166573E-2</v>
      </c>
      <c r="K47" s="105">
        <v>0.10300713830833158</v>
      </c>
      <c r="L47" s="101">
        <v>1.9156325419126537E-2</v>
      </c>
      <c r="M47" s="101">
        <v>5.1430341650300034E-2</v>
      </c>
      <c r="N47" s="101">
        <v>0.23120343622914749</v>
      </c>
      <c r="O47" s="101">
        <v>0</v>
      </c>
      <c r="P47" s="102">
        <v>3.4710584800124185E-2</v>
      </c>
      <c r="Q47" s="91"/>
      <c r="R47" s="58"/>
      <c r="S47" s="58"/>
      <c r="T47" s="58"/>
      <c r="U47" s="58"/>
      <c r="V47" s="58"/>
      <c r="W47" s="58"/>
      <c r="X47" s="58"/>
      <c r="Y47" s="58"/>
      <c r="Z47" s="58"/>
      <c r="AA47" s="58"/>
    </row>
    <row r="48" spans="1:27">
      <c r="A48" s="83">
        <v>1943</v>
      </c>
      <c r="B48" s="89">
        <v>0.31021423741311471</v>
      </c>
      <c r="C48" s="89">
        <v>3.6032596744079277E-2</v>
      </c>
      <c r="D48" s="89">
        <v>2.4588923316020424E-2</v>
      </c>
      <c r="E48" s="89">
        <v>9.052216899362843E-2</v>
      </c>
      <c r="F48" s="89">
        <v>9.4246412566045559E-2</v>
      </c>
      <c r="G48" s="89">
        <v>9.7897594461810746E-4</v>
      </c>
      <c r="H48" s="90">
        <v>0.44341668502249348</v>
      </c>
      <c r="I48" s="83">
        <v>1943</v>
      </c>
      <c r="J48" s="101">
        <v>8.4883843885624227E-2</v>
      </c>
      <c r="K48" s="105">
        <v>0.10419192025708977</v>
      </c>
      <c r="L48" s="101">
        <v>1.8449022203542071E-2</v>
      </c>
      <c r="M48" s="101">
        <v>5.2049283113630065E-2</v>
      </c>
      <c r="N48" s="101">
        <v>0.24862656137608063</v>
      </c>
      <c r="O48" s="101">
        <v>0</v>
      </c>
      <c r="P48" s="102">
        <v>3.4533653250794938E-2</v>
      </c>
      <c r="Q48" s="91"/>
      <c r="R48" s="58"/>
      <c r="S48" s="58"/>
      <c r="T48" s="58"/>
      <c r="U48" s="58"/>
      <c r="V48" s="58"/>
      <c r="W48" s="58"/>
      <c r="X48" s="58"/>
      <c r="Y48" s="58"/>
      <c r="Z48" s="58"/>
      <c r="AA48" s="58"/>
    </row>
    <row r="49" spans="1:27">
      <c r="A49" s="83">
        <v>1944</v>
      </c>
      <c r="B49" s="89">
        <v>0.27259429918039518</v>
      </c>
      <c r="C49" s="89">
        <v>3.2506984592139243E-2</v>
      </c>
      <c r="D49" s="89">
        <v>2.1416347863467546E-2</v>
      </c>
      <c r="E49" s="89">
        <v>9.2719123438045989E-2</v>
      </c>
      <c r="F49" s="89">
        <v>8.5189093684934741E-2</v>
      </c>
      <c r="G49" s="89">
        <v>9.3877600306933894E-4</v>
      </c>
      <c r="H49" s="90">
        <v>0.49463537523794798</v>
      </c>
      <c r="I49" s="83">
        <v>1944</v>
      </c>
      <c r="J49" s="101">
        <v>8.1825099016538144E-2</v>
      </c>
      <c r="K49" s="105">
        <v>0.10514699689297959</v>
      </c>
      <c r="L49" s="101">
        <v>1.7442847322873465E-2</v>
      </c>
      <c r="M49" s="101">
        <v>5.254738447201425E-2</v>
      </c>
      <c r="N49" s="101">
        <v>0.30252456919336362</v>
      </c>
      <c r="O49" s="101">
        <v>0</v>
      </c>
      <c r="P49" s="102">
        <v>3.4325913711123618E-2</v>
      </c>
      <c r="Q49" s="91"/>
      <c r="R49" s="58"/>
      <c r="S49" s="58"/>
      <c r="T49" s="58"/>
      <c r="U49" s="58"/>
      <c r="V49" s="58"/>
      <c r="W49" s="58"/>
      <c r="X49" s="58"/>
      <c r="Y49" s="58"/>
      <c r="Z49" s="58"/>
      <c r="AA49" s="58"/>
    </row>
    <row r="50" spans="1:27">
      <c r="A50" s="83">
        <v>1945</v>
      </c>
      <c r="B50" s="89">
        <v>0.13396648939727671</v>
      </c>
      <c r="C50" s="89">
        <v>1.904476843514195E-2</v>
      </c>
      <c r="D50" s="89">
        <v>2.4216944304336786E-2</v>
      </c>
      <c r="E50" s="89">
        <v>9.7502932087798588E-2</v>
      </c>
      <c r="F50" s="89">
        <v>5.5118384817956168E-2</v>
      </c>
      <c r="G50" s="89">
        <v>7.2433363173508771E-4</v>
      </c>
      <c r="H50" s="90">
        <v>0.66942614732575467</v>
      </c>
      <c r="I50" s="83">
        <v>1945</v>
      </c>
      <c r="J50" s="101">
        <v>8.2524677741113842E-2</v>
      </c>
      <c r="K50" s="105">
        <v>0.1069328114744868</v>
      </c>
      <c r="L50" s="101">
        <v>2.0086088274153154E-2</v>
      </c>
      <c r="M50" s="101">
        <v>5.3635619994579685E-2</v>
      </c>
      <c r="N50" s="101">
        <v>0.40272416796551669</v>
      </c>
      <c r="O50" s="101">
        <v>0</v>
      </c>
      <c r="P50" s="102">
        <v>3.4280548616094329E-2</v>
      </c>
      <c r="Q50" s="91"/>
      <c r="R50" s="58"/>
      <c r="S50" s="58"/>
      <c r="T50" s="58"/>
      <c r="U50" s="58"/>
      <c r="V50" s="58"/>
      <c r="W50" s="58"/>
      <c r="X50" s="58"/>
      <c r="Y50" s="58"/>
      <c r="Z50" s="58"/>
      <c r="AA50" s="58"/>
    </row>
    <row r="51" spans="1:27">
      <c r="A51" s="83">
        <v>1946</v>
      </c>
      <c r="B51" s="89">
        <v>0.13509147179487613</v>
      </c>
      <c r="C51" s="89">
        <v>1.37961215000965E-2</v>
      </c>
      <c r="D51" s="89">
        <v>2.2535641431182727E-2</v>
      </c>
      <c r="E51" s="89">
        <v>0.10481924482985178</v>
      </c>
      <c r="F51" s="89">
        <v>7.3233818701519446E-2</v>
      </c>
      <c r="G51" s="89">
        <v>7.9472407432917759E-4</v>
      </c>
      <c r="H51" s="90">
        <v>0.64972897766814419</v>
      </c>
      <c r="I51" s="83">
        <v>1946</v>
      </c>
      <c r="J51" s="101">
        <v>8.774978914976346E-2</v>
      </c>
      <c r="K51" s="105">
        <v>0.109357289271397</v>
      </c>
      <c r="L51" s="101">
        <v>1.8297527177487824E-2</v>
      </c>
      <c r="M51" s="101">
        <v>5.5058792119121708E-2</v>
      </c>
      <c r="N51" s="101">
        <v>0.39474901587394834</v>
      </c>
      <c r="O51" s="101">
        <v>0</v>
      </c>
      <c r="P51" s="102">
        <v>3.4192377637582011E-2</v>
      </c>
      <c r="Q51" s="91"/>
      <c r="R51" s="58"/>
      <c r="S51" s="58"/>
      <c r="T51" s="58"/>
      <c r="U51" s="58"/>
      <c r="V51" s="58"/>
      <c r="W51" s="58"/>
      <c r="X51" s="58"/>
      <c r="Y51" s="58"/>
      <c r="Z51" s="58"/>
      <c r="AA51" s="58"/>
    </row>
    <row r="52" spans="1:27">
      <c r="A52" s="83">
        <v>1947</v>
      </c>
      <c r="B52" s="89">
        <v>0.16690549761871776</v>
      </c>
      <c r="C52" s="89">
        <v>1.4441632661311727E-2</v>
      </c>
      <c r="D52" s="89">
        <v>2.0733515978810967E-2</v>
      </c>
      <c r="E52" s="89">
        <v>0.10277074479709025</v>
      </c>
      <c r="F52" s="89">
        <v>8.2830948124410289E-2</v>
      </c>
      <c r="G52" s="89">
        <v>7.647812909071447E-4</v>
      </c>
      <c r="H52" s="90">
        <v>0.6115528795287517</v>
      </c>
      <c r="I52" s="83">
        <v>1947</v>
      </c>
      <c r="J52" s="101">
        <v>9.5629518298502872E-2</v>
      </c>
      <c r="K52" s="105">
        <v>0.11047517312193904</v>
      </c>
      <c r="L52" s="101">
        <v>1.7592491155906841E-2</v>
      </c>
      <c r="M52" s="101">
        <v>5.5637487845745369E-2</v>
      </c>
      <c r="N52" s="101">
        <v>0.33879570559896266</v>
      </c>
      <c r="O52" s="101">
        <v>0</v>
      </c>
      <c r="P52" s="102">
        <v>3.347564461233847E-2</v>
      </c>
      <c r="Q52" s="91"/>
      <c r="R52" s="58"/>
      <c r="S52" s="58"/>
      <c r="T52" s="58"/>
      <c r="U52" s="58"/>
      <c r="V52" s="58"/>
      <c r="W52" s="58"/>
      <c r="X52" s="58"/>
      <c r="Y52" s="58"/>
      <c r="Z52" s="58"/>
      <c r="AA52" s="58"/>
    </row>
    <row r="53" spans="1:27">
      <c r="A53" s="83">
        <v>1948</v>
      </c>
      <c r="B53" s="89">
        <v>0.19529504088976793</v>
      </c>
      <c r="C53" s="89">
        <v>1.7824361277460923E-2</v>
      </c>
      <c r="D53" s="89">
        <v>2.0579542674959886E-2</v>
      </c>
      <c r="E53" s="89">
        <v>0.1017526586557628</v>
      </c>
      <c r="F53" s="89">
        <v>8.8257660407184843E-2</v>
      </c>
      <c r="G53" s="89">
        <v>9.0005338115437309E-4</v>
      </c>
      <c r="H53" s="90">
        <v>0.57539068271370919</v>
      </c>
      <c r="I53" s="83">
        <v>1948</v>
      </c>
      <c r="J53" s="101">
        <v>0.10722079758786357</v>
      </c>
      <c r="K53" s="105">
        <v>0.11160138739048105</v>
      </c>
      <c r="L53" s="101">
        <v>1.6441720835099496E-2</v>
      </c>
      <c r="M53" s="101">
        <v>5.6523670463668033E-2</v>
      </c>
      <c r="N53" s="101">
        <v>0.33404914302552741</v>
      </c>
      <c r="O53" s="101">
        <v>0</v>
      </c>
      <c r="P53" s="102">
        <v>3.3231319518582485E-2</v>
      </c>
      <c r="Q53" s="91"/>
      <c r="R53" s="58"/>
      <c r="S53" s="58"/>
      <c r="T53" s="58"/>
      <c r="U53" s="58"/>
      <c r="V53" s="58"/>
      <c r="W53" s="58"/>
      <c r="X53" s="58"/>
      <c r="Y53" s="58"/>
      <c r="Z53" s="58"/>
      <c r="AA53" s="58"/>
    </row>
    <row r="54" spans="1:27">
      <c r="A54" s="83">
        <v>1949</v>
      </c>
      <c r="B54" s="89">
        <v>0.20316143452643753</v>
      </c>
      <c r="C54" s="89">
        <v>1.9932396190778464E-2</v>
      </c>
      <c r="D54" s="89">
        <v>2.0548891879691937E-2</v>
      </c>
      <c r="E54" s="89">
        <v>8.6245630684605543E-2</v>
      </c>
      <c r="F54" s="89">
        <v>9.0820497966671895E-2</v>
      </c>
      <c r="G54" s="89">
        <v>9.5855730447107776E-4</v>
      </c>
      <c r="H54" s="90">
        <v>0.5783325914473435</v>
      </c>
      <c r="I54" s="83">
        <v>1949</v>
      </c>
      <c r="J54" s="101">
        <v>0.12204259841331981</v>
      </c>
      <c r="K54" s="105">
        <v>0.11249084596109657</v>
      </c>
      <c r="L54" s="101">
        <v>1.8465421941441022E-2</v>
      </c>
      <c r="M54" s="101">
        <v>5.7698388166148085E-2</v>
      </c>
      <c r="N54" s="101">
        <v>0.33608642463486021</v>
      </c>
      <c r="O54" s="101">
        <v>0</v>
      </c>
      <c r="P54" s="102">
        <v>3.2987882072760211E-2</v>
      </c>
      <c r="Q54" s="91"/>
      <c r="R54" s="58"/>
      <c r="S54" s="58"/>
      <c r="T54" s="58"/>
      <c r="U54" s="58"/>
      <c r="V54" s="58"/>
      <c r="W54" s="58"/>
      <c r="X54" s="58"/>
      <c r="Y54" s="58"/>
      <c r="Z54" s="58"/>
      <c r="AA54" s="58"/>
    </row>
    <row r="55" spans="1:27">
      <c r="A55" s="83">
        <v>1950</v>
      </c>
      <c r="B55" s="89">
        <v>0.23567132292790272</v>
      </c>
      <c r="C55" s="89">
        <v>1.7525364384345196E-2</v>
      </c>
      <c r="D55" s="89">
        <v>2.430859985001951E-2</v>
      </c>
      <c r="E55" s="89">
        <v>8.0955276877891558E-2</v>
      </c>
      <c r="F55" s="89">
        <v>0.10792279109317328</v>
      </c>
      <c r="G55" s="89">
        <v>0</v>
      </c>
      <c r="H55" s="90">
        <v>0.53361664486666771</v>
      </c>
      <c r="I55" s="83">
        <v>1950</v>
      </c>
      <c r="J55" s="101">
        <v>0.14144486079038812</v>
      </c>
      <c r="K55" s="105">
        <v>0.11421965240301302</v>
      </c>
      <c r="L55" s="101">
        <v>2.0466989178414063E-2</v>
      </c>
      <c r="M55" s="101">
        <v>5.9343412301721674E-2</v>
      </c>
      <c r="N55" s="101">
        <v>0.27940789497444124</v>
      </c>
      <c r="O55" s="101">
        <v>0</v>
      </c>
      <c r="P55" s="102">
        <v>3.2745332274871662E-2</v>
      </c>
      <c r="Q55" s="91"/>
      <c r="R55" s="58"/>
      <c r="S55" s="58"/>
      <c r="T55" s="58"/>
      <c r="U55" s="58"/>
      <c r="V55" s="58"/>
      <c r="W55" s="58"/>
      <c r="X55" s="58"/>
      <c r="Y55" s="58"/>
      <c r="Z55" s="58"/>
      <c r="AA55" s="58"/>
    </row>
    <row r="56" spans="1:27">
      <c r="A56" s="83">
        <v>1951</v>
      </c>
      <c r="B56" s="89">
        <v>0.25825261349422318</v>
      </c>
      <c r="C56" s="89">
        <v>2.5192988078492268E-2</v>
      </c>
      <c r="D56" s="89">
        <v>2.246633313891306E-2</v>
      </c>
      <c r="E56" s="89">
        <v>8.6950638871291897E-2</v>
      </c>
      <c r="F56" s="89">
        <v>0.11095958590980121</v>
      </c>
      <c r="G56" s="89">
        <v>0</v>
      </c>
      <c r="H56" s="90">
        <v>0.49617784050727842</v>
      </c>
      <c r="I56" s="83">
        <v>1951</v>
      </c>
      <c r="J56" s="101">
        <v>0.16295175697981873</v>
      </c>
      <c r="K56" s="105">
        <v>0.11555959769212268</v>
      </c>
      <c r="L56" s="101">
        <v>2.0021652692489442E-2</v>
      </c>
      <c r="M56" s="101">
        <v>6.0929859294235632E-2</v>
      </c>
      <c r="N56" s="101">
        <v>0.25334840049701768</v>
      </c>
      <c r="O56" s="101">
        <v>0</v>
      </c>
      <c r="P56" s="102">
        <v>3.2503670124916818E-2</v>
      </c>
      <c r="Q56" s="91"/>
      <c r="R56" s="58"/>
      <c r="S56" s="58"/>
      <c r="T56" s="58"/>
      <c r="U56" s="58"/>
      <c r="V56" s="58"/>
      <c r="W56" s="58"/>
      <c r="X56" s="58"/>
      <c r="Y56" s="58"/>
      <c r="Z56" s="58"/>
      <c r="AA56" s="58"/>
    </row>
    <row r="57" spans="1:27">
      <c r="A57" s="83">
        <v>1952</v>
      </c>
      <c r="B57" s="89">
        <v>0.23242219990880311</v>
      </c>
      <c r="C57" s="89">
        <v>2.6467869282502669E-2</v>
      </c>
      <c r="D57" s="89">
        <v>2.3594730746870209E-2</v>
      </c>
      <c r="E57" s="89">
        <v>9.2337801974657657E-2</v>
      </c>
      <c r="F57" s="89">
        <v>0.11746469371514862</v>
      </c>
      <c r="G57" s="89">
        <v>0</v>
      </c>
      <c r="H57" s="90">
        <v>0.50771270437201776</v>
      </c>
      <c r="I57" s="83">
        <v>1952</v>
      </c>
      <c r="J57" s="101">
        <v>0.1861731402268279</v>
      </c>
      <c r="K57" s="105">
        <v>0.11733129667745762</v>
      </c>
      <c r="L57" s="101">
        <v>2.0705863053760789E-2</v>
      </c>
      <c r="M57" s="101">
        <v>6.2611628105000636E-2</v>
      </c>
      <c r="N57" s="101">
        <v>0.25628470956222443</v>
      </c>
      <c r="O57" s="101">
        <v>0</v>
      </c>
      <c r="P57" s="102">
        <v>3.22628956228957E-2</v>
      </c>
      <c r="Q57" s="91"/>
      <c r="R57" s="58"/>
      <c r="S57" s="58"/>
      <c r="T57" s="58"/>
      <c r="U57" s="58"/>
      <c r="V57" s="58"/>
      <c r="W57" s="58"/>
      <c r="X57" s="58"/>
      <c r="Y57" s="58"/>
      <c r="Z57" s="58"/>
      <c r="AA57" s="58"/>
    </row>
    <row r="58" spans="1:27">
      <c r="A58" s="83">
        <v>1953</v>
      </c>
      <c r="B58" s="89">
        <v>0.22769241536500215</v>
      </c>
      <c r="C58" s="89">
        <v>3.2532205361194368E-2</v>
      </c>
      <c r="D58" s="89">
        <v>2.4402093756092799E-2</v>
      </c>
      <c r="E58" s="89">
        <v>9.7408442562699774E-2</v>
      </c>
      <c r="F58" s="89">
        <v>0.11629609207820205</v>
      </c>
      <c r="G58" s="89">
        <v>0</v>
      </c>
      <c r="H58" s="90">
        <v>0.50166875087680884</v>
      </c>
      <c r="I58" s="83">
        <v>1953</v>
      </c>
      <c r="J58" s="101">
        <v>0.20963011405450341</v>
      </c>
      <c r="K58" s="105">
        <v>0.11879220081019264</v>
      </c>
      <c r="L58" s="101">
        <v>2.1116233242884072E-2</v>
      </c>
      <c r="M58" s="101">
        <v>6.433166831057982E-2</v>
      </c>
      <c r="N58" s="101">
        <v>0.26439611420685377</v>
      </c>
      <c r="O58" s="101">
        <v>0</v>
      </c>
      <c r="P58" s="102">
        <v>3.2023008768808307E-2</v>
      </c>
      <c r="Q58" s="91"/>
      <c r="R58" s="58"/>
      <c r="S58" s="58"/>
      <c r="T58" s="58"/>
      <c r="U58" s="58"/>
      <c r="V58" s="58"/>
      <c r="W58" s="58"/>
      <c r="X58" s="58"/>
      <c r="Y58" s="58"/>
      <c r="Z58" s="58"/>
      <c r="AA58" s="58"/>
    </row>
    <row r="59" spans="1:27">
      <c r="A59" s="83">
        <v>1954</v>
      </c>
      <c r="B59" s="89">
        <v>0.2261825669624167</v>
      </c>
      <c r="C59" s="89">
        <v>3.1151732227340769E-2</v>
      </c>
      <c r="D59" s="89">
        <v>2.699466417982601E-2</v>
      </c>
      <c r="E59" s="89">
        <v>9.5472582990447433E-2</v>
      </c>
      <c r="F59" s="89">
        <v>0.11479381322712948</v>
      </c>
      <c r="G59" s="89">
        <v>0</v>
      </c>
      <c r="H59" s="90">
        <v>0.50540464041283972</v>
      </c>
      <c r="I59" s="83">
        <v>1954</v>
      </c>
      <c r="J59" s="101">
        <v>0.23247467180733472</v>
      </c>
      <c r="K59" s="105">
        <v>0.12001742705130847</v>
      </c>
      <c r="L59" s="101">
        <v>2.2535566508642527E-2</v>
      </c>
      <c r="M59" s="101">
        <v>6.6178399503554544E-2</v>
      </c>
      <c r="N59" s="101">
        <v>0.27511342903614627</v>
      </c>
      <c r="O59" s="101">
        <v>0</v>
      </c>
      <c r="P59" s="102">
        <v>3.1784009562654626E-2</v>
      </c>
      <c r="Q59" s="91"/>
      <c r="R59" s="58"/>
      <c r="S59" s="58"/>
      <c r="T59" s="58"/>
      <c r="U59" s="58"/>
      <c r="V59" s="58"/>
      <c r="W59" s="58"/>
      <c r="X59" s="58"/>
      <c r="Y59" s="58"/>
      <c r="Z59" s="58"/>
      <c r="AA59" s="58"/>
    </row>
    <row r="60" spans="1:27">
      <c r="A60" s="83">
        <v>1955</v>
      </c>
      <c r="B60" s="89">
        <v>0.23797967139811413</v>
      </c>
      <c r="C60" s="89">
        <v>3.1243524655022292E-2</v>
      </c>
      <c r="D60" s="89">
        <v>3.4077506602520333E-2</v>
      </c>
      <c r="E60" s="89">
        <v>9.4054172733664274E-2</v>
      </c>
      <c r="F60" s="89">
        <v>0.11626494225929659</v>
      </c>
      <c r="G60" s="89">
        <v>0</v>
      </c>
      <c r="H60" s="90">
        <v>0.48638018235138242</v>
      </c>
      <c r="I60" s="83">
        <v>1955</v>
      </c>
      <c r="J60" s="101">
        <v>0.25375959485409277</v>
      </c>
      <c r="K60" s="105">
        <v>0.12118643398877114</v>
      </c>
      <c r="L60" s="101">
        <v>2.460787412755621E-2</v>
      </c>
      <c r="M60" s="101">
        <v>6.8023454872126715E-2</v>
      </c>
      <c r="N60" s="101">
        <v>0.28172443087287991</v>
      </c>
      <c r="O60" s="101">
        <v>0</v>
      </c>
      <c r="P60" s="102">
        <v>3.1545898004434664E-2</v>
      </c>
      <c r="Q60" s="91"/>
      <c r="R60" s="58"/>
      <c r="S60" s="58"/>
      <c r="T60" s="58"/>
      <c r="U60" s="58"/>
      <c r="V60" s="58"/>
      <c r="W60" s="58"/>
      <c r="X60" s="58"/>
      <c r="Y60" s="58"/>
      <c r="Z60" s="58"/>
      <c r="AA60" s="58"/>
    </row>
    <row r="61" spans="1:27">
      <c r="A61" s="83">
        <v>1956</v>
      </c>
      <c r="B61" s="89">
        <v>0.23754019762578377</v>
      </c>
      <c r="C61" s="89">
        <v>3.7597104159921561E-2</v>
      </c>
      <c r="D61" s="89">
        <v>3.508390016824877E-2</v>
      </c>
      <c r="E61" s="89">
        <v>9.9071620650545172E-2</v>
      </c>
      <c r="F61" s="89">
        <v>0.12654567145642254</v>
      </c>
      <c r="G61" s="89">
        <v>0</v>
      </c>
      <c r="H61" s="90">
        <v>0.46416150593907818</v>
      </c>
      <c r="I61" s="83">
        <v>1956</v>
      </c>
      <c r="J61" s="101">
        <v>0.27360692950902066</v>
      </c>
      <c r="K61" s="105">
        <v>0.12237522408137903</v>
      </c>
      <c r="L61" s="101">
        <v>2.5292142322612805E-2</v>
      </c>
      <c r="M61" s="101">
        <v>7.0396741295149334E-2</v>
      </c>
      <c r="N61" s="101">
        <v>0.27556567354205663</v>
      </c>
      <c r="O61" s="101">
        <v>0</v>
      </c>
      <c r="P61" s="102">
        <v>3.1308674094148413E-2</v>
      </c>
      <c r="Q61" s="91"/>
      <c r="R61" s="58"/>
      <c r="S61" s="58"/>
      <c r="T61" s="58"/>
      <c r="U61" s="58"/>
      <c r="V61" s="58"/>
      <c r="W61" s="58"/>
      <c r="X61" s="58"/>
      <c r="Y61" s="58"/>
      <c r="Z61" s="58"/>
      <c r="AA61" s="58"/>
    </row>
    <row r="62" spans="1:27">
      <c r="A62" s="83">
        <v>1957</v>
      </c>
      <c r="B62" s="89">
        <v>0.22899453039999107</v>
      </c>
      <c r="C62" s="89">
        <v>4.2817423913602104E-2</v>
      </c>
      <c r="D62" s="89">
        <v>3.2987541922982699E-2</v>
      </c>
      <c r="E62" s="89">
        <v>9.6189062496779484E-2</v>
      </c>
      <c r="F62" s="89">
        <v>0.13972275345507626</v>
      </c>
      <c r="G62" s="89">
        <v>0</v>
      </c>
      <c r="H62" s="90">
        <v>0.45928868781156845</v>
      </c>
      <c r="I62" s="83">
        <v>1957</v>
      </c>
      <c r="J62" s="101">
        <v>0.28980777000361346</v>
      </c>
      <c r="K62" s="105">
        <v>0.12350542859010144</v>
      </c>
      <c r="L62" s="101">
        <v>2.6544056309693788E-2</v>
      </c>
      <c r="M62" s="101">
        <v>7.2868361325456849E-2</v>
      </c>
      <c r="N62" s="101">
        <v>0.26992641706998077</v>
      </c>
      <c r="O62" s="101">
        <v>0</v>
      </c>
      <c r="P62" s="102">
        <v>3.1072337831795901E-2</v>
      </c>
      <c r="Q62" s="91"/>
      <c r="R62" s="58"/>
      <c r="S62" s="58"/>
      <c r="T62" s="58"/>
      <c r="U62" s="58"/>
      <c r="V62" s="58"/>
      <c r="W62" s="58"/>
      <c r="X62" s="58"/>
      <c r="Y62" s="58"/>
      <c r="Z62" s="58"/>
      <c r="AA62" s="58"/>
    </row>
    <row r="63" spans="1:27">
      <c r="A63" s="83">
        <v>1958</v>
      </c>
      <c r="B63" s="89">
        <v>0.22670635023069272</v>
      </c>
      <c r="C63" s="89">
        <v>4.5113152550501148E-2</v>
      </c>
      <c r="D63" s="89">
        <v>3.2155655576524708E-2</v>
      </c>
      <c r="E63" s="89">
        <v>0.10344631638931585</v>
      </c>
      <c r="F63" s="89">
        <v>0.13757087690332129</v>
      </c>
      <c r="G63" s="89">
        <v>0</v>
      </c>
      <c r="H63" s="90">
        <v>0.4550076483496443</v>
      </c>
      <c r="I63" s="83">
        <v>1958</v>
      </c>
      <c r="J63" s="101">
        <v>0.30485974991168907</v>
      </c>
      <c r="K63" s="105">
        <v>0.12458625597549643</v>
      </c>
      <c r="L63" s="101">
        <v>2.7577109674241818E-2</v>
      </c>
      <c r="M63" s="101">
        <v>7.5505692899827781E-2</v>
      </c>
      <c r="N63" s="101">
        <v>0.28232763100524705</v>
      </c>
      <c r="O63" s="101">
        <v>0</v>
      </c>
      <c r="P63" s="102">
        <v>3.0836889217377098E-2</v>
      </c>
      <c r="Q63" s="91"/>
      <c r="R63" s="58"/>
      <c r="S63" s="58"/>
      <c r="T63" s="58"/>
      <c r="U63" s="58"/>
      <c r="V63" s="58"/>
      <c r="W63" s="58"/>
      <c r="X63" s="58"/>
      <c r="Y63" s="58"/>
      <c r="Z63" s="58"/>
      <c r="AA63" s="58"/>
    </row>
    <row r="64" spans="1:27">
      <c r="A64" s="83">
        <v>1959</v>
      </c>
      <c r="B64" s="89">
        <v>0.2258672438286288</v>
      </c>
      <c r="C64" s="89">
        <v>5.2519938863915608E-2</v>
      </c>
      <c r="D64" s="89">
        <v>2.928843370659788E-2</v>
      </c>
      <c r="E64" s="89">
        <v>0.10753406865613904</v>
      </c>
      <c r="F64" s="89">
        <v>0.15882545884064395</v>
      </c>
      <c r="G64" s="89">
        <v>0</v>
      </c>
      <c r="H64" s="90">
        <v>0.42596485610407481</v>
      </c>
      <c r="I64" s="83">
        <v>1959</v>
      </c>
      <c r="J64" s="101">
        <v>0.31834686145046515</v>
      </c>
      <c r="K64" s="105">
        <v>0.12593852716307793</v>
      </c>
      <c r="L64" s="101">
        <v>2.7677525898500348E-2</v>
      </c>
      <c r="M64" s="101">
        <v>7.8085663804789221E-2</v>
      </c>
      <c r="N64" s="101">
        <v>0.25915987143759378</v>
      </c>
      <c r="O64" s="101">
        <v>0</v>
      </c>
      <c r="P64" s="102">
        <v>3.0602328250892007E-2</v>
      </c>
      <c r="Q64" s="91"/>
      <c r="R64" s="58"/>
      <c r="S64" s="58"/>
      <c r="T64" s="58"/>
      <c r="U64" s="58"/>
      <c r="V64" s="58"/>
      <c r="W64" s="58"/>
      <c r="X64" s="58"/>
      <c r="Y64" s="58"/>
      <c r="Z64" s="58"/>
      <c r="AA64" s="58"/>
    </row>
    <row r="65" spans="1:27">
      <c r="A65" s="83">
        <v>1960</v>
      </c>
      <c r="B65" s="89">
        <v>0.24654358850851923</v>
      </c>
      <c r="C65" s="89">
        <v>6.1193676086753489E-2</v>
      </c>
      <c r="D65" s="89">
        <v>2.5171509902263332E-2</v>
      </c>
      <c r="E65" s="89">
        <v>0.11061668790461682</v>
      </c>
      <c r="F65" s="89">
        <v>0.17704886419364765</v>
      </c>
      <c r="G65" s="89">
        <v>0</v>
      </c>
      <c r="H65" s="90">
        <v>0.37942567340419936</v>
      </c>
      <c r="I65" s="83">
        <v>1960</v>
      </c>
      <c r="J65" s="101">
        <v>0.32987858022555094</v>
      </c>
      <c r="K65" s="105">
        <v>0.12741016511190609</v>
      </c>
      <c r="L65" s="101">
        <v>2.8277856224139582E-2</v>
      </c>
      <c r="M65" s="101">
        <v>8.0898520033853907E-2</v>
      </c>
      <c r="N65" s="101">
        <v>0.23402997488996358</v>
      </c>
      <c r="O65" s="101">
        <v>0</v>
      </c>
      <c r="P65" s="102">
        <v>3.0368654932340637E-2</v>
      </c>
      <c r="Q65" s="91"/>
      <c r="R65" s="58"/>
      <c r="S65" s="58"/>
      <c r="T65" s="58"/>
      <c r="U65" s="58"/>
      <c r="V65" s="58"/>
      <c r="W65" s="58"/>
      <c r="X65" s="58"/>
      <c r="Y65" s="58"/>
      <c r="Z65" s="58"/>
      <c r="AA65" s="58"/>
    </row>
    <row r="66" spans="1:27">
      <c r="A66" s="83">
        <v>1961</v>
      </c>
      <c r="B66" s="89">
        <v>0.22346307532212567</v>
      </c>
      <c r="C66" s="89">
        <v>7.2681379137296415E-2</v>
      </c>
      <c r="D66" s="89">
        <v>2.3356155855938896E-2</v>
      </c>
      <c r="E66" s="89">
        <v>0.12098044785043895</v>
      </c>
      <c r="F66" s="89">
        <v>0.18764054003021366</v>
      </c>
      <c r="G66" s="89">
        <v>0</v>
      </c>
      <c r="H66" s="90">
        <v>0.37187840180398624</v>
      </c>
      <c r="I66" s="83">
        <v>1961</v>
      </c>
      <c r="J66" s="101">
        <v>0.3387062981588827</v>
      </c>
      <c r="K66" s="105">
        <v>0.12862420084279011</v>
      </c>
      <c r="L66" s="101">
        <v>2.9311236369504584E-2</v>
      </c>
      <c r="M66" s="101">
        <v>8.3860363406718139E-2</v>
      </c>
      <c r="N66" s="101">
        <v>0.24614854431469058</v>
      </c>
      <c r="O66" s="101">
        <v>0</v>
      </c>
      <c r="P66" s="102">
        <v>3.013586926172299E-2</v>
      </c>
      <c r="Q66" s="91"/>
      <c r="R66" s="58"/>
      <c r="S66" s="58"/>
      <c r="T66" s="58"/>
      <c r="U66" s="58"/>
      <c r="V66" s="58"/>
      <c r="W66" s="58"/>
      <c r="X66" s="58"/>
      <c r="Y66" s="58"/>
      <c r="Z66" s="58"/>
      <c r="AA66" s="58"/>
    </row>
    <row r="67" spans="1:27">
      <c r="A67" s="83">
        <v>1962</v>
      </c>
      <c r="B67" s="89">
        <v>0.21248405743705887</v>
      </c>
      <c r="C67" s="89">
        <v>8.0492278852702104E-2</v>
      </c>
      <c r="D67" s="89">
        <v>2.2968919509137955E-2</v>
      </c>
      <c r="E67" s="89">
        <v>0.11941744094409841</v>
      </c>
      <c r="F67" s="89">
        <v>0.19138797524268295</v>
      </c>
      <c r="G67" s="89">
        <v>0</v>
      </c>
      <c r="H67" s="90">
        <v>0.3732493280143197</v>
      </c>
      <c r="I67" s="83">
        <v>1962</v>
      </c>
      <c r="J67" s="101">
        <v>0.34960780222560678</v>
      </c>
      <c r="K67" s="105">
        <v>0.13006179621312566</v>
      </c>
      <c r="L67" s="101">
        <v>3.1045204038430991E-2</v>
      </c>
      <c r="M67" s="101">
        <v>8.7045949008467141E-2</v>
      </c>
      <c r="N67" s="101">
        <v>0.23656986948586389</v>
      </c>
      <c r="O67" s="101">
        <v>0</v>
      </c>
      <c r="P67" s="102">
        <v>2.9213603058589565E-2</v>
      </c>
      <c r="Q67" s="91"/>
      <c r="R67" s="58"/>
      <c r="S67" s="58"/>
      <c r="T67" s="58"/>
      <c r="U67" s="58"/>
      <c r="V67" s="58"/>
      <c r="W67" s="58"/>
      <c r="X67" s="58"/>
      <c r="Y67" s="58"/>
      <c r="Z67" s="58"/>
      <c r="AA67" s="58"/>
    </row>
    <row r="68" spans="1:27">
      <c r="A68" s="83">
        <v>1963</v>
      </c>
      <c r="B68" s="89">
        <v>0.22050565258927751</v>
      </c>
      <c r="C68" s="89">
        <v>8.9407234665298818E-2</v>
      </c>
      <c r="D68" s="89">
        <v>2.5071799017174611E-2</v>
      </c>
      <c r="E68" s="89">
        <v>0.11748117732195326</v>
      </c>
      <c r="F68" s="89">
        <v>0.20222321428872286</v>
      </c>
      <c r="G68" s="89">
        <v>0</v>
      </c>
      <c r="H68" s="90">
        <v>0.34531092211757303</v>
      </c>
      <c r="I68" s="83">
        <v>1963</v>
      </c>
      <c r="J68" s="101">
        <v>0.35944045643993588</v>
      </c>
      <c r="K68" s="105">
        <v>0.13142751530095279</v>
      </c>
      <c r="L68" s="101">
        <v>3.2453724627213874E-2</v>
      </c>
      <c r="M68" s="101">
        <v>8.9986155612122337E-2</v>
      </c>
      <c r="N68" s="101">
        <v>0.24461911617765364</v>
      </c>
      <c r="O68" s="101">
        <v>0</v>
      </c>
      <c r="P68" s="102">
        <v>2.9903971239039047E-2</v>
      </c>
      <c r="Q68" s="91"/>
      <c r="R68" s="58"/>
      <c r="S68" s="58"/>
      <c r="T68" s="58"/>
      <c r="U68" s="58"/>
      <c r="V68" s="58"/>
      <c r="W68" s="58"/>
      <c r="X68" s="58"/>
      <c r="Y68" s="58"/>
      <c r="Z68" s="58"/>
      <c r="AA68" s="58"/>
    </row>
    <row r="69" spans="1:27">
      <c r="A69" s="83">
        <v>1964</v>
      </c>
      <c r="B69" s="89">
        <v>0.2202705365903207</v>
      </c>
      <c r="C69" s="89">
        <v>0.1012826712908366</v>
      </c>
      <c r="D69" s="89">
        <v>2.3620634222975695E-2</v>
      </c>
      <c r="E69" s="89">
        <v>0.141950194314033</v>
      </c>
      <c r="F69" s="89">
        <v>0.20028740597223921</v>
      </c>
      <c r="G69" s="89">
        <v>0</v>
      </c>
      <c r="H69" s="90">
        <v>0.31258855760959475</v>
      </c>
      <c r="I69" s="83">
        <v>1964</v>
      </c>
      <c r="J69" s="101">
        <v>0.36882127841762796</v>
      </c>
      <c r="K69" s="105">
        <v>0.13284965149049718</v>
      </c>
      <c r="L69" s="101">
        <v>3.4080403324886592E-2</v>
      </c>
      <c r="M69" s="101">
        <v>9.2787262827979763E-2</v>
      </c>
      <c r="N69" s="101">
        <v>0.24143007933727076</v>
      </c>
      <c r="O69" s="101">
        <v>0</v>
      </c>
      <c r="P69" s="102">
        <v>2.9442838137472341E-2</v>
      </c>
      <c r="Q69" s="91"/>
      <c r="R69" s="58"/>
      <c r="S69" s="58"/>
      <c r="T69" s="58"/>
      <c r="U69" s="58"/>
      <c r="V69" s="58"/>
      <c r="W69" s="58"/>
      <c r="X69" s="58"/>
      <c r="Y69" s="58"/>
      <c r="Z69" s="58"/>
      <c r="AA69" s="58"/>
    </row>
    <row r="70" spans="1:27">
      <c r="A70" s="83">
        <v>1965</v>
      </c>
      <c r="B70" s="89">
        <v>0.22954725421633526</v>
      </c>
      <c r="C70" s="89">
        <v>9.9211991706241842E-2</v>
      </c>
      <c r="D70" s="89">
        <v>2.5994877427540905E-2</v>
      </c>
      <c r="E70" s="89">
        <v>0.14827635706205877</v>
      </c>
      <c r="F70" s="89">
        <v>0.20081174831537024</v>
      </c>
      <c r="G70" s="89">
        <v>0</v>
      </c>
      <c r="H70" s="90">
        <v>0.29615777127245296</v>
      </c>
      <c r="I70" s="83">
        <v>1965</v>
      </c>
      <c r="J70" s="101">
        <v>0.37683581669152466</v>
      </c>
      <c r="K70" s="105">
        <v>0.13448930120429903</v>
      </c>
      <c r="L70" s="101">
        <v>3.502619050214148E-2</v>
      </c>
      <c r="M70" s="101">
        <v>9.5452401995558656E-2</v>
      </c>
      <c r="N70" s="101">
        <v>0.24956484982070495</v>
      </c>
      <c r="O70" s="101">
        <v>0</v>
      </c>
      <c r="P70" s="102">
        <v>2.9672960864288833E-2</v>
      </c>
      <c r="Q70" s="91"/>
      <c r="R70" s="58"/>
      <c r="S70" s="58"/>
      <c r="T70" s="58"/>
      <c r="U70" s="58"/>
      <c r="V70" s="58"/>
      <c r="W70" s="58"/>
      <c r="X70" s="58"/>
      <c r="Y70" s="58"/>
      <c r="Z70" s="58"/>
      <c r="AA70" s="58"/>
    </row>
    <row r="71" spans="1:27">
      <c r="A71" s="83">
        <v>1966</v>
      </c>
      <c r="B71" s="89">
        <v>0.23058540286859461</v>
      </c>
      <c r="C71" s="89">
        <v>0.10393498802380187</v>
      </c>
      <c r="D71" s="89">
        <v>2.2843851562818894E-2</v>
      </c>
      <c r="E71" s="89">
        <v>0.15637050792270818</v>
      </c>
      <c r="F71" s="89">
        <v>0.19786885076915151</v>
      </c>
      <c r="G71" s="89">
        <v>0</v>
      </c>
      <c r="H71" s="90">
        <v>0.28839639885292512</v>
      </c>
      <c r="I71" s="83">
        <v>1966</v>
      </c>
      <c r="J71" s="101">
        <v>0.38220291704787202</v>
      </c>
      <c r="K71" s="105">
        <v>0.13588924420252937</v>
      </c>
      <c r="L71" s="101">
        <v>3.5452499513953767E-2</v>
      </c>
      <c r="M71" s="101">
        <v>9.7673227969799992E-2</v>
      </c>
      <c r="N71" s="101">
        <v>0.25257207519372216</v>
      </c>
      <c r="O71" s="101">
        <v>0</v>
      </c>
      <c r="P71" s="102">
        <v>2.8985255627640504E-2</v>
      </c>
      <c r="Q71" s="91"/>
      <c r="R71" s="58"/>
      <c r="S71" s="58"/>
      <c r="T71" s="58"/>
      <c r="U71" s="58"/>
      <c r="V71" s="58"/>
      <c r="W71" s="58"/>
      <c r="X71" s="58"/>
      <c r="Y71" s="58"/>
      <c r="Z71" s="58"/>
      <c r="AA71" s="58"/>
    </row>
    <row r="72" spans="1:27">
      <c r="A72" s="83">
        <v>1967</v>
      </c>
      <c r="B72" s="89">
        <v>0.23799240164240518</v>
      </c>
      <c r="C72" s="89">
        <v>0.1097874077546635</v>
      </c>
      <c r="D72" s="89">
        <v>2.0351078226603467E-2</v>
      </c>
      <c r="E72" s="89">
        <v>0.16183463995684141</v>
      </c>
      <c r="F72" s="89">
        <v>0.20771011367947301</v>
      </c>
      <c r="G72" s="89">
        <v>0</v>
      </c>
      <c r="H72" s="90">
        <v>0.26232435874001342</v>
      </c>
      <c r="I72" s="83">
        <v>1967</v>
      </c>
      <c r="J72" s="101">
        <v>0.3873833182747376</v>
      </c>
      <c r="K72" s="105">
        <v>0.13768980529520614</v>
      </c>
      <c r="L72" s="101">
        <v>3.6059527282689081E-2</v>
      </c>
      <c r="M72" s="101">
        <v>9.967128733685722E-2</v>
      </c>
      <c r="N72" s="101">
        <v>0.23960678281582462</v>
      </c>
      <c r="O72" s="101">
        <v>0</v>
      </c>
      <c r="P72" s="102">
        <v>2.8757795844625168E-2</v>
      </c>
      <c r="Q72" s="91"/>
      <c r="R72" s="58"/>
      <c r="S72" s="58"/>
      <c r="T72" s="58"/>
      <c r="U72" s="58"/>
      <c r="V72" s="58"/>
      <c r="W72" s="58"/>
      <c r="X72" s="58"/>
      <c r="Y72" s="58"/>
      <c r="Z72" s="58"/>
      <c r="AA72" s="58"/>
    </row>
    <row r="73" spans="1:27">
      <c r="A73" s="83">
        <v>1968</v>
      </c>
      <c r="B73" s="89">
        <v>0.25427514840732934</v>
      </c>
      <c r="C73" s="89">
        <v>0.1132272690329939</v>
      </c>
      <c r="D73" s="89">
        <v>2.000001559623284E-2</v>
      </c>
      <c r="E73" s="89">
        <v>0.16651469678544895</v>
      </c>
      <c r="F73" s="89">
        <v>0.2031978329797636</v>
      </c>
      <c r="G73" s="89">
        <v>0</v>
      </c>
      <c r="H73" s="90">
        <v>0.24278503719823144</v>
      </c>
      <c r="I73" s="83">
        <v>1968</v>
      </c>
      <c r="J73" s="101">
        <v>0.39098530251941821</v>
      </c>
      <c r="K73" s="105">
        <v>0.13958288593217108</v>
      </c>
      <c r="L73" s="101">
        <v>3.6976429035826715E-2</v>
      </c>
      <c r="M73" s="101">
        <v>0.10164893893930391</v>
      </c>
      <c r="N73" s="101">
        <v>0.24342103725814762</v>
      </c>
      <c r="O73" s="101">
        <v>0</v>
      </c>
      <c r="P73" s="102">
        <v>2.8531223709543529E-2</v>
      </c>
      <c r="Q73" s="91"/>
      <c r="R73" s="58"/>
      <c r="S73" s="58"/>
      <c r="T73" s="58"/>
      <c r="U73" s="58"/>
      <c r="V73" s="58"/>
      <c r="W73" s="58"/>
      <c r="X73" s="58"/>
      <c r="Y73" s="58"/>
      <c r="Z73" s="58"/>
      <c r="AA73" s="58"/>
    </row>
    <row r="74" spans="1:27">
      <c r="A74" s="83">
        <v>1969</v>
      </c>
      <c r="B74" s="89">
        <v>0.26289364970207407</v>
      </c>
      <c r="C74" s="89">
        <v>0.117498574933131</v>
      </c>
      <c r="D74" s="89">
        <v>1.7875286475123035E-2</v>
      </c>
      <c r="E74" s="89">
        <v>0.17407263208430074</v>
      </c>
      <c r="F74" s="89">
        <v>0.20534640227087889</v>
      </c>
      <c r="G74" s="89">
        <v>0</v>
      </c>
      <c r="H74" s="90">
        <v>0.22231345453449228</v>
      </c>
      <c r="I74" s="83">
        <v>1969</v>
      </c>
      <c r="J74" s="101">
        <v>0.39326757905283222</v>
      </c>
      <c r="K74" s="105">
        <v>0.14161121249303915</v>
      </c>
      <c r="L74" s="101">
        <v>3.7577916929481738E-2</v>
      </c>
      <c r="M74" s="101">
        <v>0.10348539152515177</v>
      </c>
      <c r="N74" s="101">
        <v>0.24266244028431558</v>
      </c>
      <c r="O74" s="101">
        <v>0</v>
      </c>
      <c r="P74" s="102">
        <v>2.8080742383181461E-2</v>
      </c>
      <c r="Q74" s="91"/>
      <c r="R74" s="58"/>
      <c r="S74" s="58"/>
      <c r="T74" s="58"/>
      <c r="U74" s="58"/>
      <c r="V74" s="58"/>
      <c r="W74" s="58"/>
      <c r="X74" s="58"/>
      <c r="Y74" s="58"/>
      <c r="Z74" s="58"/>
      <c r="AA74" s="58"/>
    </row>
    <row r="75" spans="1:27">
      <c r="A75" s="83">
        <v>1970</v>
      </c>
      <c r="B75" s="89">
        <v>0.25544140842360458</v>
      </c>
      <c r="C75" s="89">
        <v>0.11637478318430114</v>
      </c>
      <c r="D75" s="89">
        <v>1.790093465606914E-2</v>
      </c>
      <c r="E75" s="89">
        <v>0.18897697251410012</v>
      </c>
      <c r="F75" s="89">
        <v>0.20776633559128088</v>
      </c>
      <c r="G75" s="89">
        <v>0</v>
      </c>
      <c r="H75" s="90">
        <v>0.21353956563064416</v>
      </c>
      <c r="I75" s="83">
        <v>1970</v>
      </c>
      <c r="J75" s="101">
        <v>0.39535197783307519</v>
      </c>
      <c r="K75" s="105">
        <v>0.14385303820301459</v>
      </c>
      <c r="L75" s="101">
        <v>3.7842054462219145E-2</v>
      </c>
      <c r="M75" s="101">
        <v>0.10533176211311508</v>
      </c>
      <c r="N75" s="101">
        <v>0.24479587510203227</v>
      </c>
      <c r="O75" s="101">
        <v>0</v>
      </c>
      <c r="P75" s="102">
        <v>2.7856833191900986E-2</v>
      </c>
      <c r="Q75" s="91"/>
      <c r="R75" s="58"/>
      <c r="S75" s="58"/>
      <c r="T75" s="58"/>
      <c r="U75" s="58"/>
      <c r="V75" s="58"/>
      <c r="W75" s="58"/>
      <c r="X75" s="58"/>
      <c r="Y75" s="58"/>
      <c r="Z75" s="58"/>
      <c r="AA75" s="58"/>
    </row>
    <row r="76" spans="1:27">
      <c r="A76" s="83">
        <v>1971</v>
      </c>
      <c r="B76" s="89">
        <v>0.25335553054713894</v>
      </c>
      <c r="C76" s="89">
        <v>0.12574321322472057</v>
      </c>
      <c r="D76" s="89">
        <v>2.0372611532953284E-2</v>
      </c>
      <c r="E76" s="89">
        <v>0.19534880151645148</v>
      </c>
      <c r="F76" s="89">
        <v>0.20120884663234145</v>
      </c>
      <c r="G76" s="89">
        <v>0</v>
      </c>
      <c r="H76" s="90">
        <v>0.20397099654639417</v>
      </c>
      <c r="I76" s="83">
        <v>1971</v>
      </c>
      <c r="J76" s="101">
        <v>0.39683450470244586</v>
      </c>
      <c r="K76" s="105">
        <v>0.14608087503022843</v>
      </c>
      <c r="L76" s="101">
        <v>3.8445961282377906E-2</v>
      </c>
      <c r="M76" s="101">
        <v>0.10687886502859657</v>
      </c>
      <c r="N76" s="101">
        <v>0.25179914161527339</v>
      </c>
      <c r="O76" s="101">
        <v>0</v>
      </c>
      <c r="P76" s="102">
        <v>2.8305539222395638E-2</v>
      </c>
      <c r="Q76" s="91"/>
      <c r="R76" s="58"/>
      <c r="S76" s="58"/>
      <c r="T76" s="58"/>
      <c r="U76" s="58"/>
      <c r="V76" s="58"/>
      <c r="W76" s="58"/>
      <c r="X76" s="58"/>
      <c r="Y76" s="58"/>
      <c r="Z76" s="58"/>
      <c r="AA76" s="58"/>
    </row>
    <row r="77" spans="1:27">
      <c r="A77" s="83">
        <v>1972</v>
      </c>
      <c r="B77" s="89">
        <v>0.26809165921311851</v>
      </c>
      <c r="C77" s="89">
        <v>0.12328888153090947</v>
      </c>
      <c r="D77" s="89">
        <v>1.9680254178966742E-2</v>
      </c>
      <c r="E77" s="89">
        <v>0.20123690778874509</v>
      </c>
      <c r="F77" s="89">
        <v>0.19040740857941121</v>
      </c>
      <c r="G77" s="89">
        <v>0</v>
      </c>
      <c r="H77" s="90">
        <v>0.19729488870884895</v>
      </c>
      <c r="I77" s="83">
        <v>1972</v>
      </c>
      <c r="J77" s="101">
        <v>0.39818999177094327</v>
      </c>
      <c r="K77" s="105">
        <v>0.14855333689259448</v>
      </c>
      <c r="L77" s="101">
        <v>3.8950188154154464E-2</v>
      </c>
      <c r="M77" s="101">
        <v>0.10818991224422492</v>
      </c>
      <c r="N77" s="101">
        <v>0.25590153079315442</v>
      </c>
      <c r="O77" s="101">
        <v>0</v>
      </c>
      <c r="P77" s="102">
        <v>2.7633811648554243E-2</v>
      </c>
      <c r="Q77" s="91"/>
      <c r="R77" s="58"/>
      <c r="S77" s="58"/>
      <c r="T77" s="58"/>
      <c r="U77" s="58"/>
      <c r="V77" s="58"/>
      <c r="W77" s="58"/>
      <c r="X77" s="58"/>
      <c r="Y77" s="58"/>
      <c r="Z77" s="58"/>
      <c r="AA77" s="58"/>
    </row>
    <row r="78" spans="1:27">
      <c r="A78" s="83">
        <v>1973</v>
      </c>
      <c r="B78" s="89">
        <v>0.25965855308347247</v>
      </c>
      <c r="C78" s="89">
        <v>0.12107316206507225</v>
      </c>
      <c r="D78" s="89">
        <v>2.0301632939328202E-2</v>
      </c>
      <c r="E78" s="89">
        <v>0.21679371441937878</v>
      </c>
      <c r="F78" s="89">
        <v>0.18971162368382016</v>
      </c>
      <c r="G78" s="89">
        <v>0</v>
      </c>
      <c r="H78" s="90">
        <v>0.19246131380892814</v>
      </c>
      <c r="I78" s="83">
        <v>1973</v>
      </c>
      <c r="J78" s="101">
        <v>0.40003459469891794</v>
      </c>
      <c r="K78" s="105">
        <v>0.15124135769710947</v>
      </c>
      <c r="L78" s="101">
        <v>3.9322518786947272E-2</v>
      </c>
      <c r="M78" s="101">
        <v>0.10939614563096521</v>
      </c>
      <c r="N78" s="101">
        <v>0.25054816624232484</v>
      </c>
      <c r="O78" s="101">
        <v>0</v>
      </c>
      <c r="P78" s="102">
        <v>2.7516322447751408E-2</v>
      </c>
      <c r="Q78" s="91"/>
      <c r="R78" s="58"/>
      <c r="S78" s="58"/>
      <c r="T78" s="58"/>
      <c r="U78" s="58"/>
      <c r="V78" s="58"/>
      <c r="W78" s="58"/>
      <c r="X78" s="58"/>
      <c r="Y78" s="58"/>
      <c r="Z78" s="58"/>
      <c r="AA78" s="58"/>
    </row>
    <row r="79" spans="1:27">
      <c r="A79" s="83">
        <v>1974</v>
      </c>
      <c r="B79" s="89">
        <v>0.25779145800130704</v>
      </c>
      <c r="C79" s="89">
        <v>0.11698013683445899</v>
      </c>
      <c r="D79" s="89">
        <v>2.423155069086667E-2</v>
      </c>
      <c r="E79" s="89">
        <v>0.22050410207668975</v>
      </c>
      <c r="F79" s="89">
        <v>0.18424908943120188</v>
      </c>
      <c r="G79" s="89">
        <v>0</v>
      </c>
      <c r="H79" s="90">
        <v>0.19624366296547574</v>
      </c>
      <c r="I79" s="83">
        <v>1974</v>
      </c>
      <c r="J79" s="101">
        <v>0.4021482895816656</v>
      </c>
      <c r="K79" s="105">
        <v>0.15392014015331404</v>
      </c>
      <c r="L79" s="101">
        <v>3.9710797002107195E-2</v>
      </c>
      <c r="M79" s="101">
        <v>0.11050314816866889</v>
      </c>
      <c r="N79" s="101">
        <v>0.2590287272230522</v>
      </c>
      <c r="O79" s="101">
        <v>0</v>
      </c>
      <c r="P79" s="102">
        <v>2.7190431505661899E-2</v>
      </c>
      <c r="Q79" s="91"/>
      <c r="R79" s="58"/>
      <c r="S79" s="58"/>
      <c r="T79" s="58"/>
      <c r="U79" s="58"/>
      <c r="V79" s="58"/>
      <c r="W79" s="58"/>
      <c r="X79" s="58"/>
      <c r="Y79" s="58"/>
      <c r="Z79" s="58"/>
      <c r="AA79" s="58"/>
    </row>
    <row r="80" spans="1:27">
      <c r="A80" s="83">
        <v>1975</v>
      </c>
      <c r="B80" s="89">
        <v>0.2397495943992877</v>
      </c>
      <c r="C80" s="89">
        <v>0.11179440579967481</v>
      </c>
      <c r="D80" s="89">
        <v>2.18406255214957E-2</v>
      </c>
      <c r="E80" s="89">
        <v>0.23378434789057675</v>
      </c>
      <c r="F80" s="89">
        <v>0.19544668511311994</v>
      </c>
      <c r="G80" s="89">
        <v>0</v>
      </c>
      <c r="H80" s="90">
        <v>0.19738434127584506</v>
      </c>
      <c r="I80" s="83">
        <v>1975</v>
      </c>
      <c r="J80" s="101">
        <v>0.40469164989904965</v>
      </c>
      <c r="K80" s="105">
        <v>0.15663205978155367</v>
      </c>
      <c r="L80" s="101">
        <v>4.0117416379416064E-2</v>
      </c>
      <c r="M80" s="101">
        <v>0.11138805530895675</v>
      </c>
      <c r="N80" s="101">
        <v>0.2606969740721139</v>
      </c>
      <c r="O80" s="101">
        <v>0</v>
      </c>
      <c r="P80" s="102">
        <v>2.6970072906116319E-2</v>
      </c>
      <c r="Q80" s="91"/>
      <c r="R80" s="58"/>
      <c r="S80" s="58"/>
      <c r="T80" s="58"/>
      <c r="U80" s="58"/>
      <c r="V80" s="58"/>
      <c r="W80" s="58"/>
      <c r="X80" s="58"/>
      <c r="Y80" s="58"/>
      <c r="Z80" s="58"/>
      <c r="AA80" s="58"/>
    </row>
    <row r="81" spans="1:27">
      <c r="A81" s="83">
        <v>1976</v>
      </c>
      <c r="B81" s="89">
        <v>0.23576250281223374</v>
      </c>
      <c r="C81" s="89">
        <v>0.11069098805933925</v>
      </c>
      <c r="D81" s="89">
        <v>2.4753970443699296E-2</v>
      </c>
      <c r="E81" s="89">
        <v>0.24281753010774904</v>
      </c>
      <c r="F81" s="89">
        <v>0.19078486135619735</v>
      </c>
      <c r="G81" s="89">
        <v>0</v>
      </c>
      <c r="H81" s="90">
        <v>0.19519014722078135</v>
      </c>
      <c r="I81" s="83">
        <v>1976</v>
      </c>
      <c r="J81" s="101">
        <v>0.41087143144206528</v>
      </c>
      <c r="K81" s="105">
        <v>0.15990198237590988</v>
      </c>
      <c r="L81" s="101">
        <v>4.05830121887472E-2</v>
      </c>
      <c r="M81" s="101">
        <v>0.11217135924094999</v>
      </c>
      <c r="N81" s="101">
        <v>0.26369493411306644</v>
      </c>
      <c r="O81" s="101">
        <v>0</v>
      </c>
      <c r="P81" s="102">
        <v>2.6750601954504436E-2</v>
      </c>
      <c r="Q81" s="91"/>
      <c r="R81" s="58"/>
      <c r="S81" s="58"/>
      <c r="T81" s="58"/>
      <c r="U81" s="58"/>
      <c r="V81" s="58"/>
      <c r="W81" s="58"/>
      <c r="X81" s="58"/>
      <c r="Y81" s="58"/>
      <c r="Z81" s="58"/>
      <c r="AA81" s="58"/>
    </row>
    <row r="82" spans="1:27">
      <c r="A82" s="83">
        <v>1977</v>
      </c>
      <c r="B82" s="89">
        <v>0.21185245619750812</v>
      </c>
      <c r="C82" s="89">
        <v>0.10618582869463918</v>
      </c>
      <c r="D82" s="89">
        <v>2.5519808458883832E-2</v>
      </c>
      <c r="E82" s="89">
        <v>0.2408320431939325</v>
      </c>
      <c r="F82" s="89">
        <v>0.22056154710172901</v>
      </c>
      <c r="G82" s="89">
        <v>0</v>
      </c>
      <c r="H82" s="90">
        <v>0.19504831635330744</v>
      </c>
      <c r="I82" s="83">
        <v>1977</v>
      </c>
      <c r="J82" s="101">
        <v>0.41560412166702254</v>
      </c>
      <c r="K82" s="105">
        <v>0.1628796256181114</v>
      </c>
      <c r="L82" s="101">
        <v>4.0985875568530568E-2</v>
      </c>
      <c r="M82" s="101">
        <v>0.11289344928276375</v>
      </c>
      <c r="N82" s="101">
        <v>0.25778280340576415</v>
      </c>
      <c r="O82" s="101">
        <v>0</v>
      </c>
      <c r="P82" s="102">
        <v>2.6532018650826279E-2</v>
      </c>
      <c r="Q82" s="91"/>
      <c r="R82" s="58"/>
      <c r="S82" s="58"/>
      <c r="T82" s="58"/>
      <c r="U82" s="58"/>
      <c r="V82" s="58"/>
      <c r="W82" s="58"/>
      <c r="X82" s="58"/>
      <c r="Y82" s="58"/>
      <c r="Z82" s="58"/>
      <c r="AA82" s="58"/>
    </row>
    <row r="83" spans="1:27">
      <c r="A83" s="83">
        <v>1978</v>
      </c>
      <c r="B83" s="89">
        <v>0.20875144515411659</v>
      </c>
      <c r="C83" s="89">
        <v>0.10031319738576669</v>
      </c>
      <c r="D83" s="89">
        <v>2.6584251817077419E-2</v>
      </c>
      <c r="E83" s="89">
        <v>0.24107414729347051</v>
      </c>
      <c r="F83" s="89">
        <v>0.23597080951968294</v>
      </c>
      <c r="G83" s="89">
        <v>0</v>
      </c>
      <c r="H83" s="90">
        <v>0.18730614882988578</v>
      </c>
      <c r="I83" s="83">
        <v>1978</v>
      </c>
      <c r="J83" s="101">
        <v>0.41981997664907017</v>
      </c>
      <c r="K83" s="105">
        <v>0.16583691572921228</v>
      </c>
      <c r="L83" s="101">
        <v>4.1345566975706217E-2</v>
      </c>
      <c r="M83" s="101">
        <v>0.1133262513402654</v>
      </c>
      <c r="N83" s="101">
        <v>0.25253718942611114</v>
      </c>
      <c r="O83" s="101">
        <v>0</v>
      </c>
      <c r="P83" s="102">
        <v>2.6314322995081827E-2</v>
      </c>
      <c r="Q83" s="91"/>
      <c r="R83" s="58"/>
      <c r="S83" s="58"/>
      <c r="T83" s="58"/>
      <c r="U83" s="58"/>
      <c r="V83" s="58"/>
      <c r="W83" s="58"/>
      <c r="X83" s="58"/>
      <c r="Y83" s="58"/>
      <c r="Z83" s="58"/>
      <c r="AA83" s="58"/>
    </row>
    <row r="84" spans="1:27">
      <c r="A84" s="83">
        <v>1979</v>
      </c>
      <c r="B84" s="89">
        <v>0.20553312106184343</v>
      </c>
      <c r="C84" s="89">
        <v>9.5009798887203553E-2</v>
      </c>
      <c r="D84" s="89">
        <v>2.5852374025717943E-2</v>
      </c>
      <c r="E84" s="89">
        <v>0.23566076052905668</v>
      </c>
      <c r="F84" s="89">
        <v>0.25227603027261847</v>
      </c>
      <c r="G84" s="89">
        <v>0</v>
      </c>
      <c r="H84" s="90">
        <v>0.18566791522355991</v>
      </c>
      <c r="I84" s="83">
        <v>1979</v>
      </c>
      <c r="J84" s="101">
        <v>0.42455964345423408</v>
      </c>
      <c r="K84" s="105">
        <v>0.16882029717689537</v>
      </c>
      <c r="L84" s="101">
        <v>4.1632378174581375E-2</v>
      </c>
      <c r="M84" s="101">
        <v>0.11365753441996135</v>
      </c>
      <c r="N84" s="101">
        <v>0.25442933938283241</v>
      </c>
      <c r="O84" s="101">
        <v>0</v>
      </c>
      <c r="P84" s="102">
        <v>2.6097514987271118E-2</v>
      </c>
      <c r="Q84" s="91"/>
      <c r="R84" s="58"/>
      <c r="S84" s="58"/>
      <c r="T84" s="58"/>
      <c r="U84" s="58"/>
      <c r="V84" s="58"/>
      <c r="W84" s="58"/>
      <c r="X84" s="58"/>
      <c r="Y84" s="58"/>
      <c r="Z84" s="58"/>
      <c r="AA84" s="58"/>
    </row>
    <row r="85" spans="1:27">
      <c r="A85" s="83">
        <v>1980</v>
      </c>
      <c r="B85" s="89">
        <v>0.22046725450164587</v>
      </c>
      <c r="C85" s="89">
        <v>0.10020880677410372</v>
      </c>
      <c r="D85" s="89">
        <v>2.302619943120511E-2</v>
      </c>
      <c r="E85" s="89">
        <v>0.22350813402987599</v>
      </c>
      <c r="F85" s="89">
        <v>0.25085898166387111</v>
      </c>
      <c r="G85" s="89">
        <v>0</v>
      </c>
      <c r="H85" s="90">
        <v>0.18193062359929829</v>
      </c>
      <c r="I85" s="83">
        <v>1980</v>
      </c>
      <c r="J85" s="101">
        <v>0.42912710887320182</v>
      </c>
      <c r="K85" s="105">
        <v>0.17175752140885253</v>
      </c>
      <c r="L85" s="101">
        <v>4.1872050470667985E-2</v>
      </c>
      <c r="M85" s="101">
        <v>0.11376296180632722</v>
      </c>
      <c r="N85" s="101">
        <v>0.25423068638635671</v>
      </c>
      <c r="O85" s="101">
        <v>0</v>
      </c>
      <c r="P85" s="102">
        <v>2.5881594627394113E-2</v>
      </c>
      <c r="Q85" s="91"/>
      <c r="R85" s="58"/>
      <c r="S85" s="58"/>
      <c r="T85" s="58"/>
      <c r="U85" s="58"/>
      <c r="V85" s="58"/>
      <c r="W85" s="58"/>
      <c r="X85" s="58"/>
      <c r="Y85" s="58"/>
      <c r="Z85" s="58"/>
      <c r="AA85" s="58"/>
    </row>
    <row r="86" spans="1:27">
      <c r="A86" s="83">
        <v>1981</v>
      </c>
      <c r="B86" s="89">
        <v>0.1948817299631225</v>
      </c>
      <c r="C86" s="89">
        <v>7.9385702625946367E-2</v>
      </c>
      <c r="D86" s="89">
        <v>2.8353345479188028E-2</v>
      </c>
      <c r="E86" s="89">
        <v>0.23580605764348095</v>
      </c>
      <c r="F86" s="89">
        <v>0.26710744702525235</v>
      </c>
      <c r="G86" s="89">
        <v>0</v>
      </c>
      <c r="H86" s="90">
        <v>0.19446571726300979</v>
      </c>
      <c r="I86" s="83">
        <v>1981</v>
      </c>
      <c r="J86" s="101">
        <v>0.43236842138880194</v>
      </c>
      <c r="K86" s="105">
        <v>0.17455699803641378</v>
      </c>
      <c r="L86" s="101">
        <v>4.215393949014324E-2</v>
      </c>
      <c r="M86" s="101">
        <v>0.11388696385353753</v>
      </c>
      <c r="N86" s="101">
        <v>0.25385045582306465</v>
      </c>
      <c r="O86" s="101">
        <v>0</v>
      </c>
      <c r="P86" s="102">
        <v>2.5666561915450831E-2</v>
      </c>
      <c r="Q86" s="91"/>
      <c r="R86" s="58"/>
      <c r="S86" s="58"/>
      <c r="T86" s="58"/>
      <c r="U86" s="58"/>
      <c r="V86" s="58"/>
      <c r="W86" s="58"/>
      <c r="X86" s="58"/>
      <c r="Y86" s="58"/>
      <c r="Z86" s="58"/>
      <c r="AA86" s="58"/>
    </row>
    <row r="87" spans="1:27">
      <c r="A87" s="83">
        <v>1982</v>
      </c>
      <c r="B87" s="89">
        <v>0.18453924745337019</v>
      </c>
      <c r="C87" s="89">
        <v>7.3885719278486583E-2</v>
      </c>
      <c r="D87" s="89">
        <v>2.9520581309589532E-2</v>
      </c>
      <c r="E87" s="89">
        <v>0.23630900496824389</v>
      </c>
      <c r="F87" s="89">
        <v>0.27441549129870002</v>
      </c>
      <c r="G87" s="89">
        <v>0</v>
      </c>
      <c r="H87" s="90">
        <v>0.20132995569160975</v>
      </c>
      <c r="I87" s="83">
        <v>1982</v>
      </c>
      <c r="J87" s="101">
        <v>0.43575458726283278</v>
      </c>
      <c r="K87" s="105">
        <v>0.17742026901305571</v>
      </c>
      <c r="L87" s="101">
        <v>4.2353310101953985E-2</v>
      </c>
      <c r="M87" s="101">
        <v>0.11408787706757256</v>
      </c>
      <c r="N87" s="101">
        <v>0.24949486148440436</v>
      </c>
      <c r="O87" s="101">
        <v>0</v>
      </c>
      <c r="P87" s="102">
        <v>2.5452416851441274E-2</v>
      </c>
      <c r="Q87" s="91"/>
      <c r="R87" s="58"/>
      <c r="S87" s="58"/>
      <c r="T87" s="58"/>
      <c r="U87" s="58"/>
      <c r="V87" s="58"/>
      <c r="W87" s="58"/>
      <c r="X87" s="58"/>
      <c r="Y87" s="58"/>
      <c r="Z87" s="58"/>
      <c r="AA87" s="58"/>
    </row>
    <row r="88" spans="1:27">
      <c r="A88" s="83">
        <v>1983</v>
      </c>
      <c r="B88" s="89">
        <v>0.18821063981573782</v>
      </c>
      <c r="C88" s="89">
        <v>7.0866412320564828E-2</v>
      </c>
      <c r="D88" s="89">
        <v>3.1548934545234643E-2</v>
      </c>
      <c r="E88" s="89">
        <v>0.23752419910174882</v>
      </c>
      <c r="F88" s="89">
        <v>0.27841753234982997</v>
      </c>
      <c r="G88" s="89">
        <v>0</v>
      </c>
      <c r="H88" s="90">
        <v>0.19343228186688391</v>
      </c>
      <c r="I88" s="83">
        <v>1983</v>
      </c>
      <c r="J88" s="101">
        <v>0.43959785833460552</v>
      </c>
      <c r="K88" s="105">
        <v>0.18042174911783468</v>
      </c>
      <c r="L88" s="101">
        <v>4.2530960724865362E-2</v>
      </c>
      <c r="M88" s="101">
        <v>0.11418431116917921</v>
      </c>
      <c r="N88" s="101">
        <v>0.2476443640292334</v>
      </c>
      <c r="O88" s="101">
        <v>0</v>
      </c>
      <c r="P88" s="102">
        <v>2.5239159435365421E-2</v>
      </c>
      <c r="Q88" s="91"/>
      <c r="R88" s="58"/>
      <c r="S88" s="58"/>
      <c r="T88" s="58"/>
      <c r="U88" s="58"/>
      <c r="V88" s="58"/>
      <c r="W88" s="58"/>
      <c r="X88" s="58"/>
      <c r="Y88" s="58"/>
      <c r="Z88" s="58"/>
      <c r="AA88" s="58"/>
    </row>
    <row r="89" spans="1:27">
      <c r="A89" s="83">
        <v>1984</v>
      </c>
      <c r="B89" s="89">
        <v>0.18186186603153404</v>
      </c>
      <c r="C89" s="89">
        <v>6.6047849533819356E-2</v>
      </c>
      <c r="D89" s="89">
        <v>3.2863201222409308E-2</v>
      </c>
      <c r="E89" s="89">
        <v>0.2300355070617886</v>
      </c>
      <c r="F89" s="89">
        <v>0.29698135993406993</v>
      </c>
      <c r="G89" s="89">
        <v>0</v>
      </c>
      <c r="H89" s="90">
        <v>0.19221021621637874</v>
      </c>
      <c r="I89" s="83">
        <v>1984</v>
      </c>
      <c r="J89" s="101">
        <v>0.44198171777037881</v>
      </c>
      <c r="K89" s="105">
        <v>0.18334859537701428</v>
      </c>
      <c r="L89" s="101">
        <v>4.2661646307180945E-2</v>
      </c>
      <c r="M89" s="101">
        <v>0.11434745148634998</v>
      </c>
      <c r="N89" s="101">
        <v>0.24186708816612829</v>
      </c>
      <c r="O89" s="101">
        <v>0</v>
      </c>
      <c r="P89" s="102">
        <v>2.464929885356142E-2</v>
      </c>
      <c r="Q89" s="91"/>
      <c r="R89" s="58"/>
      <c r="S89" s="58"/>
      <c r="T89" s="58"/>
      <c r="U89" s="58"/>
      <c r="V89" s="58"/>
      <c r="W89" s="58"/>
      <c r="X89" s="58"/>
      <c r="Y89" s="58"/>
      <c r="Z89" s="58"/>
      <c r="AA89" s="58"/>
    </row>
    <row r="90" spans="1:27">
      <c r="A90" s="83">
        <v>1985</v>
      </c>
      <c r="B90" s="89">
        <v>0.18305376793424449</v>
      </c>
      <c r="C90" s="89">
        <v>5.8927034614183305E-2</v>
      </c>
      <c r="D90" s="89">
        <v>3.2944711933123663E-2</v>
      </c>
      <c r="E90" s="89">
        <v>0.23136451741174924</v>
      </c>
      <c r="F90" s="89">
        <v>0.30310493353017498</v>
      </c>
      <c r="G90" s="89">
        <v>0</v>
      </c>
      <c r="H90" s="90">
        <v>0.19060503457652433</v>
      </c>
      <c r="I90" s="83">
        <v>1985</v>
      </c>
      <c r="J90" s="101">
        <v>0.44302792446921085</v>
      </c>
      <c r="K90" s="105">
        <v>0.18595606790687527</v>
      </c>
      <c r="L90" s="101">
        <v>4.2847124704213972E-2</v>
      </c>
      <c r="M90" s="101">
        <v>0.11453827212945397</v>
      </c>
      <c r="N90" s="101">
        <v>0.24145587715718542</v>
      </c>
      <c r="O90" s="101">
        <v>0</v>
      </c>
      <c r="P90" s="102">
        <v>2.44863372767797E-2</v>
      </c>
      <c r="Q90" s="91"/>
      <c r="R90" s="58"/>
      <c r="S90" s="58"/>
      <c r="T90" s="58"/>
      <c r="U90" s="58"/>
      <c r="V90" s="58"/>
      <c r="W90" s="58"/>
      <c r="X90" s="58"/>
      <c r="Y90" s="58"/>
      <c r="Z90" s="58"/>
      <c r="AA90" s="58"/>
    </row>
    <row r="91" spans="1:27">
      <c r="A91" s="83">
        <v>1986</v>
      </c>
      <c r="B91" s="89">
        <v>0.18186454395447377</v>
      </c>
      <c r="C91" s="89">
        <v>5.8836627992153785E-2</v>
      </c>
      <c r="D91" s="89">
        <v>3.5116044015848502E-2</v>
      </c>
      <c r="E91" s="89">
        <v>0.23364802326429757</v>
      </c>
      <c r="F91" s="89">
        <v>0.29852733692661559</v>
      </c>
      <c r="G91" s="89">
        <v>0</v>
      </c>
      <c r="H91" s="90">
        <v>0.19200742384661074</v>
      </c>
      <c r="I91" s="83">
        <v>1986</v>
      </c>
      <c r="J91" s="101">
        <v>0.4437029493220907</v>
      </c>
      <c r="K91" s="105">
        <v>0.18909588039222383</v>
      </c>
      <c r="L91" s="101">
        <v>4.2889726105088101E-2</v>
      </c>
      <c r="M91" s="101">
        <v>0.11473571761859307</v>
      </c>
      <c r="N91" s="101">
        <v>0.23978487325746034</v>
      </c>
      <c r="O91" s="101">
        <v>0</v>
      </c>
      <c r="P91" s="102">
        <v>2.391883450384371E-2</v>
      </c>
      <c r="Q91" s="91"/>
      <c r="R91" s="58"/>
      <c r="S91" s="58"/>
      <c r="T91" s="58"/>
      <c r="U91" s="58"/>
      <c r="V91" s="58"/>
      <c r="W91" s="58"/>
      <c r="X91" s="58"/>
      <c r="Y91" s="58"/>
      <c r="Z91" s="58"/>
      <c r="AA91" s="58"/>
    </row>
    <row r="92" spans="1:27">
      <c r="A92" s="83">
        <v>1987</v>
      </c>
      <c r="B92" s="89">
        <v>0.18025480825038279</v>
      </c>
      <c r="C92" s="89">
        <v>5.7736051820387123E-2</v>
      </c>
      <c r="D92" s="89">
        <v>3.6400761305272721E-2</v>
      </c>
      <c r="E92" s="89">
        <v>0.23765436473139098</v>
      </c>
      <c r="F92" s="89">
        <v>0.29940330431959122</v>
      </c>
      <c r="G92" s="89">
        <v>0</v>
      </c>
      <c r="H92" s="90">
        <v>0.18855070957297512</v>
      </c>
      <c r="I92" s="83">
        <v>1987</v>
      </c>
      <c r="J92" s="101">
        <v>0.44438910462532405</v>
      </c>
      <c r="K92" s="105">
        <v>0.19229337420100884</v>
      </c>
      <c r="L92" s="101">
        <v>4.2972766233279634E-2</v>
      </c>
      <c r="M92" s="101">
        <v>0.11486749330365383</v>
      </c>
      <c r="N92" s="101">
        <v>0.23792994621102734</v>
      </c>
      <c r="O92" s="101">
        <v>0</v>
      </c>
      <c r="P92" s="102">
        <v>2.383256027160249E-2</v>
      </c>
      <c r="Q92" s="91"/>
      <c r="R92" s="58"/>
      <c r="S92" s="58"/>
      <c r="T92" s="58"/>
      <c r="U92" s="58"/>
      <c r="V92" s="58"/>
      <c r="W92" s="58"/>
      <c r="X92" s="58"/>
      <c r="Y92" s="58"/>
      <c r="Z92" s="58"/>
      <c r="AA92" s="58"/>
    </row>
    <row r="93" spans="1:27">
      <c r="A93" s="83">
        <v>1988</v>
      </c>
      <c r="B93" s="89">
        <v>0.17499239471778016</v>
      </c>
      <c r="C93" s="89">
        <v>5.6088171677656902E-2</v>
      </c>
      <c r="D93" s="89">
        <v>3.6273585951333488E-2</v>
      </c>
      <c r="E93" s="89">
        <v>0.24131541995660716</v>
      </c>
      <c r="F93" s="89">
        <v>0.30504541232532162</v>
      </c>
      <c r="G93" s="89">
        <v>0</v>
      </c>
      <c r="H93" s="90">
        <v>0.18628501537130071</v>
      </c>
      <c r="I93" s="83">
        <v>1988</v>
      </c>
      <c r="J93" s="101">
        <v>0.4437178974112273</v>
      </c>
      <c r="K93" s="105">
        <v>0.19534492328604081</v>
      </c>
      <c r="L93" s="101">
        <v>4.310401422428628E-2</v>
      </c>
      <c r="M93" s="101">
        <v>0.11490238706680285</v>
      </c>
      <c r="N93" s="101">
        <v>0.24043642457068992</v>
      </c>
      <c r="O93" s="101">
        <v>0</v>
      </c>
      <c r="P93" s="102">
        <v>2.3637539440085658E-2</v>
      </c>
      <c r="Q93" s="91"/>
      <c r="R93" s="58"/>
      <c r="S93" s="58"/>
      <c r="T93" s="58"/>
      <c r="U93" s="58"/>
      <c r="V93" s="58"/>
      <c r="W93" s="58"/>
      <c r="X93" s="58"/>
      <c r="Y93" s="58"/>
      <c r="Z93" s="58"/>
      <c r="AA93" s="58"/>
    </row>
    <row r="94" spans="1:27">
      <c r="A94" s="83">
        <v>1989</v>
      </c>
      <c r="B94" s="89">
        <v>0.1691724170898031</v>
      </c>
      <c r="C94" s="89">
        <v>5.3522769613861119E-2</v>
      </c>
      <c r="D94" s="89">
        <v>3.6902758673075318E-2</v>
      </c>
      <c r="E94" s="89">
        <v>0.24443423782903015</v>
      </c>
      <c r="F94" s="89">
        <v>0.30944716228096747</v>
      </c>
      <c r="G94" s="89">
        <v>0</v>
      </c>
      <c r="H94" s="90">
        <v>0.18652065451326277</v>
      </c>
      <c r="I94" s="83">
        <v>1989</v>
      </c>
      <c r="J94" s="101">
        <v>0.44263093493382721</v>
      </c>
      <c r="K94" s="105">
        <v>0.19846446562767067</v>
      </c>
      <c r="L94" s="101">
        <v>4.3247054637743629E-2</v>
      </c>
      <c r="M94" s="101">
        <v>0.11493624701551881</v>
      </c>
      <c r="N94" s="101">
        <v>0.24035370819408355</v>
      </c>
      <c r="O94" s="101">
        <v>0</v>
      </c>
      <c r="P94" s="102">
        <v>2.3018521598864545E-2</v>
      </c>
      <c r="Q94" s="91"/>
      <c r="R94" s="58"/>
      <c r="S94" s="58"/>
      <c r="T94" s="58"/>
      <c r="U94" s="58"/>
      <c r="V94" s="58"/>
      <c r="W94" s="58"/>
      <c r="X94" s="58"/>
      <c r="Y94" s="58"/>
      <c r="Z94" s="58"/>
      <c r="AA94" s="58"/>
    </row>
    <row r="95" spans="1:27">
      <c r="A95" s="83">
        <v>1990</v>
      </c>
      <c r="B95" s="89">
        <v>0.16177167174748014</v>
      </c>
      <c r="C95" s="89">
        <v>5.0582991298304049E-2</v>
      </c>
      <c r="D95" s="89">
        <v>3.8673406873234561E-2</v>
      </c>
      <c r="E95" s="89">
        <v>0.24366177744644252</v>
      </c>
      <c r="F95" s="89">
        <v>0.32307675518671891</v>
      </c>
      <c r="G95" s="89">
        <v>0</v>
      </c>
      <c r="H95" s="90">
        <v>0.18223339744781983</v>
      </c>
      <c r="I95" s="83">
        <v>1990</v>
      </c>
      <c r="J95" s="101">
        <v>0.44081577099620478</v>
      </c>
      <c r="K95" s="105">
        <v>0.20179258144472825</v>
      </c>
      <c r="L95" s="101">
        <v>4.3424870296876354E-2</v>
      </c>
      <c r="M95" s="101">
        <v>0.11495992397778647</v>
      </c>
      <c r="N95" s="101">
        <v>0.23875337061193957</v>
      </c>
      <c r="O95" s="101">
        <v>0</v>
      </c>
      <c r="P95" s="102">
        <v>2.291514840163885E-2</v>
      </c>
      <c r="Q95" s="91"/>
      <c r="R95" s="58"/>
      <c r="S95" s="58"/>
      <c r="T95" s="58"/>
      <c r="U95" s="58"/>
      <c r="V95" s="58"/>
      <c r="W95" s="58"/>
      <c r="X95" s="58"/>
      <c r="Y95" s="58"/>
      <c r="Z95" s="58"/>
      <c r="AA95" s="58"/>
    </row>
    <row r="96" spans="1:27">
      <c r="A96" s="83">
        <v>1991</v>
      </c>
      <c r="B96" s="89">
        <v>0.15654811281133987</v>
      </c>
      <c r="C96" s="89">
        <v>4.7711118851275824E-2</v>
      </c>
      <c r="D96" s="89">
        <v>4.0831868845382265E-2</v>
      </c>
      <c r="E96" s="89">
        <v>0.24623984169810523</v>
      </c>
      <c r="F96" s="89">
        <v>0.32916366654756291</v>
      </c>
      <c r="G96" s="89">
        <v>0</v>
      </c>
      <c r="H96" s="90">
        <v>0.17950539124633394</v>
      </c>
      <c r="I96" s="83">
        <v>1991</v>
      </c>
      <c r="J96" s="101">
        <v>0.43779748978755645</v>
      </c>
      <c r="K96" s="105">
        <v>0.2048195238994516</v>
      </c>
      <c r="L96" s="101">
        <v>4.3616373314503139E-2</v>
      </c>
      <c r="M96" s="101">
        <v>0.11492211338371359</v>
      </c>
      <c r="N96" s="101">
        <v>0.23970154528514906</v>
      </c>
      <c r="O96" s="101">
        <v>0</v>
      </c>
      <c r="P96" s="102">
        <v>2.2840098287539166E-2</v>
      </c>
      <c r="Q96" s="91"/>
      <c r="R96" s="58"/>
      <c r="S96" s="58"/>
      <c r="T96" s="58"/>
      <c r="U96" s="58"/>
      <c r="V96" s="58"/>
      <c r="W96" s="58"/>
      <c r="X96" s="58"/>
      <c r="Y96" s="58"/>
      <c r="Z96" s="58"/>
      <c r="AA96" s="58"/>
    </row>
    <row r="97" spans="1:27">
      <c r="A97" s="83">
        <v>1992</v>
      </c>
      <c r="B97" s="89">
        <v>0.14706844918710529</v>
      </c>
      <c r="C97" s="89">
        <v>4.4919137769626784E-2</v>
      </c>
      <c r="D97" s="89">
        <v>4.2799782128925781E-2</v>
      </c>
      <c r="E97" s="89">
        <v>0.24924637662164675</v>
      </c>
      <c r="F97" s="89">
        <v>0.33324958783633485</v>
      </c>
      <c r="G97" s="89">
        <v>0</v>
      </c>
      <c r="H97" s="90">
        <v>0.18271666645636053</v>
      </c>
      <c r="I97" s="83">
        <v>1992</v>
      </c>
      <c r="J97" s="101">
        <v>0.43350448913678219</v>
      </c>
      <c r="K97" s="105">
        <v>0.20786249514491467</v>
      </c>
      <c r="L97" s="101">
        <v>4.3828038652092345E-2</v>
      </c>
      <c r="M97" s="101">
        <v>0.11474518804695052</v>
      </c>
      <c r="N97" s="101">
        <v>0.23681535380026031</v>
      </c>
      <c r="O97" s="101">
        <v>0</v>
      </c>
      <c r="P97" s="102">
        <v>2.2370014851800835E-2</v>
      </c>
      <c r="Q97" s="91"/>
      <c r="R97" s="58"/>
      <c r="S97" s="58"/>
      <c r="T97" s="58"/>
      <c r="U97" s="58"/>
      <c r="V97" s="58"/>
      <c r="W97" s="58"/>
      <c r="X97" s="58"/>
      <c r="Y97" s="58"/>
      <c r="Z97" s="58"/>
      <c r="AA97" s="58"/>
    </row>
    <row r="98" spans="1:27">
      <c r="A98" s="83">
        <v>1993</v>
      </c>
      <c r="B98" s="89">
        <v>0.14368167342370949</v>
      </c>
      <c r="C98" s="89">
        <v>4.2938155749669631E-2</v>
      </c>
      <c r="D98" s="89">
        <v>4.4161212178116666E-2</v>
      </c>
      <c r="E98" s="89">
        <v>0.25059451408882794</v>
      </c>
      <c r="F98" s="89">
        <v>0.33854896015022179</v>
      </c>
      <c r="G98" s="89">
        <v>0</v>
      </c>
      <c r="H98" s="90">
        <v>0.18007548440945437</v>
      </c>
      <c r="I98" s="83">
        <v>1993</v>
      </c>
      <c r="J98" s="101">
        <v>0.42880145016705778</v>
      </c>
      <c r="K98" s="105">
        <v>0.21058683770222186</v>
      </c>
      <c r="L98" s="101">
        <v>4.4065554160434943E-2</v>
      </c>
      <c r="M98" s="101">
        <v>0.11481636430613698</v>
      </c>
      <c r="N98" s="101">
        <v>0.23843547173969723</v>
      </c>
      <c r="O98" s="101">
        <v>0</v>
      </c>
      <c r="P98" s="102">
        <v>2.2374632755439161E-2</v>
      </c>
      <c r="Q98" s="91"/>
      <c r="R98" s="58"/>
      <c r="S98" s="58"/>
      <c r="T98" s="58"/>
      <c r="U98" s="58"/>
      <c r="V98" s="58"/>
      <c r="W98" s="58"/>
      <c r="X98" s="58"/>
      <c r="Y98" s="58"/>
      <c r="Z98" s="58"/>
      <c r="AA98" s="58"/>
    </row>
    <row r="99" spans="1:27">
      <c r="A99" s="83">
        <v>1994</v>
      </c>
      <c r="B99" s="89">
        <v>0.14115105298181935</v>
      </c>
      <c r="C99" s="89">
        <v>4.141488992797205E-2</v>
      </c>
      <c r="D99" s="89">
        <v>4.3641896598673485E-2</v>
      </c>
      <c r="E99" s="89">
        <v>0.24880549866003623</v>
      </c>
      <c r="F99" s="89">
        <v>0.35028828882985219</v>
      </c>
      <c r="G99" s="89">
        <v>0</v>
      </c>
      <c r="H99" s="90">
        <v>0.17469837300164676</v>
      </c>
      <c r="I99" s="83">
        <v>1994</v>
      </c>
      <c r="J99" s="101">
        <v>0.42594506666050924</v>
      </c>
      <c r="K99" s="105">
        <v>0.21314913535670774</v>
      </c>
      <c r="L99" s="101">
        <v>4.4336580094384063E-2</v>
      </c>
      <c r="M99" s="101">
        <v>0.11484701175695827</v>
      </c>
      <c r="N99" s="101">
        <v>0.23376829853903025</v>
      </c>
      <c r="O99" s="101">
        <v>0</v>
      </c>
      <c r="P99" s="102">
        <v>2.2379053710175754E-2</v>
      </c>
      <c r="Q99" s="91"/>
      <c r="R99" s="58"/>
      <c r="S99" s="58"/>
      <c r="T99" s="58"/>
      <c r="U99" s="58"/>
      <c r="V99" s="58"/>
      <c r="W99" s="58"/>
      <c r="X99" s="58"/>
      <c r="Y99" s="58"/>
      <c r="Z99" s="58"/>
      <c r="AA99" s="58"/>
    </row>
    <row r="100" spans="1:27">
      <c r="A100" s="83">
        <v>1995</v>
      </c>
      <c r="B100" s="89">
        <v>0.14030536487493156</v>
      </c>
      <c r="C100" s="89">
        <v>4.0256283433902584E-2</v>
      </c>
      <c r="D100" s="89">
        <v>4.5479756671508595E-2</v>
      </c>
      <c r="E100" s="89">
        <v>0.25131046903480192</v>
      </c>
      <c r="F100" s="89">
        <v>0.35182329348501457</v>
      </c>
      <c r="G100" s="89">
        <v>0</v>
      </c>
      <c r="H100" s="90">
        <v>0.17082483249984062</v>
      </c>
      <c r="I100" s="83">
        <v>1995</v>
      </c>
      <c r="J100" s="101">
        <v>0.42341786213254307</v>
      </c>
      <c r="K100" s="105">
        <v>0.21462527147930116</v>
      </c>
      <c r="L100" s="101">
        <v>4.4662583708952416E-2</v>
      </c>
      <c r="M100" s="101">
        <v>0.11482928852510352</v>
      </c>
      <c r="N100" s="101">
        <v>0.2350949543192298</v>
      </c>
      <c r="O100" s="101">
        <v>0</v>
      </c>
      <c r="P100" s="102">
        <v>2.2349120896319546E-2</v>
      </c>
      <c r="Q100" s="91"/>
      <c r="R100" s="58"/>
      <c r="S100" s="58"/>
      <c r="T100" s="58"/>
      <c r="U100" s="58"/>
      <c r="V100" s="58"/>
      <c r="W100" s="58"/>
      <c r="X100" s="58"/>
      <c r="Y100" s="58"/>
      <c r="Z100" s="58"/>
      <c r="AA100" s="58"/>
    </row>
    <row r="101" spans="1:27">
      <c r="A101" s="83">
        <v>1996</v>
      </c>
      <c r="B101" s="89">
        <v>0.13670447177587169</v>
      </c>
      <c r="C101" s="89">
        <v>3.8011415244824077E-2</v>
      </c>
      <c r="D101" s="89">
        <v>4.6387566260574324E-2</v>
      </c>
      <c r="E101" s="89">
        <v>0.2513285494766952</v>
      </c>
      <c r="F101" s="89">
        <v>0.35341945872725378</v>
      </c>
      <c r="G101" s="89">
        <v>0</v>
      </c>
      <c r="H101" s="90">
        <v>0.17414853851478082</v>
      </c>
      <c r="I101" s="83">
        <v>1996</v>
      </c>
      <c r="J101" s="101">
        <v>0.42171368931776948</v>
      </c>
      <c r="K101" s="105">
        <v>0.21607481675238127</v>
      </c>
      <c r="L101" s="101">
        <v>4.4960105266302702E-2</v>
      </c>
      <c r="M101" s="101">
        <v>0.11414346024590269</v>
      </c>
      <c r="N101" s="101">
        <v>0.23503573798511324</v>
      </c>
      <c r="O101" s="101">
        <v>0</v>
      </c>
      <c r="P101" s="102">
        <v>2.1833106662295876E-2</v>
      </c>
      <c r="Q101" s="91"/>
      <c r="R101" s="58"/>
      <c r="S101" s="58"/>
      <c r="T101" s="58"/>
      <c r="U101" s="58"/>
      <c r="V101" s="58"/>
      <c r="W101" s="58"/>
      <c r="X101" s="58"/>
      <c r="Y101" s="58"/>
      <c r="Z101" s="58"/>
      <c r="AA101" s="58"/>
    </row>
    <row r="102" spans="1:27">
      <c r="A102" s="83">
        <v>1997</v>
      </c>
      <c r="B102" s="89">
        <v>0.13568920522606337</v>
      </c>
      <c r="C102" s="89">
        <v>3.6864415478206222E-2</v>
      </c>
      <c r="D102" s="89">
        <v>4.7677719997396104E-2</v>
      </c>
      <c r="E102" s="89">
        <v>0.24763737851292073</v>
      </c>
      <c r="F102" s="89">
        <v>0.36439879871085396</v>
      </c>
      <c r="G102" s="89">
        <v>0</v>
      </c>
      <c r="H102" s="90">
        <v>0.16773248207455957</v>
      </c>
      <c r="I102" s="83">
        <v>1997</v>
      </c>
      <c r="J102" s="101">
        <v>0.41212603306591267</v>
      </c>
      <c r="K102" s="105">
        <v>0.21755406609888395</v>
      </c>
      <c r="L102" s="101">
        <v>4.5206495015501016E-2</v>
      </c>
      <c r="M102" s="101">
        <v>0.11865716306525985</v>
      </c>
      <c r="N102" s="101">
        <v>0.23649718582047205</v>
      </c>
      <c r="O102" s="101">
        <v>0</v>
      </c>
      <c r="P102" s="102">
        <v>2.2321922387355735E-2</v>
      </c>
      <c r="Q102" s="91"/>
      <c r="R102" s="58"/>
      <c r="S102" s="58"/>
      <c r="T102" s="58"/>
      <c r="U102" s="58"/>
      <c r="V102" s="58"/>
      <c r="W102" s="58"/>
      <c r="X102" s="58"/>
      <c r="Y102" s="58"/>
      <c r="Z102" s="58"/>
      <c r="AA102" s="58"/>
    </row>
    <row r="103" spans="1:27">
      <c r="A103" s="83">
        <v>1998</v>
      </c>
      <c r="B103" s="89">
        <v>0.12894428331149119</v>
      </c>
      <c r="C103" s="89">
        <v>3.5862336907057105E-2</v>
      </c>
      <c r="D103" s="89">
        <v>4.7300416002037868E-2</v>
      </c>
      <c r="E103" s="89">
        <v>0.24722853619865753</v>
      </c>
      <c r="F103" s="89">
        <v>0.36774247666125276</v>
      </c>
      <c r="G103" s="89">
        <v>0</v>
      </c>
      <c r="H103" s="90">
        <v>0.17292195091950346</v>
      </c>
      <c r="I103" s="83">
        <v>1998</v>
      </c>
      <c r="J103" s="101">
        <v>0.40379224079482678</v>
      </c>
      <c r="K103" s="105">
        <v>0.21914309369797028</v>
      </c>
      <c r="L103" s="101">
        <v>4.5417767230697396E-2</v>
      </c>
      <c r="M103" s="101">
        <v>0.12321809125325023</v>
      </c>
      <c r="N103" s="101">
        <v>0.23721066812099567</v>
      </c>
      <c r="O103" s="101">
        <v>0</v>
      </c>
      <c r="P103" s="102">
        <v>2.1757652511795032E-2</v>
      </c>
      <c r="Q103" s="91"/>
      <c r="R103" s="58"/>
      <c r="S103" s="58"/>
      <c r="T103" s="58"/>
      <c r="U103" s="58"/>
      <c r="V103" s="58"/>
      <c r="W103" s="58"/>
      <c r="X103" s="58"/>
      <c r="Y103" s="58"/>
      <c r="Z103" s="58"/>
      <c r="AA103" s="58"/>
    </row>
    <row r="104" spans="1:27">
      <c r="A104" s="83">
        <v>1999</v>
      </c>
      <c r="B104" s="89">
        <v>0.12683342695291419</v>
      </c>
      <c r="C104" s="89">
        <v>4.2858870256164694E-2</v>
      </c>
      <c r="D104" s="89">
        <v>4.831345694485667E-2</v>
      </c>
      <c r="E104" s="89">
        <v>0.24582642713607222</v>
      </c>
      <c r="F104" s="89">
        <v>0.36291205374096136</v>
      </c>
      <c r="G104" s="89">
        <v>0</v>
      </c>
      <c r="H104" s="90">
        <v>0.17325576496903083</v>
      </c>
      <c r="I104" s="83">
        <v>1999</v>
      </c>
      <c r="J104" s="101">
        <v>0.39022839207335058</v>
      </c>
      <c r="K104" s="105">
        <v>0.21889035712470553</v>
      </c>
      <c r="L104" s="101">
        <v>4.5601371996381271E-2</v>
      </c>
      <c r="M104" s="101">
        <v>0.12774582767793385</v>
      </c>
      <c r="N104" s="101">
        <v>0.23667822034899041</v>
      </c>
      <c r="O104" s="101">
        <v>0</v>
      </c>
      <c r="P104" s="102">
        <v>2.1350711722986689E-2</v>
      </c>
      <c r="Q104" s="91"/>
      <c r="R104" s="58"/>
      <c r="S104" s="58"/>
      <c r="T104" s="58"/>
      <c r="U104" s="58"/>
      <c r="V104" s="58"/>
      <c r="W104" s="58"/>
      <c r="X104" s="58"/>
      <c r="Y104" s="58"/>
      <c r="Z104" s="58"/>
      <c r="AA104" s="58"/>
    </row>
    <row r="105" spans="1:27" ht="15.75" thickBot="1">
      <c r="A105" s="92">
        <v>2000</v>
      </c>
      <c r="B105" s="99">
        <v>0.12471694245319045</v>
      </c>
      <c r="C105" s="99">
        <v>5.7888969623912316E-2</v>
      </c>
      <c r="D105" s="99">
        <v>4.7444286686336448E-2</v>
      </c>
      <c r="E105" s="99">
        <v>0.23743742376321572</v>
      </c>
      <c r="F105" s="99">
        <v>0.3607162835991447</v>
      </c>
      <c r="G105" s="99">
        <v>0</v>
      </c>
      <c r="H105" s="100">
        <v>0.17179609387420031</v>
      </c>
      <c r="I105" s="92">
        <v>2000</v>
      </c>
      <c r="J105" s="103">
        <v>0.37789898925870619</v>
      </c>
      <c r="K105" s="106">
        <v>0.21778296636299432</v>
      </c>
      <c r="L105" s="103">
        <v>4.5755144341218842E-2</v>
      </c>
      <c r="M105" s="103">
        <v>0.13224496938495123</v>
      </c>
      <c r="N105" s="103">
        <v>0.23609720540671808</v>
      </c>
      <c r="O105" s="103">
        <v>0</v>
      </c>
      <c r="P105" s="104">
        <v>2.094918754428363E-2</v>
      </c>
      <c r="Q105" s="91"/>
      <c r="R105" s="58"/>
      <c r="S105" s="58"/>
      <c r="T105" s="58"/>
      <c r="U105" s="58"/>
      <c r="V105" s="58"/>
      <c r="W105" s="58"/>
      <c r="X105" s="58"/>
      <c r="Y105" s="58"/>
      <c r="Z105" s="58"/>
      <c r="AA105" s="5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workbookViewId="0">
      <selection activeCell="C6" sqref="C6:C7"/>
    </sheetView>
  </sheetViews>
  <sheetFormatPr defaultColWidth="8.85546875" defaultRowHeight="15"/>
  <cols>
    <col min="2" max="2" width="11.42578125" customWidth="1"/>
    <col min="3" max="3" width="16.85546875" customWidth="1"/>
    <col min="4" max="4" width="10.42578125" customWidth="1"/>
    <col min="6" max="6" width="9.7109375" customWidth="1"/>
  </cols>
  <sheetData>
    <row r="1" spans="1:8">
      <c r="A1" s="8" t="s">
        <v>12</v>
      </c>
      <c r="B1" s="8"/>
      <c r="C1" s="8"/>
      <c r="D1" s="8"/>
      <c r="E1" s="8"/>
      <c r="F1" s="8"/>
      <c r="G1" s="8"/>
      <c r="H1" s="8"/>
    </row>
    <row r="2" spans="1:8">
      <c r="A2" s="135" t="s">
        <v>126</v>
      </c>
      <c r="B2" s="8"/>
      <c r="C2" s="8"/>
      <c r="D2" s="8"/>
      <c r="E2" s="8"/>
      <c r="F2" s="8"/>
      <c r="G2" s="8"/>
      <c r="H2" s="8"/>
    </row>
    <row r="3" spans="1:8">
      <c r="A3" s="8"/>
      <c r="B3" s="8"/>
      <c r="C3" s="8"/>
      <c r="D3" s="8"/>
      <c r="E3" s="8"/>
      <c r="F3" s="8"/>
      <c r="G3" s="8"/>
      <c r="H3" s="8"/>
    </row>
    <row r="4" spans="1:8">
      <c r="A4" s="8"/>
      <c r="B4" s="153" t="s">
        <v>6</v>
      </c>
      <c r="C4" s="153" t="s">
        <v>7</v>
      </c>
      <c r="D4" s="153" t="s">
        <v>8</v>
      </c>
      <c r="E4" s="153"/>
      <c r="F4" s="153"/>
      <c r="G4" s="153"/>
      <c r="H4" s="8"/>
    </row>
    <row r="5" spans="1:8" ht="22.5" customHeight="1">
      <c r="A5" s="8"/>
      <c r="B5" s="153"/>
      <c r="C5" s="153"/>
      <c r="D5" s="153"/>
      <c r="E5" s="153"/>
      <c r="F5" s="153"/>
      <c r="G5" s="153"/>
      <c r="H5" s="8"/>
    </row>
    <row r="6" spans="1:8" ht="42.75" customHeight="1">
      <c r="A6" s="8"/>
      <c r="B6" s="154" t="s">
        <v>2</v>
      </c>
      <c r="C6" s="154" t="s">
        <v>121</v>
      </c>
      <c r="D6" s="154" t="s">
        <v>9</v>
      </c>
      <c r="E6" s="154" t="s">
        <v>10</v>
      </c>
      <c r="F6" s="154"/>
      <c r="G6" s="154"/>
      <c r="H6" s="152"/>
    </row>
    <row r="7" spans="1:8">
      <c r="A7" s="13" t="s">
        <v>5</v>
      </c>
      <c r="B7" s="154"/>
      <c r="C7" s="154"/>
      <c r="D7" s="154"/>
      <c r="E7" s="154"/>
      <c r="F7" s="154"/>
      <c r="G7" s="154"/>
      <c r="H7" s="152"/>
    </row>
    <row r="8" spans="1:8">
      <c r="A8" s="8">
        <v>1900</v>
      </c>
      <c r="B8" s="3">
        <v>37968</v>
      </c>
      <c r="C8" s="8"/>
      <c r="D8" s="8">
        <f>B8/$B$98</f>
        <v>5.9409389180787898E-3</v>
      </c>
      <c r="E8" s="8"/>
      <c r="F8" s="8"/>
      <c r="G8" s="8"/>
      <c r="H8" s="8"/>
    </row>
    <row r="9" spans="1:8">
      <c r="A9" s="8">
        <v>1901</v>
      </c>
      <c r="B9" s="3">
        <v>38850</v>
      </c>
      <c r="C9" s="8"/>
      <c r="D9" s="8">
        <f t="shared" ref="D9:D72" si="0">B9/$B$98</f>
        <v>6.0789474548925667E-3</v>
      </c>
      <c r="E9" s="8"/>
      <c r="F9" s="8"/>
      <c r="G9" s="8"/>
      <c r="H9" s="8"/>
    </row>
    <row r="10" spans="1:8">
      <c r="A10" s="8">
        <v>1902</v>
      </c>
      <c r="B10" s="3">
        <v>39705</v>
      </c>
      <c r="C10" s="8"/>
      <c r="D10" s="8">
        <f t="shared" si="0"/>
        <v>6.2127312405793915E-3</v>
      </c>
      <c r="E10" s="8"/>
      <c r="F10" s="8"/>
      <c r="G10" s="8"/>
      <c r="H10" s="8"/>
    </row>
    <row r="11" spans="1:8">
      <c r="A11" s="8">
        <v>1903</v>
      </c>
      <c r="B11" s="3">
        <v>40385</v>
      </c>
      <c r="C11" s="8"/>
      <c r="D11" s="8">
        <f t="shared" si="0"/>
        <v>6.3191323800730068E-3</v>
      </c>
      <c r="E11" s="8"/>
      <c r="F11" s="8"/>
      <c r="G11" s="8"/>
      <c r="H11" s="8"/>
    </row>
    <row r="12" spans="1:8">
      <c r="A12" s="8">
        <v>1904</v>
      </c>
      <c r="B12" s="3">
        <v>41102</v>
      </c>
      <c r="C12" s="8"/>
      <c r="D12" s="8">
        <f t="shared" si="0"/>
        <v>6.4313229933331863E-3</v>
      </c>
      <c r="E12" s="8"/>
      <c r="F12" s="8"/>
      <c r="G12" s="8"/>
      <c r="H12" s="8"/>
    </row>
    <row r="13" spans="1:8">
      <c r="A13" s="8">
        <v>1905</v>
      </c>
      <c r="B13" s="3">
        <v>42410</v>
      </c>
      <c r="C13" s="8"/>
      <c r="D13" s="8">
        <f t="shared" si="0"/>
        <v>6.6359887145944338E-3</v>
      </c>
      <c r="E13" s="8"/>
      <c r="F13" s="8"/>
      <c r="G13" s="8"/>
      <c r="H13" s="8"/>
    </row>
    <row r="14" spans="1:8">
      <c r="A14" s="8">
        <v>1906</v>
      </c>
      <c r="B14" s="3">
        <v>44242</v>
      </c>
      <c r="C14" s="8"/>
      <c r="D14" s="8">
        <f t="shared" si="0"/>
        <v>6.9226459021713496E-3</v>
      </c>
      <c r="E14" s="8"/>
      <c r="F14" s="8"/>
      <c r="G14" s="8"/>
      <c r="H14" s="8"/>
    </row>
    <row r="15" spans="1:8">
      <c r="A15" s="8">
        <v>1907</v>
      </c>
      <c r="B15" s="3">
        <v>46427</v>
      </c>
      <c r="C15" s="8"/>
      <c r="D15" s="8">
        <f t="shared" si="0"/>
        <v>7.2645377989265687E-3</v>
      </c>
      <c r="E15" s="8"/>
      <c r="F15" s="8"/>
      <c r="G15" s="8"/>
      <c r="H15" s="8"/>
    </row>
    <row r="16" spans="1:8">
      <c r="A16" s="8">
        <v>1908</v>
      </c>
      <c r="B16" s="3">
        <v>48450</v>
      </c>
      <c r="C16" s="8"/>
      <c r="D16" s="8">
        <f t="shared" si="0"/>
        <v>7.581081188920074E-3</v>
      </c>
      <c r="E16" s="8"/>
      <c r="F16" s="8"/>
      <c r="G16" s="8"/>
      <c r="H16" s="8"/>
    </row>
    <row r="17" spans="1:8">
      <c r="A17" s="8">
        <v>1909</v>
      </c>
      <c r="B17" s="3">
        <v>50634</v>
      </c>
      <c r="C17" s="8"/>
      <c r="D17" s="8">
        <f t="shared" si="0"/>
        <v>7.9228166134113313E-3</v>
      </c>
      <c r="E17" s="8"/>
      <c r="F17" s="8"/>
      <c r="G17" s="8"/>
      <c r="H17" s="8"/>
    </row>
    <row r="18" spans="1:8">
      <c r="A18" s="8">
        <v>1910</v>
      </c>
      <c r="B18" s="3">
        <v>52705</v>
      </c>
      <c r="C18" s="8"/>
      <c r="D18" s="8">
        <f t="shared" si="0"/>
        <v>8.2468706720749737E-3</v>
      </c>
      <c r="E18" s="8"/>
      <c r="F18" s="8"/>
      <c r="G18" s="8"/>
      <c r="H18" s="8"/>
    </row>
    <row r="19" spans="1:8">
      <c r="A19" s="8">
        <v>1911</v>
      </c>
      <c r="B19" s="3">
        <v>55184</v>
      </c>
      <c r="C19" s="8"/>
      <c r="D19" s="8">
        <f t="shared" si="0"/>
        <v>8.6347654144347859E-3</v>
      </c>
      <c r="E19" s="8"/>
      <c r="F19" s="8"/>
      <c r="G19" s="8"/>
      <c r="H19" s="8"/>
    </row>
    <row r="20" spans="1:8">
      <c r="A20" s="8">
        <v>1912</v>
      </c>
      <c r="B20" s="3">
        <v>58061</v>
      </c>
      <c r="C20" s="8"/>
      <c r="D20" s="8">
        <f t="shared" si="0"/>
        <v>9.0849361178511542E-3</v>
      </c>
      <c r="E20" s="8"/>
      <c r="F20" s="8"/>
      <c r="G20" s="8"/>
      <c r="H20" s="8"/>
    </row>
    <row r="21" spans="1:8">
      <c r="A21" s="8">
        <v>1913</v>
      </c>
      <c r="B21" s="3">
        <v>60989</v>
      </c>
      <c r="C21" s="8"/>
      <c r="D21" s="8">
        <f t="shared" si="0"/>
        <v>9.5430869067295431E-3</v>
      </c>
      <c r="E21" s="8"/>
      <c r="F21" s="8"/>
      <c r="G21" s="8"/>
      <c r="H21" s="8"/>
    </row>
    <row r="22" spans="1:8">
      <c r="A22" s="8">
        <v>1914</v>
      </c>
      <c r="B22" s="3">
        <v>63888</v>
      </c>
      <c r="C22" s="8"/>
      <c r="D22" s="8">
        <f t="shared" si="0"/>
        <v>9.9966999999530591E-3</v>
      </c>
      <c r="E22" s="8"/>
      <c r="F22" s="8"/>
      <c r="G22" s="8"/>
      <c r="H22" s="8"/>
    </row>
    <row r="23" spans="1:8">
      <c r="A23" s="8">
        <v>1915</v>
      </c>
      <c r="B23" s="3">
        <v>66556</v>
      </c>
      <c r="C23" s="8"/>
      <c r="D23" s="8">
        <f t="shared" si="0"/>
        <v>1.0414168000201536E-2</v>
      </c>
      <c r="E23" s="8"/>
      <c r="F23" s="8"/>
      <c r="G23" s="8"/>
      <c r="H23" s="8"/>
    </row>
    <row r="24" spans="1:8">
      <c r="A24" s="8">
        <v>1916</v>
      </c>
      <c r="B24" s="3">
        <v>69308</v>
      </c>
      <c r="C24" s="8"/>
      <c r="D24" s="8">
        <f t="shared" si="0"/>
        <v>1.0844779670622754E-2</v>
      </c>
      <c r="E24" s="8"/>
      <c r="F24" s="8"/>
      <c r="G24" s="8"/>
      <c r="H24" s="8"/>
    </row>
    <row r="25" spans="1:8">
      <c r="A25" s="8">
        <v>1917</v>
      </c>
      <c r="B25" s="3">
        <v>73409</v>
      </c>
      <c r="C25" s="8"/>
      <c r="D25" s="8">
        <f t="shared" si="0"/>
        <v>1.148647242512763E-2</v>
      </c>
      <c r="E25" s="8"/>
      <c r="F25" s="8"/>
      <c r="G25" s="8"/>
      <c r="H25" s="8"/>
    </row>
    <row r="26" spans="1:8">
      <c r="A26" s="8">
        <v>1918</v>
      </c>
      <c r="B26" s="3">
        <v>78861</v>
      </c>
      <c r="C26" s="8"/>
      <c r="D26" s="8">
        <f t="shared" si="0"/>
        <v>1.2339559208244085E-2</v>
      </c>
      <c r="E26" s="8"/>
      <c r="F26" s="8"/>
      <c r="G26" s="8"/>
      <c r="H26" s="8"/>
    </row>
    <row r="27" spans="1:8">
      <c r="A27" s="8">
        <v>1919</v>
      </c>
      <c r="B27" s="3">
        <v>85443</v>
      </c>
      <c r="C27" s="8"/>
      <c r="D27" s="8">
        <f t="shared" si="0"/>
        <v>1.3369459649636695E-2</v>
      </c>
      <c r="E27" s="8"/>
      <c r="F27" s="8"/>
      <c r="G27" s="8"/>
      <c r="H27" s="8"/>
    </row>
    <row r="28" spans="1:8">
      <c r="A28" s="8">
        <v>1920</v>
      </c>
      <c r="B28" s="3">
        <v>92781</v>
      </c>
      <c r="C28" s="8"/>
      <c r="D28" s="8">
        <f t="shared" si="0"/>
        <v>1.4517653122583971E-2</v>
      </c>
      <c r="E28" s="8"/>
      <c r="F28" s="8"/>
      <c r="G28" s="8"/>
      <c r="H28" s="8"/>
    </row>
    <row r="29" spans="1:8">
      <c r="A29" s="8">
        <v>1921</v>
      </c>
      <c r="B29" s="3">
        <v>99121</v>
      </c>
      <c r="C29" s="8"/>
      <c r="D29" s="8">
        <f t="shared" si="0"/>
        <v>1.550968727609797E-2</v>
      </c>
      <c r="E29" s="8"/>
      <c r="F29" s="8"/>
      <c r="G29" s="8"/>
      <c r="H29" s="8"/>
    </row>
    <row r="30" spans="1:8">
      <c r="A30" s="8">
        <v>1922</v>
      </c>
      <c r="B30" s="3">
        <v>104635</v>
      </c>
      <c r="C30" s="8"/>
      <c r="D30" s="8">
        <f t="shared" si="0"/>
        <v>1.6372475339580018E-2</v>
      </c>
      <c r="E30" s="8"/>
      <c r="F30" s="8"/>
      <c r="G30" s="8"/>
      <c r="H30" s="8"/>
    </row>
    <row r="31" spans="1:8">
      <c r="A31" s="8">
        <v>1923</v>
      </c>
      <c r="B31" s="3">
        <v>108892</v>
      </c>
      <c r="C31" s="8"/>
      <c r="D31" s="8">
        <f t="shared" si="0"/>
        <v>1.7038577767262843E-2</v>
      </c>
      <c r="E31" s="8"/>
      <c r="F31" s="8"/>
      <c r="G31" s="8"/>
      <c r="H31" s="8"/>
    </row>
    <row r="32" spans="1:8">
      <c r="A32" s="8">
        <v>1924</v>
      </c>
      <c r="B32" s="3">
        <v>112905</v>
      </c>
      <c r="C32" s="8"/>
      <c r="D32" s="8">
        <f t="shared" si="0"/>
        <v>1.7666500962539133E-2</v>
      </c>
      <c r="E32" s="8"/>
      <c r="F32" s="8"/>
      <c r="G32" s="8"/>
      <c r="H32" s="8"/>
    </row>
    <row r="33" spans="1:8">
      <c r="A33" s="8">
        <v>1925</v>
      </c>
      <c r="B33" s="3">
        <v>117492</v>
      </c>
      <c r="C33" s="8"/>
      <c r="D33" s="8">
        <f t="shared" si="0"/>
        <v>1.838423923732915E-2</v>
      </c>
      <c r="E33" s="8"/>
      <c r="F33" s="8"/>
      <c r="G33" s="8"/>
      <c r="H33" s="8"/>
    </row>
    <row r="34" spans="1:8">
      <c r="A34" s="8">
        <v>1926</v>
      </c>
      <c r="B34" s="3">
        <v>123609</v>
      </c>
      <c r="C34" s="8"/>
      <c r="D34" s="8">
        <f t="shared" si="0"/>
        <v>1.9341380075979801E-2</v>
      </c>
      <c r="E34" s="8"/>
      <c r="F34" s="8"/>
      <c r="G34" s="8"/>
      <c r="H34" s="8"/>
    </row>
    <row r="35" spans="1:8">
      <c r="A35" s="8">
        <v>1927</v>
      </c>
      <c r="B35" s="3">
        <v>130217</v>
      </c>
      <c r="C35" s="8"/>
      <c r="D35" s="8">
        <f t="shared" si="0"/>
        <v>2.0375348796235402E-2</v>
      </c>
      <c r="E35" s="8"/>
      <c r="F35" s="8"/>
      <c r="G35" s="8"/>
      <c r="H35" s="8"/>
    </row>
    <row r="36" spans="1:8">
      <c r="A36" s="8">
        <v>1928</v>
      </c>
      <c r="B36" s="3">
        <v>136842</v>
      </c>
      <c r="C36" s="8"/>
      <c r="D36" s="8">
        <f t="shared" si="0"/>
        <v>2.1411977544978342E-2</v>
      </c>
      <c r="E36" s="8"/>
      <c r="F36" s="8"/>
      <c r="G36" s="8"/>
      <c r="H36" s="8"/>
    </row>
    <row r="37" spans="1:8">
      <c r="A37" s="8">
        <v>1929</v>
      </c>
      <c r="B37" s="3">
        <v>143760</v>
      </c>
      <c r="C37" s="8"/>
      <c r="D37" s="8">
        <f t="shared" si="0"/>
        <v>2.2494452667061914E-2</v>
      </c>
      <c r="E37" s="8"/>
      <c r="F37" s="8"/>
      <c r="G37" s="8"/>
      <c r="H37" s="8"/>
    </row>
    <row r="38" spans="1:8">
      <c r="A38" s="8">
        <v>1930</v>
      </c>
      <c r="B38" s="3">
        <v>150662</v>
      </c>
      <c r="C38" s="8"/>
      <c r="D38" s="8">
        <f t="shared" si="0"/>
        <v>2.3574424232922109E-2</v>
      </c>
      <c r="E38" s="8"/>
      <c r="F38" s="8"/>
      <c r="G38" s="8"/>
      <c r="H38" s="8"/>
    </row>
    <row r="39" spans="1:8">
      <c r="A39" s="8">
        <v>1931</v>
      </c>
      <c r="B39" s="3">
        <v>155767</v>
      </c>
      <c r="C39" s="8"/>
      <c r="D39" s="8">
        <f t="shared" si="0"/>
        <v>2.4373215140444028E-2</v>
      </c>
      <c r="E39" s="8"/>
      <c r="F39" s="8"/>
      <c r="G39" s="8"/>
      <c r="H39" s="8"/>
    </row>
    <row r="40" spans="1:8">
      <c r="A40" s="8">
        <v>1932</v>
      </c>
      <c r="B40" s="3">
        <v>158439</v>
      </c>
      <c r="C40" s="8"/>
      <c r="D40" s="8">
        <f t="shared" si="0"/>
        <v>2.4791309029748351E-2</v>
      </c>
      <c r="E40" s="8"/>
      <c r="F40" s="8"/>
      <c r="G40" s="8"/>
      <c r="H40" s="8"/>
    </row>
    <row r="41" spans="1:8">
      <c r="A41" s="8">
        <v>1933</v>
      </c>
      <c r="B41" s="3">
        <v>160389</v>
      </c>
      <c r="C41" s="8"/>
      <c r="D41" s="8">
        <f t="shared" si="0"/>
        <v>2.5096429944472688E-2</v>
      </c>
      <c r="E41" s="8"/>
      <c r="F41" s="8"/>
      <c r="G41" s="8"/>
      <c r="H41" s="8"/>
    </row>
    <row r="42" spans="1:8">
      <c r="A42" s="8">
        <v>1934</v>
      </c>
      <c r="B42" s="3">
        <v>163600</v>
      </c>
      <c r="C42" s="8"/>
      <c r="D42" s="8">
        <f t="shared" si="0"/>
        <v>2.5598862384052096E-2</v>
      </c>
      <c r="E42" s="8"/>
      <c r="F42" s="8"/>
      <c r="G42" s="8"/>
      <c r="H42" s="8"/>
    </row>
    <row r="43" spans="1:8">
      <c r="A43" s="8">
        <v>1935</v>
      </c>
      <c r="B43" s="3">
        <v>169337</v>
      </c>
      <c r="C43" s="8"/>
      <c r="D43" s="8">
        <f t="shared" si="0"/>
        <v>2.6496543762397493E-2</v>
      </c>
      <c r="E43" s="8"/>
      <c r="F43" s="8"/>
      <c r="G43" s="8"/>
      <c r="H43" s="8"/>
    </row>
    <row r="44" spans="1:8">
      <c r="A44" s="8">
        <v>1936</v>
      </c>
      <c r="B44" s="3">
        <v>177417</v>
      </c>
      <c r="C44" s="8"/>
      <c r="D44" s="8">
        <f t="shared" si="0"/>
        <v>2.7760839655203977E-2</v>
      </c>
      <c r="E44" s="8"/>
      <c r="F44" s="8"/>
      <c r="G44" s="8"/>
      <c r="H44" s="8"/>
    </row>
    <row r="45" spans="1:8">
      <c r="A45" s="8">
        <v>1937</v>
      </c>
      <c r="B45" s="3">
        <v>186789</v>
      </c>
      <c r="C45" s="8"/>
      <c r="D45" s="8">
        <f t="shared" si="0"/>
        <v>2.9227297713048331E-2</v>
      </c>
      <c r="E45" s="8"/>
      <c r="F45" s="8"/>
      <c r="G45" s="8"/>
      <c r="H45" s="8"/>
    </row>
    <row r="46" spans="1:8">
      <c r="A46" s="8">
        <v>1938</v>
      </c>
      <c r="B46" s="3">
        <v>198052</v>
      </c>
      <c r="C46" s="8"/>
      <c r="D46" s="8">
        <f t="shared" si="0"/>
        <v>3.0989644822043312E-2</v>
      </c>
      <c r="E46" s="8"/>
      <c r="F46" s="8"/>
      <c r="G46" s="8"/>
      <c r="H46" s="8"/>
    </row>
    <row r="47" spans="1:8">
      <c r="A47" s="8">
        <v>1939</v>
      </c>
      <c r="B47" s="3">
        <v>213102</v>
      </c>
      <c r="C47" s="8"/>
      <c r="D47" s="8">
        <f t="shared" si="0"/>
        <v>3.3344552394659353E-2</v>
      </c>
      <c r="E47" s="8"/>
      <c r="F47" s="8"/>
      <c r="G47" s="8"/>
      <c r="H47" s="8"/>
    </row>
    <row r="48" spans="1:8">
      <c r="A48" s="8">
        <v>1940</v>
      </c>
      <c r="B48" s="3">
        <v>230111</v>
      </c>
      <c r="C48" s="8"/>
      <c r="D48" s="8">
        <f t="shared" si="0"/>
        <v>3.6005989132375377E-2</v>
      </c>
      <c r="E48" s="8"/>
      <c r="F48" s="8"/>
      <c r="G48" s="8"/>
      <c r="H48" s="8"/>
    </row>
    <row r="49" spans="1:8">
      <c r="A49" s="8">
        <v>1941</v>
      </c>
      <c r="B49" s="3">
        <v>247086</v>
      </c>
      <c r="C49" s="8"/>
      <c r="D49" s="8">
        <f t="shared" si="0"/>
        <v>3.8662105813116729E-2</v>
      </c>
      <c r="E49" s="8"/>
      <c r="F49" s="8"/>
      <c r="G49" s="8"/>
      <c r="H49" s="8"/>
    </row>
    <row r="50" spans="1:8">
      <c r="A50" s="8">
        <v>1942</v>
      </c>
      <c r="B50" s="3">
        <v>263144</v>
      </c>
      <c r="C50" s="8"/>
      <c r="D50" s="8">
        <f t="shared" si="0"/>
        <v>4.1174737427805655E-2</v>
      </c>
      <c r="E50" s="8"/>
      <c r="F50" s="8"/>
      <c r="G50" s="8"/>
      <c r="H50" s="8"/>
    </row>
    <row r="51" spans="1:8">
      <c r="A51" s="8">
        <v>1943</v>
      </c>
      <c r="B51" s="3">
        <v>279771</v>
      </c>
      <c r="C51" s="8"/>
      <c r="D51" s="8">
        <f t="shared" si="0"/>
        <v>4.3776401760688505E-2</v>
      </c>
      <c r="E51" s="8"/>
      <c r="F51" s="8"/>
      <c r="G51" s="8"/>
      <c r="H51" s="8"/>
    </row>
    <row r="52" spans="1:8">
      <c r="A52" s="8">
        <v>1944</v>
      </c>
      <c r="B52" s="3">
        <v>298518</v>
      </c>
      <c r="C52" s="8"/>
      <c r="D52" s="8">
        <f t="shared" si="0"/>
        <v>4.6709787293169096E-2</v>
      </c>
      <c r="E52" s="8"/>
      <c r="F52" s="8"/>
      <c r="G52" s="8"/>
      <c r="H52" s="8"/>
    </row>
    <row r="53" spans="1:8">
      <c r="A53" s="8">
        <v>1945</v>
      </c>
      <c r="B53" s="3">
        <v>271214</v>
      </c>
      <c r="C53" s="8"/>
      <c r="D53" s="8">
        <f t="shared" si="0"/>
        <v>4.2437468597972525E-2</v>
      </c>
      <c r="E53" s="8"/>
      <c r="F53" s="8"/>
      <c r="G53" s="8"/>
      <c r="H53" s="8"/>
    </row>
    <row r="54" spans="1:8">
      <c r="A54" s="8">
        <v>1946</v>
      </c>
      <c r="B54" s="3">
        <v>238686</v>
      </c>
      <c r="C54" s="8"/>
      <c r="D54" s="8">
        <f t="shared" si="0"/>
        <v>3.7347738795842654E-2</v>
      </c>
      <c r="E54" s="8"/>
      <c r="F54" s="8"/>
      <c r="G54" s="8"/>
      <c r="H54" s="8"/>
    </row>
    <row r="55" spans="1:8">
      <c r="A55" s="8">
        <v>1947</v>
      </c>
      <c r="B55" s="3">
        <v>248613</v>
      </c>
      <c r="C55" s="8"/>
      <c r="D55" s="8">
        <f t="shared" si="0"/>
        <v>3.8901038960185479E-2</v>
      </c>
      <c r="E55" s="8"/>
      <c r="F55" s="8"/>
      <c r="G55" s="8"/>
      <c r="H55" s="8"/>
    </row>
    <row r="56" spans="1:8">
      <c r="A56" s="8">
        <v>1948</v>
      </c>
      <c r="B56" s="3">
        <v>259846</v>
      </c>
      <c r="C56" s="8"/>
      <c r="D56" s="8">
        <f t="shared" si="0"/>
        <v>4.0658691901261618E-2</v>
      </c>
      <c r="E56" s="8"/>
      <c r="F56" s="8"/>
      <c r="G56" s="8"/>
      <c r="H56" s="8"/>
    </row>
    <row r="57" spans="1:8">
      <c r="A57" s="8">
        <v>1949</v>
      </c>
      <c r="B57" s="3">
        <v>269779</v>
      </c>
      <c r="C57" s="8"/>
      <c r="D57" s="8">
        <f t="shared" si="0"/>
        <v>4.2212930899188206E-2</v>
      </c>
      <c r="E57" s="8"/>
      <c r="F57" s="8"/>
      <c r="G57" s="8"/>
      <c r="H57" s="8"/>
    </row>
    <row r="58" spans="1:8">
      <c r="A58" s="8">
        <v>1950</v>
      </c>
      <c r="B58" s="3">
        <v>276632</v>
      </c>
      <c r="C58" s="8"/>
      <c r="D58" s="8">
        <f t="shared" si="0"/>
        <v>4.3285235324114303E-2</v>
      </c>
      <c r="E58" s="8"/>
      <c r="F58" s="8"/>
      <c r="G58" s="8"/>
      <c r="H58" s="8"/>
    </row>
    <row r="59" spans="1:8">
      <c r="A59" s="8">
        <v>1951</v>
      </c>
      <c r="B59" s="3">
        <v>282714</v>
      </c>
      <c r="C59" s="8"/>
      <c r="D59" s="8">
        <f t="shared" si="0"/>
        <v>4.4236899633526311E-2</v>
      </c>
      <c r="E59" s="8"/>
      <c r="F59" s="8"/>
      <c r="G59" s="8"/>
      <c r="H59" s="8"/>
    </row>
    <row r="60" spans="1:8">
      <c r="A60" s="8">
        <v>1952</v>
      </c>
      <c r="B60" s="3">
        <v>290340</v>
      </c>
      <c r="C60" s="8"/>
      <c r="D60" s="8">
        <f t="shared" si="0"/>
        <v>4.5430157118494414E-2</v>
      </c>
      <c r="E60" s="8"/>
      <c r="F60" s="8"/>
      <c r="G60" s="8"/>
      <c r="H60" s="8"/>
    </row>
    <row r="61" spans="1:8">
      <c r="A61" s="8">
        <v>1953</v>
      </c>
      <c r="B61" s="3">
        <v>299164</v>
      </c>
      <c r="C61" s="8"/>
      <c r="D61" s="8">
        <f t="shared" si="0"/>
        <v>4.6810868375688028E-2</v>
      </c>
      <c r="E61" s="8"/>
      <c r="F61" s="8"/>
      <c r="G61" s="8"/>
      <c r="H61" s="8"/>
    </row>
    <row r="62" spans="1:8">
      <c r="A62" s="8">
        <v>1954</v>
      </c>
      <c r="B62" s="3">
        <v>308630</v>
      </c>
      <c r="C62" s="8"/>
      <c r="D62" s="8">
        <f t="shared" si="0"/>
        <v>4.8292034826344733E-2</v>
      </c>
      <c r="E62" s="8"/>
      <c r="F62" s="8"/>
      <c r="G62" s="8"/>
      <c r="H62" s="8"/>
    </row>
    <row r="63" spans="1:8">
      <c r="A63" s="8">
        <v>1955</v>
      </c>
      <c r="B63" s="3">
        <v>318209</v>
      </c>
      <c r="C63" s="8"/>
      <c r="D63" s="8">
        <f t="shared" si="0"/>
        <v>4.9790882642829055E-2</v>
      </c>
      <c r="E63" s="8"/>
      <c r="F63" s="8"/>
      <c r="G63" s="8"/>
      <c r="H63" s="8"/>
    </row>
    <row r="64" spans="1:8">
      <c r="A64" s="8">
        <v>1956</v>
      </c>
      <c r="B64" s="3">
        <v>330972</v>
      </c>
      <c r="C64" s="8"/>
      <c r="D64" s="8">
        <f t="shared" si="0"/>
        <v>5.1787938147765833E-2</v>
      </c>
      <c r="E64" s="8"/>
      <c r="F64" s="8"/>
      <c r="G64" s="8"/>
      <c r="H64" s="8"/>
    </row>
    <row r="65" spans="1:8">
      <c r="A65" s="8">
        <v>1957</v>
      </c>
      <c r="B65" s="3">
        <v>347702</v>
      </c>
      <c r="C65" s="8"/>
      <c r="D65" s="8">
        <f t="shared" si="0"/>
        <v>5.4405719123836689E-2</v>
      </c>
      <c r="E65" s="8"/>
      <c r="F65" s="8"/>
      <c r="G65" s="8"/>
      <c r="H65" s="8"/>
    </row>
    <row r="66" spans="1:8">
      <c r="A66" s="8">
        <v>1958</v>
      </c>
      <c r="B66" s="3">
        <v>366508</v>
      </c>
      <c r="C66" s="8"/>
      <c r="D66" s="8">
        <f t="shared" si="0"/>
        <v>5.7348336519890991E-2</v>
      </c>
      <c r="E66" s="8"/>
      <c r="F66" s="8"/>
      <c r="G66" s="8"/>
      <c r="H66" s="8"/>
    </row>
    <row r="67" spans="1:8">
      <c r="A67" s="8">
        <v>1959</v>
      </c>
      <c r="B67" s="3">
        <v>392418</v>
      </c>
      <c r="C67" s="8"/>
      <c r="D67" s="8">
        <f t="shared" si="0"/>
        <v>6.1402532879125643E-2</v>
      </c>
      <c r="E67" s="8"/>
      <c r="F67" s="8"/>
      <c r="G67" s="8"/>
      <c r="H67" s="8"/>
    </row>
    <row r="68" spans="1:8">
      <c r="A68" s="8">
        <v>1960</v>
      </c>
      <c r="B68" s="3">
        <v>431786</v>
      </c>
      <c r="C68" s="8"/>
      <c r="D68" s="8">
        <f t="shared" si="0"/>
        <v>6.7562532966750119E-2</v>
      </c>
      <c r="E68" s="8"/>
      <c r="F68" s="8"/>
      <c r="G68" s="8"/>
      <c r="H68" s="8"/>
    </row>
    <row r="69" spans="1:8">
      <c r="A69" s="8">
        <v>1961</v>
      </c>
      <c r="B69" s="3">
        <v>485427</v>
      </c>
      <c r="C69" s="6"/>
      <c r="D69" s="8">
        <f t="shared" si="0"/>
        <v>7.5955861677892769E-2</v>
      </c>
      <c r="E69" s="8"/>
      <c r="F69" s="8"/>
      <c r="G69" s="8"/>
      <c r="H69" s="8"/>
    </row>
    <row r="70" spans="1:8">
      <c r="A70" s="8">
        <v>1962</v>
      </c>
      <c r="B70" s="3">
        <v>550160</v>
      </c>
      <c r="C70" s="19"/>
      <c r="D70" s="8">
        <f t="shared" si="0"/>
        <v>8.6084780740893041E-2</v>
      </c>
      <c r="E70" s="8"/>
      <c r="F70" s="8"/>
      <c r="G70" s="8"/>
      <c r="H70" s="8"/>
    </row>
    <row r="71" spans="1:8">
      <c r="A71" s="8">
        <v>1963</v>
      </c>
      <c r="B71" s="3">
        <v>622871</v>
      </c>
      <c r="C71" s="19"/>
      <c r="D71" s="8">
        <f t="shared" si="0"/>
        <v>9.7462035525775759E-2</v>
      </c>
      <c r="E71" s="8"/>
      <c r="F71" s="8"/>
      <c r="G71" s="8"/>
      <c r="H71" s="8"/>
    </row>
    <row r="72" spans="1:8">
      <c r="A72" s="8">
        <v>1964</v>
      </c>
      <c r="B72" s="3">
        <v>704342</v>
      </c>
      <c r="C72" s="19"/>
      <c r="D72" s="8">
        <f t="shared" si="0"/>
        <v>0.11020998734295857</v>
      </c>
      <c r="E72" s="8"/>
      <c r="F72" s="8"/>
      <c r="G72" s="8"/>
      <c r="H72" s="8"/>
    </row>
    <row r="73" spans="1:8">
      <c r="A73" s="8">
        <v>1965</v>
      </c>
      <c r="B73" s="3">
        <v>790772</v>
      </c>
      <c r="C73" s="19"/>
      <c r="D73" s="8">
        <f t="shared" ref="D73:D99" si="1">B73/$B$98</f>
        <v>0.12373388511712496</v>
      </c>
      <c r="E73" s="8"/>
      <c r="F73" s="8"/>
      <c r="G73" s="8"/>
      <c r="H73" s="8"/>
    </row>
    <row r="74" spans="1:8">
      <c r="A74" s="8">
        <v>1966</v>
      </c>
      <c r="B74" s="3">
        <v>881614</v>
      </c>
      <c r="C74" s="19"/>
      <c r="D74" s="8">
        <f t="shared" si="1"/>
        <v>0.13794813851988819</v>
      </c>
      <c r="E74" s="8"/>
      <c r="F74" s="8"/>
      <c r="G74" s="8"/>
      <c r="H74" s="8"/>
    </row>
    <row r="75" spans="1:8">
      <c r="A75" s="8">
        <v>1967</v>
      </c>
      <c r="B75" s="3">
        <v>995398</v>
      </c>
      <c r="C75" s="19"/>
      <c r="D75" s="8">
        <f t="shared" si="1"/>
        <v>0.15575217860244919</v>
      </c>
      <c r="E75" s="8"/>
      <c r="F75" s="8"/>
      <c r="G75" s="8"/>
      <c r="H75" s="8"/>
    </row>
    <row r="76" spans="1:8">
      <c r="A76" s="8">
        <v>1968</v>
      </c>
      <c r="B76" s="3">
        <v>1131661</v>
      </c>
      <c r="C76" s="19"/>
      <c r="D76" s="8">
        <f t="shared" si="1"/>
        <v>0.177073558706594</v>
      </c>
      <c r="E76" s="8"/>
      <c r="F76" s="8"/>
      <c r="G76" s="8"/>
      <c r="H76" s="8"/>
    </row>
    <row r="77" spans="1:8">
      <c r="A77" s="8">
        <v>1969</v>
      </c>
      <c r="B77" s="3">
        <v>1286191</v>
      </c>
      <c r="C77" s="19"/>
      <c r="D77" s="8">
        <f t="shared" si="1"/>
        <v>0.20125321765651802</v>
      </c>
      <c r="E77" s="8"/>
      <c r="F77" s="8"/>
      <c r="G77" s="8"/>
      <c r="H77" s="8"/>
    </row>
    <row r="78" spans="1:8">
      <c r="A78" s="8">
        <v>1970</v>
      </c>
      <c r="B78" s="3">
        <v>1466124</v>
      </c>
      <c r="C78" s="19"/>
      <c r="D78" s="8">
        <f t="shared" si="1"/>
        <v>0.22940774152784837</v>
      </c>
      <c r="E78" s="8"/>
      <c r="F78" s="8"/>
      <c r="G78" s="8"/>
      <c r="H78" s="8"/>
    </row>
    <row r="79" spans="1:8">
      <c r="A79" s="8">
        <v>1971</v>
      </c>
      <c r="B79" s="3">
        <v>1660155</v>
      </c>
      <c r="C79" s="19"/>
      <c r="D79" s="8">
        <f t="shared" si="1"/>
        <v>0.25976821137650374</v>
      </c>
      <c r="E79" s="8"/>
      <c r="F79" s="8"/>
      <c r="G79" s="8"/>
      <c r="H79" s="8"/>
    </row>
    <row r="80" spans="1:8">
      <c r="A80" s="8">
        <v>1972</v>
      </c>
      <c r="B80" s="3">
        <v>1864415</v>
      </c>
      <c r="C80" s="19"/>
      <c r="D80" s="8">
        <f t="shared" si="1"/>
        <v>0.29172923601321815</v>
      </c>
      <c r="E80" s="8"/>
      <c r="F80" s="8"/>
      <c r="G80" s="8"/>
      <c r="H80" s="8"/>
    </row>
    <row r="81" spans="1:8">
      <c r="A81" s="8">
        <v>1973</v>
      </c>
      <c r="B81" s="3">
        <v>2087259</v>
      </c>
      <c r="C81" s="19"/>
      <c r="D81" s="8">
        <f t="shared" si="1"/>
        <v>0.32659814120338748</v>
      </c>
      <c r="E81" s="8"/>
      <c r="F81" s="8"/>
      <c r="G81" s="8"/>
      <c r="H81" s="8"/>
    </row>
    <row r="82" spans="1:8">
      <c r="A82" s="8">
        <v>1974</v>
      </c>
      <c r="B82" s="3">
        <v>2309054</v>
      </c>
      <c r="C82" s="19"/>
      <c r="D82" s="8">
        <f t="shared" si="1"/>
        <v>0.36130290698866158</v>
      </c>
      <c r="E82" s="8"/>
      <c r="F82" s="8"/>
      <c r="G82" s="8"/>
      <c r="H82" s="8"/>
    </row>
    <row r="83" spans="1:8">
      <c r="A83" s="8">
        <v>1975</v>
      </c>
      <c r="B83" s="3">
        <v>2513597</v>
      </c>
      <c r="C83" s="19"/>
      <c r="D83" s="8">
        <f t="shared" si="1"/>
        <v>0.39330821327607701</v>
      </c>
      <c r="E83" s="8"/>
      <c r="F83" s="8"/>
      <c r="G83" s="8"/>
      <c r="H83" s="8"/>
    </row>
    <row r="84" spans="1:8">
      <c r="A84" s="8">
        <v>1976</v>
      </c>
      <c r="B84" s="3">
        <v>2713056</v>
      </c>
      <c r="C84" s="19"/>
      <c r="D84" s="8">
        <f t="shared" si="1"/>
        <v>0.42451801457351374</v>
      </c>
      <c r="E84" s="8"/>
      <c r="F84" s="8"/>
      <c r="G84" s="8"/>
      <c r="H84" s="8"/>
    </row>
    <row r="85" spans="1:8">
      <c r="A85" s="8">
        <v>1977</v>
      </c>
      <c r="B85" s="3">
        <v>2914941</v>
      </c>
      <c r="C85" s="19"/>
      <c r="D85" s="8">
        <f t="shared" si="1"/>
        <v>0.4561074175833203</v>
      </c>
      <c r="E85" s="8"/>
      <c r="F85" s="8"/>
      <c r="G85" s="8"/>
      <c r="H85" s="8"/>
    </row>
    <row r="86" spans="1:8">
      <c r="A86" s="8">
        <v>1978</v>
      </c>
      <c r="B86" s="3">
        <v>3127130</v>
      </c>
      <c r="C86" s="19"/>
      <c r="D86" s="8">
        <f t="shared" si="1"/>
        <v>0.4893091108009831</v>
      </c>
      <c r="E86" s="8"/>
      <c r="F86" s="8"/>
      <c r="G86" s="8"/>
      <c r="H86" s="8"/>
    </row>
    <row r="87" spans="1:8">
      <c r="A87" s="8">
        <v>1979</v>
      </c>
      <c r="B87" s="3">
        <v>3359322</v>
      </c>
      <c r="C87" s="19"/>
      <c r="D87" s="8">
        <f t="shared" si="1"/>
        <v>0.52564071871466167</v>
      </c>
      <c r="E87" s="8"/>
      <c r="F87" s="8"/>
      <c r="G87" s="109"/>
      <c r="H87" s="8"/>
    </row>
    <row r="88" spans="1:8">
      <c r="A88" s="8">
        <v>1980</v>
      </c>
      <c r="B88" s="3">
        <v>3606127</v>
      </c>
      <c r="C88" s="19">
        <v>5488428</v>
      </c>
      <c r="D88" s="8">
        <f t="shared" si="1"/>
        <v>0.5642588558216054</v>
      </c>
      <c r="E88" s="8">
        <f t="shared" ref="E88:E119" si="2">C88/$C$98</f>
        <v>0.60705708557233617</v>
      </c>
      <c r="F88" s="8"/>
      <c r="G88" s="115"/>
      <c r="H88" s="8"/>
    </row>
    <row r="89" spans="1:8">
      <c r="A89" s="8">
        <v>1981</v>
      </c>
      <c r="B89" s="3">
        <v>3856766</v>
      </c>
      <c r="C89" s="19">
        <v>5782738</v>
      </c>
      <c r="D89" s="8">
        <f t="shared" si="1"/>
        <v>0.60347690758857619</v>
      </c>
      <c r="E89" s="8">
        <f t="shared" si="2"/>
        <v>0.63960975290345434</v>
      </c>
      <c r="F89" s="8"/>
      <c r="G89" s="115"/>
      <c r="H89" s="108"/>
    </row>
    <row r="90" spans="1:8">
      <c r="A90" s="8">
        <v>1982</v>
      </c>
      <c r="B90" s="3">
        <v>4102061</v>
      </c>
      <c r="C90" s="19">
        <v>6056132</v>
      </c>
      <c r="D90" s="8">
        <f t="shared" si="1"/>
        <v>0.64185877157693838</v>
      </c>
      <c r="E90" s="8">
        <f t="shared" si="2"/>
        <v>0.66984896982548803</v>
      </c>
      <c r="F90" s="8"/>
      <c r="G90" s="115"/>
      <c r="H90" s="108"/>
    </row>
    <row r="91" spans="1:8">
      <c r="A91" s="8">
        <v>1983</v>
      </c>
      <c r="B91" s="3">
        <v>4334008</v>
      </c>
      <c r="C91" s="19">
        <v>6301191</v>
      </c>
      <c r="D91" s="8">
        <f t="shared" si="1"/>
        <v>0.67815204378594662</v>
      </c>
      <c r="E91" s="8">
        <f t="shared" si="2"/>
        <v>0.6969541449928166</v>
      </c>
      <c r="F91" s="8"/>
      <c r="G91" s="115"/>
      <c r="H91" s="108"/>
    </row>
    <row r="92" spans="1:8">
      <c r="A92" s="8">
        <v>1984</v>
      </c>
      <c r="B92" s="3">
        <v>4566656</v>
      </c>
      <c r="C92" s="19">
        <v>6557973</v>
      </c>
      <c r="D92" s="8">
        <f t="shared" si="1"/>
        <v>0.71455500305199149</v>
      </c>
      <c r="E92" s="8">
        <f t="shared" si="2"/>
        <v>0.72535596288082316</v>
      </c>
      <c r="F92" s="8"/>
      <c r="G92" s="115"/>
      <c r="H92" s="108"/>
    </row>
    <row r="93" spans="1:8">
      <c r="A93" s="8">
        <v>1985</v>
      </c>
      <c r="B93" s="3">
        <v>4812631</v>
      </c>
      <c r="C93" s="19">
        <v>6854423</v>
      </c>
      <c r="D93" s="8">
        <f t="shared" si="1"/>
        <v>0.75304326817984735</v>
      </c>
      <c r="E93" s="8">
        <f t="shared" si="2"/>
        <v>0.75814532861868456</v>
      </c>
      <c r="F93" s="8"/>
      <c r="G93" s="115"/>
      <c r="H93" s="108"/>
    </row>
    <row r="94" spans="1:8">
      <c r="A94" s="8">
        <v>1986</v>
      </c>
      <c r="B94" s="3">
        <v>5067987</v>
      </c>
      <c r="C94" s="19">
        <v>7172168</v>
      </c>
      <c r="D94" s="8">
        <f t="shared" si="1"/>
        <v>0.79299939961592314</v>
      </c>
      <c r="E94" s="8">
        <f t="shared" si="2"/>
        <v>0.79329006471710506</v>
      </c>
      <c r="F94" s="8"/>
      <c r="G94" s="115"/>
      <c r="H94" s="108"/>
    </row>
    <row r="95" spans="1:8">
      <c r="A95" s="8">
        <v>1987</v>
      </c>
      <c r="B95" s="3">
        <v>5332066</v>
      </c>
      <c r="C95" s="19">
        <v>7531071</v>
      </c>
      <c r="D95" s="8">
        <f t="shared" si="1"/>
        <v>0.83432043861053251</v>
      </c>
      <c r="E95" s="8">
        <f t="shared" si="2"/>
        <v>0.83298715269624368</v>
      </c>
      <c r="F95" s="8"/>
      <c r="G95" s="115"/>
      <c r="H95" s="108"/>
    </row>
    <row r="96" spans="1:8">
      <c r="A96" s="8">
        <v>1988</v>
      </c>
      <c r="B96" s="3">
        <v>5630441</v>
      </c>
      <c r="C96" s="19">
        <v>7979483</v>
      </c>
      <c r="D96" s="8">
        <f t="shared" si="1"/>
        <v>0.88100785036995521</v>
      </c>
      <c r="E96" s="8">
        <f t="shared" si="2"/>
        <v>0.88258453866097941</v>
      </c>
      <c r="F96" s="8"/>
      <c r="G96" s="115"/>
      <c r="H96" s="108"/>
    </row>
    <row r="97" spans="1:8">
      <c r="A97" s="8">
        <v>1989</v>
      </c>
      <c r="B97" s="3">
        <v>5986053</v>
      </c>
      <c r="C97" s="19">
        <v>8486149</v>
      </c>
      <c r="D97" s="8">
        <f t="shared" si="1"/>
        <v>0.93665126510172492</v>
      </c>
      <c r="E97" s="8">
        <f t="shared" si="2"/>
        <v>0.93862520919880799</v>
      </c>
      <c r="F97" s="8"/>
      <c r="G97" s="115"/>
      <c r="H97" s="108"/>
    </row>
    <row r="98" spans="1:8">
      <c r="A98" s="8">
        <v>1990</v>
      </c>
      <c r="B98" s="3">
        <v>6390909</v>
      </c>
      <c r="C98" s="19">
        <v>9041041</v>
      </c>
      <c r="D98" s="8">
        <f t="shared" si="1"/>
        <v>1</v>
      </c>
      <c r="E98" s="8">
        <f t="shared" si="2"/>
        <v>1</v>
      </c>
      <c r="F98" s="8"/>
      <c r="G98" s="115"/>
      <c r="H98" s="108"/>
    </row>
    <row r="99" spans="1:8">
      <c r="A99" s="8">
        <v>1991</v>
      </c>
      <c r="B99" s="3">
        <v>6827654</v>
      </c>
      <c r="C99" s="19">
        <v>9586242</v>
      </c>
      <c r="D99" s="8">
        <f t="shared" si="1"/>
        <v>1.0683384789237338</v>
      </c>
      <c r="E99" s="8">
        <f t="shared" si="2"/>
        <v>1.0603029009601881</v>
      </c>
      <c r="F99" s="8"/>
      <c r="G99" s="115"/>
      <c r="H99" s="108"/>
    </row>
    <row r="100" spans="1:8">
      <c r="A100" s="8">
        <v>1992</v>
      </c>
      <c r="B100" s="8"/>
      <c r="C100" s="19">
        <v>10067018</v>
      </c>
      <c r="D100" s="8"/>
      <c r="E100" s="8">
        <f t="shared" si="2"/>
        <v>1.1134799632033523</v>
      </c>
      <c r="F100" s="8"/>
      <c r="G100" s="115"/>
      <c r="H100" s="108"/>
    </row>
    <row r="101" spans="1:8">
      <c r="A101" s="8">
        <v>1993</v>
      </c>
      <c r="B101" s="8"/>
      <c r="C101" s="19">
        <v>10483176</v>
      </c>
      <c r="D101" s="8"/>
      <c r="E101" s="8">
        <f t="shared" si="2"/>
        <v>1.1595098396301931</v>
      </c>
      <c r="F101" s="8"/>
      <c r="G101" s="115"/>
      <c r="H101" s="108"/>
    </row>
    <row r="102" spans="1:8">
      <c r="A102" s="8">
        <v>1994</v>
      </c>
      <c r="B102" s="8"/>
      <c r="C102" s="19">
        <v>10853446</v>
      </c>
      <c r="D102" s="8"/>
      <c r="E102" s="8">
        <f t="shared" si="2"/>
        <v>1.2004641943333738</v>
      </c>
      <c r="F102" s="8"/>
      <c r="G102" s="115"/>
      <c r="H102" s="108"/>
    </row>
    <row r="103" spans="1:8">
      <c r="A103" s="8">
        <v>1995</v>
      </c>
      <c r="B103" s="8"/>
      <c r="C103" s="19">
        <v>11205740</v>
      </c>
      <c r="D103" s="8"/>
      <c r="E103" s="8">
        <f t="shared" si="2"/>
        <v>1.2394302824199117</v>
      </c>
      <c r="F103" s="8"/>
      <c r="G103" s="115"/>
      <c r="H103" s="108"/>
    </row>
    <row r="104" spans="1:8">
      <c r="A104" s="8">
        <v>1996</v>
      </c>
      <c r="B104" s="8"/>
      <c r="C104" s="19">
        <v>11586454</v>
      </c>
      <c r="D104" s="8"/>
      <c r="E104" s="8">
        <f t="shared" si="2"/>
        <v>1.2815398138333849</v>
      </c>
      <c r="F104" s="8"/>
      <c r="G104" s="115"/>
      <c r="H104" s="108"/>
    </row>
    <row r="105" spans="1:8">
      <c r="A105" s="8">
        <v>1997</v>
      </c>
      <c r="B105" s="8"/>
      <c r="C105" s="19">
        <v>11939414</v>
      </c>
      <c r="D105" s="8"/>
      <c r="E105" s="8">
        <f t="shared" si="2"/>
        <v>1.3205795660035167</v>
      </c>
      <c r="F105" s="8"/>
      <c r="G105" s="115"/>
      <c r="H105" s="108"/>
    </row>
    <row r="106" spans="1:8">
      <c r="A106" s="8">
        <v>1998</v>
      </c>
      <c r="B106" s="8"/>
      <c r="C106" s="19">
        <v>12182446</v>
      </c>
      <c r="D106" s="8"/>
      <c r="E106" s="8">
        <f t="shared" si="2"/>
        <v>1.347460541324832</v>
      </c>
      <c r="F106" s="8"/>
      <c r="G106" s="115"/>
      <c r="H106" s="108"/>
    </row>
    <row r="107" spans="1:8">
      <c r="A107" s="8">
        <v>1999</v>
      </c>
      <c r="B107" s="8"/>
      <c r="C107" s="19">
        <v>12405380</v>
      </c>
      <c r="D107" s="8"/>
      <c r="E107" s="8">
        <f t="shared" si="2"/>
        <v>1.3721185425439393</v>
      </c>
      <c r="F107" s="8"/>
      <c r="G107" s="115"/>
      <c r="H107" s="108"/>
    </row>
    <row r="108" spans="1:8">
      <c r="A108" s="8">
        <v>2000</v>
      </c>
      <c r="B108" s="8"/>
      <c r="C108" s="19">
        <v>12619849</v>
      </c>
      <c r="D108" s="8"/>
      <c r="E108" s="8">
        <f t="shared" si="2"/>
        <v>1.3958402577756257</v>
      </c>
      <c r="F108" s="8"/>
      <c r="G108" s="115"/>
      <c r="H108" s="108"/>
    </row>
    <row r="109" spans="1:8">
      <c r="A109" s="8">
        <v>2001</v>
      </c>
      <c r="B109" s="8"/>
      <c r="C109" s="19">
        <v>12795228</v>
      </c>
      <c r="D109" s="8"/>
      <c r="E109" s="8">
        <f t="shared" si="2"/>
        <v>1.4152383558486241</v>
      </c>
      <c r="F109" s="8"/>
      <c r="G109" s="115"/>
      <c r="H109" s="108"/>
    </row>
    <row r="110" spans="1:8">
      <c r="A110" s="8">
        <v>2002</v>
      </c>
      <c r="B110" s="8"/>
      <c r="C110" s="19">
        <v>12907273</v>
      </c>
      <c r="D110" s="8"/>
      <c r="E110" s="8">
        <f t="shared" si="2"/>
        <v>1.4276312871493448</v>
      </c>
      <c r="F110" s="8"/>
      <c r="G110" s="115"/>
      <c r="H110" s="108"/>
    </row>
    <row r="111" spans="1:8">
      <c r="A111" s="8">
        <v>2003</v>
      </c>
      <c r="B111" s="8"/>
      <c r="C111" s="19">
        <v>13014487</v>
      </c>
      <c r="D111" s="8"/>
      <c r="E111" s="8">
        <f t="shared" si="2"/>
        <v>1.4394898773271794</v>
      </c>
      <c r="F111" s="8"/>
      <c r="G111" s="115"/>
      <c r="H111" s="108"/>
    </row>
    <row r="112" spans="1:8">
      <c r="A112" s="8">
        <v>2004</v>
      </c>
      <c r="B112" s="8"/>
      <c r="C112" s="19">
        <v>13117272</v>
      </c>
      <c r="D112" s="8"/>
      <c r="E112" s="8">
        <f t="shared" si="2"/>
        <v>1.4508585902884414</v>
      </c>
      <c r="F112" s="8"/>
      <c r="G112" s="115"/>
      <c r="H112" s="108"/>
    </row>
    <row r="113" spans="1:8">
      <c r="A113" s="8">
        <v>2005</v>
      </c>
      <c r="B113" s="8"/>
      <c r="C113" s="19">
        <v>13221339</v>
      </c>
      <c r="D113" s="8"/>
      <c r="E113" s="8">
        <f t="shared" si="2"/>
        <v>1.4623691010802848</v>
      </c>
      <c r="F113" s="8"/>
      <c r="G113" s="115"/>
      <c r="H113" s="108"/>
    </row>
    <row r="114" spans="1:8">
      <c r="A114" s="8">
        <v>2006</v>
      </c>
      <c r="B114" s="8"/>
      <c r="C114" s="19">
        <v>13333656</v>
      </c>
      <c r="D114" s="8"/>
      <c r="E114" s="8">
        <f t="shared" si="2"/>
        <v>1.4747921174121432</v>
      </c>
      <c r="F114" s="8"/>
      <c r="G114" s="115"/>
      <c r="H114" s="108"/>
    </row>
    <row r="115" spans="1:8">
      <c r="A115" s="8">
        <v>2007</v>
      </c>
      <c r="B115" s="8"/>
      <c r="C115" s="19">
        <v>13440535</v>
      </c>
      <c r="D115" s="8"/>
      <c r="E115" s="8">
        <f t="shared" si="2"/>
        <v>1.4866136543347166</v>
      </c>
      <c r="F115" s="8"/>
      <c r="G115" s="115"/>
      <c r="H115" s="108"/>
    </row>
    <row r="116" spans="1:8">
      <c r="A116" s="8">
        <v>2008</v>
      </c>
      <c r="B116" s="8"/>
      <c r="C116" s="19">
        <v>13494170</v>
      </c>
      <c r="D116" s="8"/>
      <c r="E116" s="8">
        <f t="shared" si="2"/>
        <v>1.4925460464121334</v>
      </c>
      <c r="F116" s="8"/>
      <c r="G116" s="115"/>
      <c r="H116" s="108"/>
    </row>
    <row r="117" spans="1:8">
      <c r="A117" s="8">
        <v>2009</v>
      </c>
      <c r="B117" s="8"/>
      <c r="C117" s="19">
        <v>13440882</v>
      </c>
      <c r="D117" s="8"/>
      <c r="E117" s="8">
        <f t="shared" si="2"/>
        <v>1.4866520348707633</v>
      </c>
      <c r="F117" s="8"/>
      <c r="G117" s="115"/>
      <c r="H117" s="108"/>
    </row>
    <row r="118" spans="1:8">
      <c r="A118" s="8">
        <v>2010</v>
      </c>
      <c r="B118" s="8"/>
      <c r="C118" s="19">
        <v>13390068</v>
      </c>
      <c r="D118" s="8"/>
      <c r="E118" s="8">
        <f t="shared" si="2"/>
        <v>1.4810316643846655</v>
      </c>
      <c r="F118" s="8"/>
      <c r="G118" s="115"/>
      <c r="H118" s="108"/>
    </row>
    <row r="119" spans="1:8">
      <c r="A119" s="8">
        <v>2011</v>
      </c>
      <c r="B119" s="8"/>
      <c r="C119" s="19">
        <v>13347801</v>
      </c>
      <c r="D119" s="8"/>
      <c r="E119" s="8">
        <f t="shared" si="2"/>
        <v>1.4763566496380229</v>
      </c>
      <c r="F119" s="8"/>
      <c r="G119" s="115"/>
      <c r="H119" s="108"/>
    </row>
  </sheetData>
  <mergeCells count="11">
    <mergeCell ref="H6:H7"/>
    <mergeCell ref="F4:G5"/>
    <mergeCell ref="F6:F7"/>
    <mergeCell ref="G6:G7"/>
    <mergeCell ref="B4:B5"/>
    <mergeCell ref="C4:C5"/>
    <mergeCell ref="D4:E5"/>
    <mergeCell ref="B6:B7"/>
    <mergeCell ref="D6:D7"/>
    <mergeCell ref="E6:E7"/>
    <mergeCell ref="C6: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18"/>
  <sheetViews>
    <sheetView workbookViewId="0">
      <selection activeCell="D16" sqref="D16"/>
    </sheetView>
  </sheetViews>
  <sheetFormatPr defaultColWidth="8.85546875" defaultRowHeight="15"/>
  <cols>
    <col min="2" max="2" width="14.42578125" customWidth="1"/>
    <col min="3" max="3" width="16.42578125" bestFit="1" customWidth="1"/>
    <col min="5" max="5" width="10.140625" customWidth="1"/>
  </cols>
  <sheetData>
    <row r="1" spans="1:58">
      <c r="A1" s="20" t="s">
        <v>13</v>
      </c>
      <c r="B1" s="8"/>
      <c r="C1" s="8"/>
      <c r="D1" s="8"/>
      <c r="E1" s="8"/>
    </row>
    <row r="2" spans="1:58">
      <c r="A2" s="134" t="s">
        <v>125</v>
      </c>
      <c r="B2" s="8"/>
      <c r="C2" s="8"/>
      <c r="D2" s="8"/>
      <c r="E2" s="8"/>
    </row>
    <row r="3" spans="1:58">
      <c r="A3" s="8"/>
      <c r="B3" s="153" t="s">
        <v>6</v>
      </c>
      <c r="C3" s="155" t="s">
        <v>11</v>
      </c>
      <c r="D3" s="153" t="s">
        <v>8</v>
      </c>
      <c r="E3" s="153"/>
    </row>
    <row r="4" spans="1:58" ht="30" customHeight="1">
      <c r="A4" s="8"/>
      <c r="B4" s="153"/>
      <c r="C4" s="155"/>
      <c r="D4" s="153"/>
      <c r="E4" s="153"/>
    </row>
    <row r="5" spans="1:58" ht="15" customHeight="1">
      <c r="A5" s="8"/>
      <c r="B5" s="154" t="s">
        <v>0</v>
      </c>
      <c r="C5" s="154" t="s">
        <v>120</v>
      </c>
      <c r="D5" s="154" t="s">
        <v>9</v>
      </c>
      <c r="E5" s="154" t="s">
        <v>10</v>
      </c>
      <c r="F5" s="1"/>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row>
    <row r="6" spans="1:58">
      <c r="A6" s="13" t="s">
        <v>5</v>
      </c>
      <c r="B6" s="154"/>
      <c r="C6" s="154"/>
      <c r="D6" s="154"/>
      <c r="E6" s="154"/>
    </row>
    <row r="7" spans="1:58" ht="15" customHeight="1">
      <c r="A7" s="14">
        <v>1900</v>
      </c>
      <c r="B7" s="18">
        <v>52020.078000000001</v>
      </c>
      <c r="C7" s="8"/>
      <c r="D7" s="8">
        <f>B7/$B$97</f>
        <v>2.2411309379433413E-2</v>
      </c>
      <c r="E7" s="8"/>
    </row>
    <row r="8" spans="1:58">
      <c r="A8" s="14">
        <v>1901</v>
      </c>
      <c r="B8" s="18">
        <v>53883.056000000004</v>
      </c>
      <c r="C8" s="8"/>
      <c r="D8" s="8">
        <f t="shared" ref="D8:D71" si="0">B8/$B$97</f>
        <v>2.321391825528089E-2</v>
      </c>
      <c r="E8" s="8"/>
    </row>
    <row r="9" spans="1:58">
      <c r="A9" s="14">
        <v>1902</v>
      </c>
      <c r="B9" s="18">
        <v>51088.588999999993</v>
      </c>
      <c r="C9" s="8"/>
      <c r="D9" s="8">
        <f t="shared" si="0"/>
        <v>2.2010004941509669E-2</v>
      </c>
      <c r="E9" s="8"/>
    </row>
    <row r="10" spans="1:58">
      <c r="A10" s="14">
        <v>1903</v>
      </c>
      <c r="B10" s="18">
        <v>54671.238999999994</v>
      </c>
      <c r="C10" s="8"/>
      <c r="D10" s="8">
        <f t="shared" si="0"/>
        <v>2.3553483548908665E-2</v>
      </c>
      <c r="E10" s="8"/>
    </row>
    <row r="11" spans="1:58">
      <c r="A11" s="14">
        <v>1904</v>
      </c>
      <c r="B11" s="18">
        <v>55101.156999999999</v>
      </c>
      <c r="C11" s="8"/>
      <c r="D11" s="8">
        <f t="shared" si="0"/>
        <v>2.3738700981796545E-2</v>
      </c>
      <c r="E11" s="8"/>
    </row>
    <row r="12" spans="1:58">
      <c r="A12" s="14">
        <v>1905</v>
      </c>
      <c r="B12" s="18">
        <v>54169.667999999998</v>
      </c>
      <c r="C12" s="8"/>
      <c r="D12" s="8">
        <f t="shared" si="0"/>
        <v>2.3337396543872808E-2</v>
      </c>
      <c r="E12" s="8"/>
    </row>
    <row r="13" spans="1:58">
      <c r="A13" s="14">
        <v>1906</v>
      </c>
      <c r="B13" s="18">
        <v>61263.315000000002</v>
      </c>
      <c r="C13" s="8"/>
      <c r="D13" s="8">
        <f t="shared" si="0"/>
        <v>2.639348418652282E-2</v>
      </c>
      <c r="E13" s="8"/>
    </row>
    <row r="14" spans="1:58">
      <c r="A14" s="14">
        <v>1907</v>
      </c>
      <c r="B14" s="18">
        <v>63197.946000000004</v>
      </c>
      <c r="C14" s="8"/>
      <c r="D14" s="8">
        <f t="shared" si="0"/>
        <v>2.7226962634518279E-2</v>
      </c>
      <c r="E14" s="8"/>
    </row>
    <row r="15" spans="1:58">
      <c r="A15" s="14">
        <v>1908</v>
      </c>
      <c r="B15" s="18">
        <v>63627.863999999994</v>
      </c>
      <c r="C15" s="8"/>
      <c r="D15" s="8">
        <f t="shared" si="0"/>
        <v>2.7412180067406151E-2</v>
      </c>
      <c r="E15" s="8"/>
    </row>
    <row r="16" spans="1:58">
      <c r="A16" s="14">
        <v>1909</v>
      </c>
      <c r="B16" s="18">
        <v>63556.211000000003</v>
      </c>
      <c r="C16" s="8"/>
      <c r="D16" s="8">
        <f t="shared" si="0"/>
        <v>2.7381310495258177E-2</v>
      </c>
      <c r="E16" s="8"/>
    </row>
    <row r="17" spans="1:5">
      <c r="A17" s="14">
        <v>1910</v>
      </c>
      <c r="B17" s="18">
        <v>64559.352999999996</v>
      </c>
      <c r="C17" s="8"/>
      <c r="D17" s="8">
        <f t="shared" si="0"/>
        <v>2.7813484505329892E-2</v>
      </c>
      <c r="E17" s="8"/>
    </row>
    <row r="18" spans="1:5">
      <c r="A18" s="14">
        <v>1911</v>
      </c>
      <c r="B18" s="18">
        <v>68070.350000000006</v>
      </c>
      <c r="C18" s="8"/>
      <c r="D18" s="8">
        <f t="shared" si="0"/>
        <v>2.9326093540580911E-2</v>
      </c>
      <c r="E18" s="8"/>
    </row>
    <row r="19" spans="1:5">
      <c r="A19" s="14">
        <v>1912</v>
      </c>
      <c r="B19" s="18">
        <v>70506.551999999996</v>
      </c>
      <c r="C19" s="8"/>
      <c r="D19" s="8">
        <f t="shared" si="0"/>
        <v>3.0375658993612224E-2</v>
      </c>
      <c r="E19" s="8"/>
    </row>
    <row r="20" spans="1:5">
      <c r="A20" s="14">
        <v>1913</v>
      </c>
      <c r="B20" s="18">
        <v>71653</v>
      </c>
      <c r="C20" s="8"/>
      <c r="D20" s="8">
        <f t="shared" si="0"/>
        <v>3.0869572147979904E-2</v>
      </c>
      <c r="E20" s="8"/>
    </row>
    <row r="21" spans="1:5">
      <c r="A21" s="14">
        <v>1914</v>
      </c>
      <c r="B21" s="18">
        <v>69503.41</v>
      </c>
      <c r="C21" s="8"/>
      <c r="D21" s="8">
        <f t="shared" si="0"/>
        <v>2.9943484983540509E-2</v>
      </c>
      <c r="E21" s="8"/>
    </row>
    <row r="22" spans="1:5">
      <c r="A22" s="14">
        <v>1915</v>
      </c>
      <c r="B22" s="18">
        <v>75952.179999999993</v>
      </c>
      <c r="C22" s="8"/>
      <c r="D22" s="8">
        <f t="shared" si="0"/>
        <v>3.2721746476858694E-2</v>
      </c>
      <c r="E22" s="8"/>
    </row>
    <row r="23" spans="1:5">
      <c r="A23" s="14">
        <v>1916</v>
      </c>
      <c r="B23" s="18">
        <v>87703.272000000012</v>
      </c>
      <c r="C23" s="8"/>
      <c r="D23" s="8">
        <f t="shared" si="0"/>
        <v>3.7784356309127409E-2</v>
      </c>
      <c r="E23" s="8"/>
    </row>
    <row r="24" spans="1:5">
      <c r="A24" s="14">
        <v>1917</v>
      </c>
      <c r="B24" s="18">
        <v>90641.044999999998</v>
      </c>
      <c r="C24" s="8"/>
      <c r="D24" s="8">
        <f t="shared" si="0"/>
        <v>3.9050008767194576E-2</v>
      </c>
      <c r="E24" s="8"/>
    </row>
    <row r="25" spans="1:5">
      <c r="A25" s="14">
        <v>1918</v>
      </c>
      <c r="B25" s="18">
        <v>91572.534</v>
      </c>
      <c r="C25" s="8"/>
      <c r="D25" s="8">
        <f t="shared" si="0"/>
        <v>3.945131320511832E-2</v>
      </c>
      <c r="E25" s="8"/>
    </row>
    <row r="26" spans="1:5">
      <c r="A26" s="14">
        <v>1919</v>
      </c>
      <c r="B26" s="18">
        <v>100959.077</v>
      </c>
      <c r="C26" s="8"/>
      <c r="D26" s="8">
        <f t="shared" si="0"/>
        <v>4.3495227156503689E-2</v>
      </c>
      <c r="E26" s="8"/>
    </row>
    <row r="27" spans="1:5">
      <c r="A27" s="14">
        <v>1920</v>
      </c>
      <c r="B27" s="18">
        <v>94653.612999999983</v>
      </c>
      <c r="C27" s="8"/>
      <c r="D27" s="8">
        <f t="shared" si="0"/>
        <v>4.0778704807481449E-2</v>
      </c>
      <c r="E27" s="8"/>
    </row>
    <row r="28" spans="1:5">
      <c r="A28" s="14">
        <v>1921</v>
      </c>
      <c r="B28" s="18">
        <v>105043.298</v>
      </c>
      <c r="C28" s="8"/>
      <c r="D28" s="8">
        <f t="shared" si="0"/>
        <v>4.525479276893854E-2</v>
      </c>
      <c r="E28" s="8"/>
    </row>
    <row r="29" spans="1:5">
      <c r="A29" s="14">
        <v>1922</v>
      </c>
      <c r="B29" s="18">
        <v>104756.686</v>
      </c>
      <c r="C29" s="8"/>
      <c r="D29" s="8">
        <f t="shared" si="0"/>
        <v>4.5131314480346622E-2</v>
      </c>
      <c r="E29" s="8"/>
    </row>
    <row r="30" spans="1:5">
      <c r="A30" s="14">
        <v>1923</v>
      </c>
      <c r="B30" s="18">
        <v>104828.33900000001</v>
      </c>
      <c r="C30" s="8"/>
      <c r="D30" s="8">
        <f t="shared" si="0"/>
        <v>4.5162184052494607E-2</v>
      </c>
      <c r="E30" s="8"/>
    </row>
    <row r="31" spans="1:5">
      <c r="A31" s="14">
        <v>1924</v>
      </c>
      <c r="B31" s="18">
        <v>107766.11200000001</v>
      </c>
      <c r="C31" s="8"/>
      <c r="D31" s="8">
        <f t="shared" si="0"/>
        <v>4.642783651056178E-2</v>
      </c>
      <c r="E31" s="8"/>
    </row>
    <row r="32" spans="1:5">
      <c r="A32" s="15">
        <v>1925</v>
      </c>
      <c r="B32" s="18">
        <v>112208.59799999998</v>
      </c>
      <c r="C32" s="8"/>
      <c r="D32" s="8">
        <f t="shared" si="0"/>
        <v>4.8341749983736526E-2</v>
      </c>
      <c r="E32" s="8"/>
    </row>
    <row r="33" spans="1:5">
      <c r="A33" s="15">
        <v>1926</v>
      </c>
      <c r="B33" s="18">
        <v>113211.74</v>
      </c>
      <c r="C33" s="8"/>
      <c r="D33" s="8">
        <f t="shared" si="0"/>
        <v>4.8773923993808255E-2</v>
      </c>
      <c r="E33" s="8"/>
    </row>
    <row r="34" spans="1:5">
      <c r="A34" s="14">
        <v>1927</v>
      </c>
      <c r="B34" s="18">
        <v>114859.75900000001</v>
      </c>
      <c r="C34" s="8"/>
      <c r="D34" s="8">
        <f t="shared" si="0"/>
        <v>4.9483924153211789E-2</v>
      </c>
      <c r="E34" s="8"/>
    </row>
    <row r="35" spans="1:5">
      <c r="A35" s="14">
        <v>1928</v>
      </c>
      <c r="B35" s="18">
        <v>124246.30200000001</v>
      </c>
      <c r="C35" s="8"/>
      <c r="D35" s="8">
        <f t="shared" si="0"/>
        <v>5.3527838104597159E-2</v>
      </c>
      <c r="E35" s="8"/>
    </row>
    <row r="36" spans="1:5">
      <c r="A36" s="14">
        <v>1929</v>
      </c>
      <c r="B36" s="18">
        <v>128115.564</v>
      </c>
      <c r="C36" s="8"/>
      <c r="D36" s="8">
        <f t="shared" si="0"/>
        <v>5.5194795000588069E-2</v>
      </c>
      <c r="E36" s="8"/>
    </row>
    <row r="37" spans="1:5">
      <c r="A37" s="14">
        <v>1930</v>
      </c>
      <c r="B37" s="18">
        <v>118800.674</v>
      </c>
      <c r="C37" s="8"/>
      <c r="D37" s="8">
        <f t="shared" si="0"/>
        <v>5.1181750621350684E-2</v>
      </c>
      <c r="E37" s="8"/>
    </row>
    <row r="38" spans="1:5">
      <c r="A38" s="14">
        <v>1931</v>
      </c>
      <c r="B38" s="18">
        <v>119803.81599999999</v>
      </c>
      <c r="C38" s="8"/>
      <c r="D38" s="8">
        <f t="shared" si="0"/>
        <v>5.1613924631422399E-2</v>
      </c>
      <c r="E38" s="8"/>
    </row>
    <row r="39" spans="1:5">
      <c r="A39" s="14">
        <v>1932</v>
      </c>
      <c r="B39" s="18">
        <v>129835.23599999999</v>
      </c>
      <c r="C39" s="8"/>
      <c r="D39" s="8">
        <f t="shared" si="0"/>
        <v>5.5935664732139581E-2</v>
      </c>
      <c r="E39" s="8"/>
    </row>
    <row r="40" spans="1:5">
      <c r="A40" s="14">
        <v>1933</v>
      </c>
      <c r="B40" s="18">
        <v>142589.47</v>
      </c>
      <c r="C40" s="8"/>
      <c r="D40" s="8">
        <f t="shared" si="0"/>
        <v>6.1430448574480011E-2</v>
      </c>
      <c r="E40" s="8"/>
    </row>
    <row r="41" spans="1:5">
      <c r="A41" s="14">
        <v>1934</v>
      </c>
      <c r="B41" s="18">
        <v>142876.08200000002</v>
      </c>
      <c r="C41" s="8"/>
      <c r="D41" s="8">
        <f t="shared" si="0"/>
        <v>6.1553926863071942E-2</v>
      </c>
      <c r="E41" s="8"/>
    </row>
    <row r="42" spans="1:5">
      <c r="A42" s="14">
        <v>1935</v>
      </c>
      <c r="B42" s="18">
        <v>146816.997</v>
      </c>
      <c r="C42" s="8"/>
      <c r="D42" s="8">
        <f t="shared" si="0"/>
        <v>6.325175333121083E-2</v>
      </c>
      <c r="E42" s="8"/>
    </row>
    <row r="43" spans="1:5">
      <c r="A43" s="14">
        <v>1936</v>
      </c>
      <c r="B43" s="18">
        <v>157493.29399999999</v>
      </c>
      <c r="C43" s="8"/>
      <c r="D43" s="8">
        <f t="shared" si="0"/>
        <v>6.7851319581259825E-2</v>
      </c>
      <c r="E43" s="8"/>
    </row>
    <row r="44" spans="1:5">
      <c r="A44" s="14">
        <v>1937</v>
      </c>
      <c r="B44" s="18">
        <v>165016.859</v>
      </c>
      <c r="C44" s="8"/>
      <c r="D44" s="8">
        <f t="shared" si="0"/>
        <v>7.109262465679772E-2</v>
      </c>
      <c r="E44" s="8"/>
    </row>
    <row r="45" spans="1:5">
      <c r="A45" s="14">
        <v>1938</v>
      </c>
      <c r="B45" s="18">
        <v>176051.42099999997</v>
      </c>
      <c r="C45" s="8"/>
      <c r="D45" s="8">
        <f t="shared" si="0"/>
        <v>7.584653876758661E-2</v>
      </c>
      <c r="E45" s="8"/>
    </row>
    <row r="46" spans="1:5">
      <c r="A46" s="14">
        <v>1939</v>
      </c>
      <c r="B46" s="18">
        <v>203781.13199999998</v>
      </c>
      <c r="C46" s="8"/>
      <c r="D46" s="8">
        <f t="shared" si="0"/>
        <v>8.7793063188854839E-2</v>
      </c>
      <c r="E46" s="8"/>
    </row>
    <row r="47" spans="1:5">
      <c r="A47" s="14">
        <v>1940</v>
      </c>
      <c r="B47" s="18">
        <v>209728.33099999998</v>
      </c>
      <c r="C47" s="8"/>
      <c r="D47" s="8">
        <f t="shared" si="0"/>
        <v>9.0355237677137171E-2</v>
      </c>
      <c r="E47" s="8"/>
    </row>
    <row r="48" spans="1:5">
      <c r="A48" s="14">
        <v>1941</v>
      </c>
      <c r="B48" s="18">
        <v>212594.45099999997</v>
      </c>
      <c r="C48" s="8"/>
      <c r="D48" s="8">
        <f t="shared" si="0"/>
        <v>9.159002056305636E-2</v>
      </c>
      <c r="E48" s="8"/>
    </row>
    <row r="49" spans="1:5">
      <c r="A49" s="14">
        <v>1942</v>
      </c>
      <c r="B49" s="18">
        <v>211448.003</v>
      </c>
      <c r="C49" s="8"/>
      <c r="D49" s="8">
        <f t="shared" si="0"/>
        <v>9.1096107408688703E-2</v>
      </c>
      <c r="E49" s="8"/>
    </row>
    <row r="50" spans="1:5">
      <c r="A50" s="14">
        <v>1943</v>
      </c>
      <c r="B50" s="18">
        <v>214457.42900000003</v>
      </c>
      <c r="C50" s="8"/>
      <c r="D50" s="8">
        <f t="shared" si="0"/>
        <v>9.2392629438903875E-2</v>
      </c>
      <c r="E50" s="8"/>
    </row>
    <row r="51" spans="1:5">
      <c r="A51" s="14">
        <v>1944</v>
      </c>
      <c r="B51" s="18">
        <v>205214.19199999998</v>
      </c>
      <c r="C51" s="8"/>
      <c r="D51" s="8">
        <f t="shared" si="0"/>
        <v>8.8410454631814434E-2</v>
      </c>
      <c r="E51" s="8"/>
    </row>
    <row r="52" spans="1:5">
      <c r="A52" s="14">
        <v>1945</v>
      </c>
      <c r="B52" s="18">
        <v>102607.09599999999</v>
      </c>
      <c r="C52" s="8"/>
      <c r="D52" s="8">
        <f t="shared" si="0"/>
        <v>4.4205227315907217E-2</v>
      </c>
      <c r="E52" s="8"/>
    </row>
    <row r="53" spans="1:5">
      <c r="A53" s="14">
        <v>1946</v>
      </c>
      <c r="B53" s="18">
        <v>111492.06799999998</v>
      </c>
      <c r="C53" s="8"/>
      <c r="D53" s="8">
        <f t="shared" si="0"/>
        <v>4.8033054262256722E-2</v>
      </c>
      <c r="E53" s="8"/>
    </row>
    <row r="54" spans="1:5">
      <c r="A54" s="14">
        <v>1947</v>
      </c>
      <c r="B54" s="18">
        <v>120377.04</v>
      </c>
      <c r="C54" s="8"/>
      <c r="D54" s="8">
        <f t="shared" si="0"/>
        <v>5.1860881208606234E-2</v>
      </c>
      <c r="E54" s="8"/>
    </row>
    <row r="55" spans="1:5">
      <c r="A55" s="14">
        <v>1948</v>
      </c>
      <c r="B55" s="18">
        <v>138290.29</v>
      </c>
      <c r="C55" s="8"/>
      <c r="D55" s="8">
        <f t="shared" si="0"/>
        <v>5.957827424560122E-2</v>
      </c>
      <c r="E55" s="8"/>
    </row>
    <row r="56" spans="1:5">
      <c r="A56" s="14">
        <v>1949</v>
      </c>
      <c r="B56" s="18">
        <v>147533.527</v>
      </c>
      <c r="C56" s="8"/>
      <c r="D56" s="8">
        <f t="shared" si="0"/>
        <v>6.3560449052690621E-2</v>
      </c>
      <c r="E56" s="8"/>
    </row>
    <row r="57" spans="1:5">
      <c r="A57" s="14">
        <v>1950</v>
      </c>
      <c r="B57" s="18">
        <v>160966</v>
      </c>
      <c r="C57" s="8"/>
      <c r="D57" s="8">
        <f t="shared" si="0"/>
        <v>6.9347432073628923E-2</v>
      </c>
      <c r="E57" s="8"/>
    </row>
    <row r="58" spans="1:5">
      <c r="A58" s="14">
        <v>1951</v>
      </c>
      <c r="B58" s="18">
        <v>181025</v>
      </c>
      <c r="C58" s="8"/>
      <c r="D58" s="8">
        <f t="shared" si="0"/>
        <v>7.798925792483305E-2</v>
      </c>
      <c r="E58" s="8"/>
    </row>
    <row r="59" spans="1:5">
      <c r="A59" s="14">
        <v>1952</v>
      </c>
      <c r="B59" s="18">
        <v>202005</v>
      </c>
      <c r="C59" s="8"/>
      <c r="D59" s="8">
        <f t="shared" si="0"/>
        <v>8.7027869339074165E-2</v>
      </c>
      <c r="E59" s="8"/>
    </row>
    <row r="60" spans="1:5">
      <c r="A60" s="14">
        <v>1953</v>
      </c>
      <c r="B60" s="18">
        <v>216889</v>
      </c>
      <c r="C60" s="8"/>
      <c r="D60" s="8">
        <f t="shared" si="0"/>
        <v>9.3440199762790305E-2</v>
      </c>
      <c r="E60" s="8"/>
    </row>
    <row r="61" spans="1:5">
      <c r="A61" s="14">
        <v>1954</v>
      </c>
      <c r="B61" s="18">
        <v>229151</v>
      </c>
      <c r="C61" s="8"/>
      <c r="D61" s="8">
        <f t="shared" si="0"/>
        <v>9.8722919169912535E-2</v>
      </c>
      <c r="E61" s="8"/>
    </row>
    <row r="62" spans="1:5">
      <c r="A62" s="14">
        <v>1955</v>
      </c>
      <c r="B62" s="18">
        <v>248855</v>
      </c>
      <c r="C62" s="8"/>
      <c r="D62" s="8">
        <f t="shared" si="0"/>
        <v>0.10721180378889285</v>
      </c>
      <c r="E62" s="8"/>
    </row>
    <row r="63" spans="1:5">
      <c r="A63" s="14">
        <v>1956</v>
      </c>
      <c r="B63" s="18">
        <v>267567</v>
      </c>
      <c r="C63" s="8"/>
      <c r="D63" s="8">
        <f t="shared" si="0"/>
        <v>0.11527331459839141</v>
      </c>
      <c r="E63" s="8"/>
    </row>
    <row r="64" spans="1:5">
      <c r="A64" s="14">
        <v>1957</v>
      </c>
      <c r="B64" s="18">
        <v>287130</v>
      </c>
      <c r="C64" s="8"/>
      <c r="D64" s="8">
        <f t="shared" si="0"/>
        <v>0.12370145354485465</v>
      </c>
      <c r="E64" s="8"/>
    </row>
    <row r="65" spans="1:5">
      <c r="A65" s="14">
        <v>1958</v>
      </c>
      <c r="B65" s="18">
        <v>303857</v>
      </c>
      <c r="C65" s="8"/>
      <c r="D65" s="8">
        <f t="shared" si="0"/>
        <v>0.13090778591501723</v>
      </c>
      <c r="E65" s="8"/>
    </row>
    <row r="66" spans="1:5">
      <c r="A66" s="14">
        <v>1959</v>
      </c>
      <c r="B66" s="18">
        <v>331570</v>
      </c>
      <c r="C66" s="8"/>
      <c r="D66" s="8">
        <f t="shared" si="0"/>
        <v>0.14284711089704125</v>
      </c>
      <c r="E66" s="8"/>
    </row>
    <row r="67" spans="1:5">
      <c r="A67" s="14">
        <v>1960</v>
      </c>
      <c r="B67" s="18">
        <v>375090</v>
      </c>
      <c r="C67" s="9"/>
      <c r="D67" s="8">
        <f t="shared" si="0"/>
        <v>0.16159641350656334</v>
      </c>
      <c r="E67" s="8"/>
    </row>
    <row r="68" spans="1:5">
      <c r="A68" s="14">
        <v>1961</v>
      </c>
      <c r="B68" s="18">
        <v>420246</v>
      </c>
      <c r="C68" s="9"/>
      <c r="D68" s="8">
        <f t="shared" si="0"/>
        <v>0.18105053824543232</v>
      </c>
      <c r="E68" s="8"/>
    </row>
    <row r="69" spans="1:5">
      <c r="A69" s="14">
        <v>1962</v>
      </c>
      <c r="B69" s="18">
        <v>457742</v>
      </c>
      <c r="C69" s="9"/>
      <c r="D69" s="8">
        <f t="shared" si="0"/>
        <v>0.19720457893124668</v>
      </c>
      <c r="E69" s="8"/>
    </row>
    <row r="70" spans="1:5">
      <c r="A70" s="14">
        <v>1963</v>
      </c>
      <c r="B70" s="18">
        <v>496514</v>
      </c>
      <c r="C70" s="9"/>
      <c r="D70" s="8">
        <f t="shared" si="0"/>
        <v>0.21390834641232181</v>
      </c>
      <c r="E70" s="8"/>
    </row>
    <row r="71" spans="1:5">
      <c r="A71" s="14">
        <v>1964</v>
      </c>
      <c r="B71" s="18">
        <v>554449</v>
      </c>
      <c r="C71" s="9"/>
      <c r="D71" s="8">
        <f t="shared" si="0"/>
        <v>0.23886792469087562</v>
      </c>
      <c r="E71" s="8"/>
    </row>
    <row r="72" spans="1:5">
      <c r="A72" s="14">
        <v>1965</v>
      </c>
      <c r="B72" s="18">
        <v>586744</v>
      </c>
      <c r="C72" s="9"/>
      <c r="D72" s="8">
        <f t="shared" ref="D72:D115" si="1">B72/$B$97</f>
        <v>0.252781268619518</v>
      </c>
      <c r="E72" s="8"/>
    </row>
    <row r="73" spans="1:5">
      <c r="A73" s="14">
        <v>1966</v>
      </c>
      <c r="B73" s="18">
        <v>649189</v>
      </c>
      <c r="C73" s="9"/>
      <c r="D73" s="8">
        <f t="shared" si="1"/>
        <v>0.27968384677787289</v>
      </c>
      <c r="E73" s="8"/>
    </row>
    <row r="74" spans="1:5">
      <c r="A74" s="14">
        <v>1967</v>
      </c>
      <c r="B74" s="18">
        <v>721132</v>
      </c>
      <c r="C74" s="9"/>
      <c r="D74" s="8">
        <f t="shared" si="1"/>
        <v>0.31067835683386663</v>
      </c>
      <c r="E74" s="8"/>
    </row>
    <row r="75" spans="1:5">
      <c r="A75" s="14">
        <v>1968</v>
      </c>
      <c r="B75" s="18">
        <v>813984</v>
      </c>
      <c r="C75" s="9"/>
      <c r="D75" s="8">
        <f t="shared" si="1"/>
        <v>0.35068089005765668</v>
      </c>
      <c r="E75" s="8"/>
    </row>
    <row r="76" spans="1:5">
      <c r="A76" s="14">
        <v>1969</v>
      </c>
      <c r="B76" s="18">
        <v>915556</v>
      </c>
      <c r="C76" s="9"/>
      <c r="D76" s="8">
        <f t="shared" si="1"/>
        <v>0.39444017692931055</v>
      </c>
      <c r="E76" s="8"/>
    </row>
    <row r="77" spans="1:5">
      <c r="A77" s="14">
        <v>1970</v>
      </c>
      <c r="B77" s="18">
        <v>1013602</v>
      </c>
      <c r="C77" s="9"/>
      <c r="D77" s="8">
        <f t="shared" si="1"/>
        <v>0.43668039116766538</v>
      </c>
      <c r="E77" s="8"/>
    </row>
    <row r="78" spans="1:5">
      <c r="A78" s="14">
        <v>1971</v>
      </c>
      <c r="B78" s="18">
        <v>1061230</v>
      </c>
      <c r="C78" s="9"/>
      <c r="D78" s="8">
        <f t="shared" si="1"/>
        <v>0.45719950386725905</v>
      </c>
      <c r="E78" s="8"/>
    </row>
    <row r="79" spans="1:5">
      <c r="A79" s="14">
        <v>1972</v>
      </c>
      <c r="B79" s="18">
        <v>1150516</v>
      </c>
      <c r="C79" s="9"/>
      <c r="D79" s="8">
        <f t="shared" si="1"/>
        <v>0.49566573164285166</v>
      </c>
      <c r="E79" s="8"/>
    </row>
    <row r="80" spans="1:5">
      <c r="A80" s="14">
        <v>1973</v>
      </c>
      <c r="B80" s="18">
        <v>1242932</v>
      </c>
      <c r="C80" s="9"/>
      <c r="D80" s="8">
        <f t="shared" si="1"/>
        <v>0.53548042718424849</v>
      </c>
      <c r="E80" s="8"/>
    </row>
    <row r="81" spans="1:6">
      <c r="A81" s="14">
        <v>1974</v>
      </c>
      <c r="B81" s="18">
        <v>1227706</v>
      </c>
      <c r="C81" s="9"/>
      <c r="D81" s="8">
        <f t="shared" si="1"/>
        <v>0.5289207561931506</v>
      </c>
      <c r="E81" s="8"/>
    </row>
    <row r="82" spans="1:6">
      <c r="A82" s="14">
        <v>1975</v>
      </c>
      <c r="B82" s="18">
        <v>1265661</v>
      </c>
      <c r="C82" s="9"/>
      <c r="D82" s="8">
        <f t="shared" si="1"/>
        <v>0.54527254342992471</v>
      </c>
      <c r="E82" s="8"/>
    </row>
    <row r="83" spans="1:6">
      <c r="A83" s="14">
        <v>1976</v>
      </c>
      <c r="B83" s="18">
        <v>1315966</v>
      </c>
      <c r="C83" s="9"/>
      <c r="D83" s="8">
        <f t="shared" si="1"/>
        <v>0.56694496226659763</v>
      </c>
      <c r="E83" s="8"/>
    </row>
    <row r="84" spans="1:6">
      <c r="A84" s="14">
        <v>1977</v>
      </c>
      <c r="B84" s="18">
        <v>1373741</v>
      </c>
      <c r="C84" s="9"/>
      <c r="D84" s="8">
        <f t="shared" si="1"/>
        <v>0.59183560928555767</v>
      </c>
      <c r="E84" s="8"/>
    </row>
    <row r="85" spans="1:6">
      <c r="A85" s="14">
        <v>1978</v>
      </c>
      <c r="B85" s="18">
        <v>1446165</v>
      </c>
      <c r="C85" s="9"/>
      <c r="D85" s="8">
        <f t="shared" si="1"/>
        <v>0.62303734394070531</v>
      </c>
      <c r="E85" s="8"/>
    </row>
    <row r="86" spans="1:6">
      <c r="A86" s="14">
        <v>1979</v>
      </c>
      <c r="B86" s="18">
        <v>1525477</v>
      </c>
      <c r="C86" s="9"/>
      <c r="D86" s="8">
        <f t="shared" si="1"/>
        <v>0.65720656932136745</v>
      </c>
      <c r="E86" s="8"/>
      <c r="F86" s="130"/>
    </row>
    <row r="87" spans="1:6">
      <c r="A87" s="14">
        <v>1980</v>
      </c>
      <c r="B87" s="18">
        <v>1568457</v>
      </c>
      <c r="C87" s="132">
        <v>2616360</v>
      </c>
      <c r="D87" s="8">
        <f t="shared" si="1"/>
        <v>0.67572322892976033</v>
      </c>
      <c r="E87" s="8">
        <f>C87/$C$97</f>
        <v>0.67937303743126387</v>
      </c>
      <c r="F87" s="133"/>
    </row>
    <row r="88" spans="1:6">
      <c r="A88" s="14">
        <v>1981</v>
      </c>
      <c r="B88" s="18">
        <v>1618185</v>
      </c>
      <c r="C88" s="132">
        <v>2693109</v>
      </c>
      <c r="D88" s="8">
        <f t="shared" si="1"/>
        <v>0.69714706441152308</v>
      </c>
      <c r="E88" s="8">
        <f t="shared" ref="E88:E118" si="2">C88/$C$97</f>
        <v>0.69930194677470747</v>
      </c>
      <c r="F88" s="133"/>
    </row>
    <row r="89" spans="1:6">
      <c r="A89" s="14">
        <v>1982</v>
      </c>
      <c r="B89" s="18">
        <v>1667653</v>
      </c>
      <c r="C89" s="132">
        <v>2767556</v>
      </c>
      <c r="D89" s="8">
        <f t="shared" si="1"/>
        <v>0.71845888659644586</v>
      </c>
      <c r="E89" s="8">
        <f t="shared" si="2"/>
        <v>0.71863311087966442</v>
      </c>
      <c r="F89" s="133"/>
    </row>
    <row r="90" spans="1:6">
      <c r="A90" s="14">
        <v>1983</v>
      </c>
      <c r="B90" s="18">
        <v>1706380</v>
      </c>
      <c r="C90" s="132">
        <v>2812164</v>
      </c>
      <c r="D90" s="8">
        <f t="shared" si="1"/>
        <v>0.73514326716076017</v>
      </c>
      <c r="E90" s="8">
        <f t="shared" si="2"/>
        <v>0.73021617760356095</v>
      </c>
      <c r="F90" s="133"/>
    </row>
    <row r="91" spans="1:6">
      <c r="A91" s="14">
        <v>1984</v>
      </c>
      <c r="B91" s="18">
        <v>1773223</v>
      </c>
      <c r="C91" s="132">
        <v>2899873</v>
      </c>
      <c r="D91" s="8">
        <f t="shared" si="1"/>
        <v>0.76394059331720054</v>
      </c>
      <c r="E91" s="8">
        <f t="shared" si="2"/>
        <v>0.75299099824753146</v>
      </c>
      <c r="F91" s="133"/>
    </row>
    <row r="92" spans="1:6">
      <c r="A92" s="14">
        <v>1985</v>
      </c>
      <c r="B92" s="18">
        <v>1851315</v>
      </c>
      <c r="C92" s="132">
        <v>3047257</v>
      </c>
      <c r="D92" s="8">
        <f t="shared" si="1"/>
        <v>0.79758421784345968</v>
      </c>
      <c r="E92" s="8">
        <f t="shared" si="2"/>
        <v>0.79126123466330356</v>
      </c>
      <c r="F92" s="133"/>
    </row>
    <row r="93" spans="1:6">
      <c r="A93" s="14">
        <v>1986</v>
      </c>
      <c r="B93" s="18">
        <v>1904918</v>
      </c>
      <c r="C93" s="132">
        <v>3137416</v>
      </c>
      <c r="D93" s="8">
        <f t="shared" si="1"/>
        <v>0.82067748226851056</v>
      </c>
      <c r="E93" s="8">
        <f t="shared" si="2"/>
        <v>0.81467223073485528</v>
      </c>
      <c r="F93" s="133"/>
    </row>
    <row r="94" spans="1:6">
      <c r="A94" s="14">
        <v>1987</v>
      </c>
      <c r="B94" s="18">
        <v>1984142</v>
      </c>
      <c r="C94" s="132">
        <v>3256480</v>
      </c>
      <c r="D94" s="8">
        <f t="shared" si="1"/>
        <v>0.85480879545639599</v>
      </c>
      <c r="E94" s="8">
        <f t="shared" si="2"/>
        <v>0.84558879853466729</v>
      </c>
      <c r="F94" s="133"/>
    </row>
    <row r="95" spans="1:6">
      <c r="A95" s="14">
        <v>1988</v>
      </c>
      <c r="B95" s="18">
        <v>2107060</v>
      </c>
      <c r="C95" s="132">
        <v>3476774</v>
      </c>
      <c r="D95" s="8">
        <f t="shared" si="1"/>
        <v>0.90776437399861187</v>
      </c>
      <c r="E95" s="8">
        <f t="shared" si="2"/>
        <v>0.90279109634837906</v>
      </c>
      <c r="F95" s="133"/>
    </row>
    <row r="96" spans="1:6">
      <c r="A96" s="14">
        <v>1989</v>
      </c>
      <c r="B96" s="18">
        <v>2208858</v>
      </c>
      <c r="C96" s="132">
        <v>3660728</v>
      </c>
      <c r="D96" s="8">
        <f t="shared" si="1"/>
        <v>0.95162102627444201</v>
      </c>
      <c r="E96" s="8">
        <f t="shared" si="2"/>
        <v>0.9505572247587013</v>
      </c>
      <c r="F96" s="133"/>
    </row>
    <row r="97" spans="1:6">
      <c r="A97" s="14">
        <v>1990</v>
      </c>
      <c r="B97" s="18">
        <v>2321153</v>
      </c>
      <c r="C97" s="132">
        <v>3851139</v>
      </c>
      <c r="D97" s="8">
        <f t="shared" si="1"/>
        <v>1</v>
      </c>
      <c r="E97" s="8">
        <f t="shared" si="2"/>
        <v>1</v>
      </c>
      <c r="F97" s="133"/>
    </row>
    <row r="98" spans="1:6">
      <c r="A98" s="14">
        <v>1991</v>
      </c>
      <c r="B98" s="17">
        <v>2398927.7694869144</v>
      </c>
      <c r="C98" s="132">
        <v>3979164</v>
      </c>
      <c r="D98" s="8">
        <f t="shared" si="1"/>
        <v>1.0335069551584555</v>
      </c>
      <c r="E98" s="8">
        <f t="shared" si="2"/>
        <v>1.0332434118841205</v>
      </c>
      <c r="F98" s="133"/>
    </row>
    <row r="99" spans="1:6">
      <c r="A99" s="14">
        <v>1992</v>
      </c>
      <c r="B99" s="17">
        <v>2422244.7903669062</v>
      </c>
      <c r="C99" s="132">
        <v>4011755</v>
      </c>
      <c r="D99" s="8">
        <f t="shared" si="1"/>
        <v>1.0435524027786649</v>
      </c>
      <c r="E99" s="8">
        <f t="shared" si="2"/>
        <v>1.0417061030515906</v>
      </c>
      <c r="F99" s="133"/>
    </row>
    <row r="100" spans="1:6">
      <c r="A100" s="14">
        <v>1993</v>
      </c>
      <c r="B100" s="17">
        <v>2428241.9917259626</v>
      </c>
      <c r="C100" s="132">
        <v>4018618</v>
      </c>
      <c r="D100" s="8">
        <f t="shared" si="1"/>
        <v>1.0461361193018999</v>
      </c>
      <c r="E100" s="8">
        <f t="shared" si="2"/>
        <v>1.0434881732391379</v>
      </c>
      <c r="F100" s="133"/>
    </row>
    <row r="101" spans="1:6">
      <c r="A101" s="14">
        <v>1994</v>
      </c>
      <c r="B101" s="17">
        <v>2454919.4393224693</v>
      </c>
      <c r="C101" s="132">
        <v>4053321</v>
      </c>
      <c r="D101" s="8">
        <f t="shared" si="1"/>
        <v>1.0576293072117475</v>
      </c>
      <c r="E101" s="8">
        <f t="shared" si="2"/>
        <v>1.0524992735915271</v>
      </c>
      <c r="F101" s="133"/>
    </row>
    <row r="102" spans="1:6">
      <c r="A102" s="14">
        <v>1995</v>
      </c>
      <c r="B102" s="17">
        <v>2504246.4577470971</v>
      </c>
      <c r="C102" s="132">
        <v>4131414</v>
      </c>
      <c r="D102" s="8">
        <f t="shared" si="1"/>
        <v>1.0788803916618581</v>
      </c>
      <c r="E102" s="8">
        <f t="shared" si="2"/>
        <v>1.0727771705981011</v>
      </c>
      <c r="F102" s="133"/>
    </row>
    <row r="103" spans="1:6">
      <c r="A103" s="14">
        <v>1996</v>
      </c>
      <c r="B103" s="17">
        <v>2590265.1744998498</v>
      </c>
      <c r="C103" s="132">
        <v>4241484</v>
      </c>
      <c r="D103" s="8">
        <f t="shared" si="1"/>
        <v>1.1159390072519346</v>
      </c>
      <c r="E103" s="8">
        <f t="shared" si="2"/>
        <v>1.10135832542009</v>
      </c>
      <c r="F103" s="133"/>
    </row>
    <row r="104" spans="1:6">
      <c r="A104" s="14">
        <v>1997</v>
      </c>
      <c r="B104" s="17">
        <v>2636147.5234052306</v>
      </c>
      <c r="C104" s="132">
        <v>4309545</v>
      </c>
      <c r="D104" s="8">
        <f t="shared" si="1"/>
        <v>1.1357060578967568</v>
      </c>
      <c r="E104" s="8">
        <f t="shared" si="2"/>
        <v>1.1190312787982983</v>
      </c>
      <c r="F104" s="133"/>
    </row>
    <row r="105" spans="1:6">
      <c r="A105" s="14">
        <v>1998</v>
      </c>
      <c r="B105" s="17">
        <v>2558595</v>
      </c>
      <c r="C105" s="132">
        <v>4218791</v>
      </c>
      <c r="D105" s="8">
        <f t="shared" si="1"/>
        <v>1.1022948508779904</v>
      </c>
      <c r="E105" s="8">
        <f t="shared" si="2"/>
        <v>1.0954657829800483</v>
      </c>
      <c r="F105" s="133"/>
    </row>
    <row r="106" spans="1:6">
      <c r="A106" s="14">
        <v>1999</v>
      </c>
      <c r="B106" s="17">
        <v>2554893</v>
      </c>
      <c r="C106" s="132">
        <v>4215415</v>
      </c>
      <c r="D106" s="8">
        <f t="shared" si="1"/>
        <v>1.1006999538591382</v>
      </c>
      <c r="E106" s="8">
        <f t="shared" si="2"/>
        <v>1.0945891592071852</v>
      </c>
      <c r="F106" s="133"/>
    </row>
    <row r="107" spans="1:6">
      <c r="A107" s="14">
        <v>2000</v>
      </c>
      <c r="B107" s="17">
        <v>2628056</v>
      </c>
      <c r="C107" s="132">
        <v>4309586</v>
      </c>
      <c r="D107" s="8">
        <f t="shared" si="1"/>
        <v>1.1322200647695349</v>
      </c>
      <c r="E107" s="8">
        <f t="shared" si="2"/>
        <v>1.1190419249993313</v>
      </c>
      <c r="F107" s="133"/>
    </row>
    <row r="108" spans="1:6">
      <c r="A108" s="14">
        <v>2001</v>
      </c>
      <c r="B108" s="17">
        <v>2632907</v>
      </c>
      <c r="C108" s="132">
        <v>4324855</v>
      </c>
      <c r="D108" s="8">
        <f t="shared" si="1"/>
        <v>1.1343099743963452</v>
      </c>
      <c r="E108" s="8">
        <f t="shared" si="2"/>
        <v>1.123006726062082</v>
      </c>
      <c r="F108" s="133"/>
    </row>
    <row r="109" spans="1:6">
      <c r="A109" s="14">
        <v>2002</v>
      </c>
      <c r="B109" s="17">
        <v>2639801</v>
      </c>
      <c r="C109" s="132">
        <v>4337027</v>
      </c>
      <c r="D109" s="8">
        <f t="shared" si="1"/>
        <v>1.1372800500440945</v>
      </c>
      <c r="E109" s="8">
        <f t="shared" si="2"/>
        <v>1.1261673494516817</v>
      </c>
      <c r="F109" s="133"/>
    </row>
    <row r="110" spans="1:6">
      <c r="A110" s="14">
        <v>2003</v>
      </c>
      <c r="B110" s="18">
        <v>2686224</v>
      </c>
      <c r="C110" s="132">
        <v>4411735</v>
      </c>
      <c r="D110" s="8">
        <f t="shared" si="1"/>
        <v>1.1572800241948722</v>
      </c>
      <c r="E110" s="8">
        <f t="shared" si="2"/>
        <v>1.1455662857144342</v>
      </c>
      <c r="F110" s="133"/>
    </row>
    <row r="111" spans="1:6">
      <c r="A111" s="14">
        <v>2004</v>
      </c>
      <c r="B111" s="17">
        <v>2750543</v>
      </c>
      <c r="C111" s="132">
        <v>4514834</v>
      </c>
      <c r="D111" s="8">
        <f t="shared" si="1"/>
        <v>1.1849899597312197</v>
      </c>
      <c r="E111" s="8">
        <f t="shared" si="2"/>
        <v>1.1723373266973744</v>
      </c>
      <c r="F111" s="133"/>
    </row>
    <row r="112" spans="1:6">
      <c r="A112" s="14">
        <v>2005</v>
      </c>
      <c r="B112" s="17">
        <v>2802803</v>
      </c>
      <c r="C112" s="132">
        <v>4572932</v>
      </c>
      <c r="D112" s="8">
        <f t="shared" si="1"/>
        <v>1.207504632396055</v>
      </c>
      <c r="E112" s="8">
        <f t="shared" si="2"/>
        <v>1.1874232532245654</v>
      </c>
      <c r="F112" s="133"/>
    </row>
    <row r="113" spans="1:6">
      <c r="A113" s="14">
        <v>2006</v>
      </c>
      <c r="B113" s="17">
        <v>2858859</v>
      </c>
      <c r="C113" s="132">
        <v>4649778</v>
      </c>
      <c r="D113" s="8">
        <f t="shared" si="1"/>
        <v>1.2316546991947537</v>
      </c>
      <c r="E113" s="8">
        <f t="shared" si="2"/>
        <v>1.2073773499216724</v>
      </c>
      <c r="F113" s="133"/>
    </row>
    <row r="114" spans="1:6">
      <c r="A114" s="14">
        <v>2007</v>
      </c>
      <c r="B114" s="17">
        <v>2924613</v>
      </c>
      <c r="C114" s="132">
        <v>4750480</v>
      </c>
      <c r="D114" s="8">
        <f t="shared" si="1"/>
        <v>1.2599828619655835</v>
      </c>
      <c r="E114" s="8">
        <f t="shared" si="2"/>
        <v>1.2335259776393426</v>
      </c>
      <c r="F114" s="133"/>
    </row>
    <row r="115" spans="1:6">
      <c r="A115" s="14">
        <v>2008</v>
      </c>
      <c r="B115" s="17">
        <v>2904141</v>
      </c>
      <c r="C115" s="132">
        <v>4699456</v>
      </c>
      <c r="D115" s="8">
        <f t="shared" si="1"/>
        <v>1.2511631073005527</v>
      </c>
      <c r="E115" s="8">
        <f t="shared" si="2"/>
        <v>1.2202769102855024</v>
      </c>
      <c r="F115" s="133"/>
    </row>
    <row r="116" spans="1:6">
      <c r="A116" s="14">
        <v>2009</v>
      </c>
      <c r="B116" s="10"/>
      <c r="C116" s="132">
        <v>4439679</v>
      </c>
      <c r="D116" s="8"/>
      <c r="E116" s="8">
        <f t="shared" si="2"/>
        <v>1.1528223208770185</v>
      </c>
      <c r="F116" s="133"/>
    </row>
    <row r="117" spans="1:6">
      <c r="A117" s="14">
        <v>2010</v>
      </c>
      <c r="B117" s="10"/>
      <c r="C117" s="132">
        <v>4637890</v>
      </c>
      <c r="D117" s="8"/>
      <c r="E117" s="8">
        <f t="shared" si="2"/>
        <v>1.2042904709489841</v>
      </c>
      <c r="F117" s="133"/>
    </row>
    <row r="118" spans="1:6">
      <c r="A118" s="14">
        <v>2011</v>
      </c>
      <c r="B118" s="10"/>
      <c r="C118" s="132">
        <v>4604175</v>
      </c>
      <c r="D118" s="8"/>
      <c r="E118" s="8">
        <f t="shared" si="2"/>
        <v>1.1955359180751461</v>
      </c>
      <c r="F118" s="133"/>
    </row>
  </sheetData>
  <mergeCells count="7">
    <mergeCell ref="B5:B6"/>
    <mergeCell ref="B3:B4"/>
    <mergeCell ref="C3:C4"/>
    <mergeCell ref="D3:E4"/>
    <mergeCell ref="D5:D6"/>
    <mergeCell ref="E5:E6"/>
    <mergeCell ref="C5:C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3</vt:i4>
      </vt:variant>
    </vt:vector>
  </HeadingPairs>
  <TitlesOfParts>
    <vt:vector size="10" baseType="lpstr">
      <vt:lpstr>Japan Workbook</vt:lpstr>
      <vt:lpstr>JPData</vt:lpstr>
      <vt:lpstr>Labor Calculations</vt:lpstr>
      <vt:lpstr>Exergy calcs</vt:lpstr>
      <vt:lpstr>Useful work calcs</vt:lpstr>
      <vt:lpstr>Capital Stock Comparison</vt:lpstr>
      <vt:lpstr>GDP Comparison</vt:lpstr>
      <vt:lpstr>Japan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2012-07-09T19:59:36Z</dcterms:created>
  <dcterms:modified xsi:type="dcterms:W3CDTF">2013-01-23T19:30:51Z</dcterms:modified>
</cp:coreProperties>
</file>