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45" windowWidth="21075" windowHeight="9735" activeTab="1"/>
  </bookViews>
  <sheets>
    <sheet name="South Africa Workbook" sheetId="1" r:id="rId1"/>
    <sheet name="ZAData" sheetId="11" r:id="rId2"/>
    <sheet name="ZA Indices Comparison" sheetId="9" r:id="rId3"/>
    <sheet name="Exergy calcs" sheetId="10" r:id="rId4"/>
    <sheet name="Employment Data" sheetId="2" r:id="rId5"/>
  </sheets>
  <calcPr calcId="145621"/>
</workbook>
</file>

<file path=xl/calcChain.xml><?xml version="1.0" encoding="utf-8"?>
<calcChain xmlns="http://schemas.openxmlformats.org/spreadsheetml/2006/main">
  <c r="A3" i="11" l="1"/>
  <c r="B3" i="11"/>
  <c r="C3" i="11"/>
  <c r="D3" i="11"/>
  <c r="E3" i="11"/>
  <c r="F3" i="11"/>
  <c r="A4" i="11"/>
  <c r="B4" i="11"/>
  <c r="C4" i="11"/>
  <c r="D4" i="11"/>
  <c r="E4" i="11"/>
  <c r="F4" i="11"/>
  <c r="A5" i="11"/>
  <c r="B5" i="11"/>
  <c r="C5" i="11"/>
  <c r="D5" i="11"/>
  <c r="E5" i="11"/>
  <c r="F5" i="11"/>
  <c r="A6" i="11"/>
  <c r="B6" i="11"/>
  <c r="C6" i="11"/>
  <c r="D6" i="11"/>
  <c r="E6" i="11"/>
  <c r="F6" i="11"/>
  <c r="A7" i="11"/>
  <c r="B7" i="11"/>
  <c r="C7" i="11"/>
  <c r="D7" i="11"/>
  <c r="E7" i="11"/>
  <c r="F7" i="11"/>
  <c r="A8" i="11"/>
  <c r="B8" i="11"/>
  <c r="C8" i="11"/>
  <c r="D8" i="11"/>
  <c r="E8" i="11"/>
  <c r="F8" i="11"/>
  <c r="A9" i="11"/>
  <c r="B9" i="11"/>
  <c r="C9" i="11"/>
  <c r="D9" i="11"/>
  <c r="E9" i="11"/>
  <c r="F9" i="11"/>
  <c r="A10" i="11"/>
  <c r="B10" i="11"/>
  <c r="C10" i="11"/>
  <c r="D10" i="11"/>
  <c r="E10" i="11"/>
  <c r="F10" i="11"/>
  <c r="A11" i="11"/>
  <c r="B11" i="11"/>
  <c r="C11" i="11"/>
  <c r="D11" i="11"/>
  <c r="E11" i="11"/>
  <c r="F11" i="11"/>
  <c r="A12" i="11"/>
  <c r="B12" i="11"/>
  <c r="C12" i="11"/>
  <c r="D12" i="11"/>
  <c r="E12" i="11"/>
  <c r="F12" i="11"/>
  <c r="A13" i="11"/>
  <c r="B13" i="11"/>
  <c r="C13" i="11"/>
  <c r="D13" i="11"/>
  <c r="E13" i="11"/>
  <c r="F13" i="11"/>
  <c r="A14" i="11"/>
  <c r="B14" i="11"/>
  <c r="C14" i="11"/>
  <c r="D14" i="11"/>
  <c r="E14" i="11"/>
  <c r="F14" i="11"/>
  <c r="A15" i="11"/>
  <c r="B15" i="11"/>
  <c r="C15" i="11"/>
  <c r="D15" i="11"/>
  <c r="E15" i="11"/>
  <c r="F15" i="11"/>
  <c r="A16" i="11"/>
  <c r="B16" i="11"/>
  <c r="C16" i="11"/>
  <c r="D16" i="11"/>
  <c r="E16" i="11"/>
  <c r="F16" i="11"/>
  <c r="A17" i="11"/>
  <c r="B17" i="11"/>
  <c r="C17" i="11"/>
  <c r="D17" i="11"/>
  <c r="E17" i="11"/>
  <c r="F17" i="11"/>
  <c r="A18" i="11"/>
  <c r="B18" i="11"/>
  <c r="C18" i="11"/>
  <c r="D18" i="11"/>
  <c r="E18" i="11"/>
  <c r="F18" i="11"/>
  <c r="A19" i="11"/>
  <c r="B19" i="11"/>
  <c r="C19" i="11"/>
  <c r="D19" i="11"/>
  <c r="E19" i="11"/>
  <c r="F19" i="11"/>
  <c r="A20" i="11"/>
  <c r="B20" i="11"/>
  <c r="C20" i="11"/>
  <c r="D20" i="11"/>
  <c r="E20" i="11"/>
  <c r="F20" i="11"/>
  <c r="A21" i="11"/>
  <c r="B21" i="11"/>
  <c r="C21" i="11"/>
  <c r="D21" i="11"/>
  <c r="E21" i="11"/>
  <c r="F21" i="11"/>
  <c r="A22" i="11"/>
  <c r="B22" i="11"/>
  <c r="C22" i="11"/>
  <c r="D22" i="11"/>
  <c r="E22" i="11"/>
  <c r="F22" i="11"/>
  <c r="B2" i="11"/>
  <c r="C2" i="11"/>
  <c r="D2" i="11"/>
  <c r="E2" i="11"/>
  <c r="F2" i="11"/>
  <c r="A2" i="11"/>
  <c r="B1" i="11"/>
  <c r="C1" i="11"/>
  <c r="D1" i="11"/>
  <c r="E1" i="11"/>
  <c r="F1" i="11"/>
  <c r="A1" i="11"/>
  <c r="G13" i="1"/>
  <c r="G14" i="1"/>
  <c r="G15" i="1"/>
  <c r="G16" i="1"/>
  <c r="G17" i="1"/>
  <c r="G18" i="1"/>
  <c r="G19" i="1"/>
  <c r="G20" i="1"/>
  <c r="G21" i="1"/>
  <c r="G22" i="1"/>
  <c r="G23" i="1"/>
  <c r="G24" i="1"/>
  <c r="G25" i="1"/>
  <c r="G26" i="1"/>
  <c r="G27" i="1"/>
  <c r="G28" i="1"/>
  <c r="G29" i="1"/>
  <c r="G30" i="1"/>
  <c r="G31" i="1"/>
  <c r="G32" i="1"/>
  <c r="G12" i="1"/>
  <c r="I12" i="1" l="1"/>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G8" i="2"/>
  <c r="G9" i="2"/>
  <c r="G10" i="2"/>
  <c r="G11" i="2"/>
  <c r="G12" i="2"/>
  <c r="G13" i="2"/>
  <c r="G14" i="2"/>
  <c r="G15" i="2"/>
  <c r="G16" i="2"/>
  <c r="G17" i="2"/>
  <c r="G18" i="2"/>
  <c r="G19" i="2"/>
  <c r="G20" i="2"/>
  <c r="G21" i="2"/>
  <c r="G22" i="2"/>
  <c r="G23" i="2"/>
  <c r="G24" i="2"/>
  <c r="G25" i="2"/>
  <c r="G26" i="2"/>
  <c r="G27" i="2"/>
  <c r="G28" i="2"/>
  <c r="E28" i="2"/>
  <c r="H12" i="1"/>
  <c r="J12" i="1"/>
  <c r="L12" i="1"/>
  <c r="K12" i="1"/>
  <c r="K13" i="1"/>
  <c r="K14" i="1"/>
  <c r="K15" i="1"/>
  <c r="K16" i="1"/>
  <c r="K17" i="1"/>
  <c r="K18" i="1"/>
  <c r="K19" i="1"/>
  <c r="K20" i="1"/>
  <c r="K21" i="1"/>
  <c r="K22" i="1"/>
  <c r="K23" i="1"/>
  <c r="K24" i="1"/>
  <c r="K25" i="1"/>
  <c r="K26" i="1"/>
  <c r="K27" i="1"/>
  <c r="K28" i="1"/>
  <c r="K29" i="1"/>
  <c r="K30" i="1"/>
  <c r="K31" i="1"/>
  <c r="K32" i="1"/>
  <c r="L32" i="1"/>
  <c r="C22" i="10"/>
  <c r="Y50" i="10"/>
  <c r="Z50" i="10"/>
  <c r="AA50" i="10"/>
  <c r="AB50" i="10"/>
  <c r="AC50" i="10"/>
  <c r="C24" i="10"/>
  <c r="AD50" i="10"/>
  <c r="F18" i="10"/>
  <c r="AE50" i="10"/>
  <c r="AF50" i="10"/>
  <c r="AG50" i="10"/>
  <c r="Y49" i="10"/>
  <c r="Z49" i="10"/>
  <c r="AA49" i="10"/>
  <c r="AB49" i="10"/>
  <c r="AC49" i="10"/>
  <c r="AD49" i="10"/>
  <c r="AE49" i="10"/>
  <c r="AF49" i="10"/>
  <c r="AG49" i="10"/>
  <c r="Y48" i="10"/>
  <c r="Z48" i="10"/>
  <c r="AA48" i="10"/>
  <c r="AB48" i="10"/>
  <c r="AC48" i="10"/>
  <c r="AD48" i="10"/>
  <c r="AE48" i="10"/>
  <c r="AF48" i="10"/>
  <c r="AG48" i="10"/>
  <c r="Y47" i="10"/>
  <c r="Z47" i="10"/>
  <c r="AA47" i="10"/>
  <c r="AB47" i="10"/>
  <c r="AC47" i="10"/>
  <c r="AD47" i="10"/>
  <c r="AE47" i="10"/>
  <c r="AF47" i="10"/>
  <c r="AG47" i="10"/>
  <c r="Y46" i="10"/>
  <c r="Z46" i="10"/>
  <c r="AA46" i="10"/>
  <c r="AB46" i="10"/>
  <c r="AC46" i="10"/>
  <c r="AD46" i="10"/>
  <c r="AE46" i="10"/>
  <c r="AF46" i="10"/>
  <c r="AG46" i="10"/>
  <c r="Y45" i="10"/>
  <c r="Z45" i="10"/>
  <c r="AA45" i="10"/>
  <c r="AB45" i="10"/>
  <c r="AC45" i="10"/>
  <c r="AD45" i="10"/>
  <c r="AE45" i="10"/>
  <c r="AF45" i="10"/>
  <c r="AG45" i="10"/>
  <c r="Y44" i="10"/>
  <c r="Z44" i="10"/>
  <c r="AA44" i="10"/>
  <c r="AB44" i="10"/>
  <c r="AC44" i="10"/>
  <c r="AD44" i="10"/>
  <c r="AE44" i="10"/>
  <c r="AF44" i="10"/>
  <c r="AG44" i="10"/>
  <c r="Y43" i="10"/>
  <c r="Z43" i="10"/>
  <c r="AA43" i="10"/>
  <c r="AB43" i="10"/>
  <c r="AC43" i="10"/>
  <c r="AD43" i="10"/>
  <c r="AE43" i="10"/>
  <c r="AF43" i="10"/>
  <c r="AG43" i="10"/>
  <c r="Y42" i="10"/>
  <c r="Z42" i="10"/>
  <c r="AA42" i="10"/>
  <c r="AB42" i="10"/>
  <c r="AC42" i="10"/>
  <c r="AD42" i="10"/>
  <c r="AE42" i="10"/>
  <c r="AF42" i="10"/>
  <c r="AG42" i="10"/>
  <c r="Y41" i="10"/>
  <c r="Z41" i="10"/>
  <c r="AA41" i="10"/>
  <c r="AB41" i="10"/>
  <c r="AC41" i="10"/>
  <c r="AD41" i="10"/>
  <c r="AE41" i="10"/>
  <c r="AF41" i="10"/>
  <c r="AG41" i="10"/>
  <c r="Y40" i="10"/>
  <c r="Z40" i="10"/>
  <c r="AA40" i="10"/>
  <c r="AB40" i="10"/>
  <c r="AC40" i="10"/>
  <c r="AD40" i="10"/>
  <c r="AE40" i="10"/>
  <c r="AF40" i="10"/>
  <c r="AG40" i="10"/>
  <c r="Y39" i="10"/>
  <c r="Z39" i="10"/>
  <c r="AA39" i="10"/>
  <c r="AB39" i="10"/>
  <c r="AC39" i="10"/>
  <c r="AD39" i="10"/>
  <c r="AE39" i="10"/>
  <c r="AF39" i="10"/>
  <c r="AG39" i="10"/>
  <c r="Y38" i="10"/>
  <c r="Z38" i="10"/>
  <c r="AA38" i="10"/>
  <c r="AB38" i="10"/>
  <c r="AC38" i="10"/>
  <c r="AD38" i="10"/>
  <c r="AE38" i="10"/>
  <c r="AF38" i="10"/>
  <c r="AG38" i="10"/>
  <c r="Y37" i="10"/>
  <c r="Z37" i="10"/>
  <c r="AA37" i="10"/>
  <c r="AB37" i="10"/>
  <c r="AC37" i="10"/>
  <c r="AD37" i="10"/>
  <c r="AE37" i="10"/>
  <c r="AF37" i="10"/>
  <c r="AG37" i="10"/>
  <c r="Y36" i="10"/>
  <c r="Z36" i="10"/>
  <c r="AA36" i="10"/>
  <c r="AB36" i="10"/>
  <c r="AC36" i="10"/>
  <c r="AD36" i="10"/>
  <c r="AE36" i="10"/>
  <c r="AF36" i="10"/>
  <c r="AG36" i="10"/>
  <c r="Y35" i="10"/>
  <c r="Z35" i="10"/>
  <c r="AA35" i="10"/>
  <c r="AB35" i="10"/>
  <c r="AC35" i="10"/>
  <c r="AD35" i="10"/>
  <c r="AE35" i="10"/>
  <c r="AF35" i="10"/>
  <c r="AG35" i="10"/>
  <c r="Y34" i="10"/>
  <c r="Z34" i="10"/>
  <c r="AA34" i="10"/>
  <c r="AB34" i="10"/>
  <c r="AC34" i="10"/>
  <c r="AD34" i="10"/>
  <c r="AE34" i="10"/>
  <c r="AF34" i="10"/>
  <c r="AG34" i="10"/>
  <c r="Y33" i="10"/>
  <c r="Z33" i="10"/>
  <c r="AA33" i="10"/>
  <c r="AB33" i="10"/>
  <c r="AC33" i="10"/>
  <c r="AD33" i="10"/>
  <c r="AE33" i="10"/>
  <c r="AF33" i="10"/>
  <c r="AG33" i="10"/>
  <c r="Y32" i="10"/>
  <c r="Z32" i="10"/>
  <c r="AA32" i="10"/>
  <c r="AB32" i="10"/>
  <c r="AC32" i="10"/>
  <c r="AD32" i="10"/>
  <c r="AE32" i="10"/>
  <c r="AF32" i="10"/>
  <c r="AG32" i="10"/>
  <c r="Y31" i="10"/>
  <c r="Z31" i="10"/>
  <c r="AA31" i="10"/>
  <c r="AB31" i="10"/>
  <c r="AC31" i="10"/>
  <c r="AD31" i="10"/>
  <c r="AE31" i="10"/>
  <c r="AF31" i="10"/>
  <c r="AG31" i="10"/>
  <c r="Y30" i="10"/>
  <c r="Z30" i="10"/>
  <c r="AA30" i="10"/>
  <c r="AB30" i="10"/>
  <c r="AC30" i="10"/>
  <c r="AD30" i="10"/>
  <c r="AE30" i="10"/>
  <c r="AF30" i="10"/>
  <c r="AG30" i="10"/>
  <c r="F23" i="10"/>
  <c r="R32" i="10"/>
  <c r="U37" i="10"/>
  <c r="U50" i="10"/>
  <c r="Q49" i="10"/>
  <c r="U48" i="10"/>
  <c r="T47" i="10"/>
  <c r="U47" i="10"/>
  <c r="P46" i="10"/>
  <c r="S46" i="10"/>
  <c r="T46" i="10"/>
  <c r="U46" i="10"/>
  <c r="Q45" i="10"/>
  <c r="S45" i="10"/>
  <c r="T45" i="10"/>
  <c r="U45" i="10"/>
  <c r="P44" i="10"/>
  <c r="Q44" i="10"/>
  <c r="S44" i="10"/>
  <c r="U44" i="10"/>
  <c r="P43" i="10"/>
  <c r="Q43" i="10"/>
  <c r="S43" i="10"/>
  <c r="T43" i="10"/>
  <c r="U43" i="10"/>
  <c r="P42" i="10"/>
  <c r="Q42" i="10"/>
  <c r="S42" i="10"/>
  <c r="T42" i="10"/>
  <c r="U42" i="10"/>
  <c r="P41" i="10"/>
  <c r="Q41" i="10"/>
  <c r="S41" i="10"/>
  <c r="T41" i="10"/>
  <c r="U41" i="10"/>
  <c r="P40" i="10"/>
  <c r="Q40" i="10"/>
  <c r="S40" i="10"/>
  <c r="T40" i="10"/>
  <c r="U40" i="10"/>
  <c r="P39" i="10"/>
  <c r="Q39" i="10"/>
  <c r="S39" i="10"/>
  <c r="T39" i="10"/>
  <c r="U39" i="10"/>
  <c r="P38" i="10"/>
  <c r="Q38" i="10"/>
  <c r="S38" i="10"/>
  <c r="T38" i="10"/>
  <c r="U38" i="10"/>
  <c r="P36" i="10"/>
  <c r="Q36" i="10"/>
  <c r="S36" i="10"/>
  <c r="T36" i="10"/>
  <c r="U36" i="10"/>
  <c r="P35" i="10"/>
  <c r="Q35" i="10"/>
  <c r="S35" i="10"/>
  <c r="T35" i="10"/>
  <c r="U35" i="10"/>
  <c r="P34" i="10"/>
  <c r="Q34" i="10"/>
  <c r="S34" i="10"/>
  <c r="T34" i="10"/>
  <c r="U34" i="10"/>
  <c r="P33" i="10"/>
  <c r="Q33" i="10"/>
  <c r="S33" i="10"/>
  <c r="T33" i="10"/>
  <c r="U33" i="10"/>
  <c r="P32" i="10"/>
  <c r="Q32" i="10"/>
  <c r="S32" i="10"/>
  <c r="T32" i="10"/>
  <c r="U32" i="10"/>
  <c r="P31" i="10"/>
  <c r="Q31" i="10"/>
  <c r="S31" i="10"/>
  <c r="T31" i="10"/>
  <c r="U31" i="10"/>
  <c r="P30" i="10"/>
  <c r="Q30" i="10"/>
  <c r="S30" i="10"/>
  <c r="T30" i="10"/>
  <c r="U30" i="10"/>
  <c r="C23" i="10"/>
  <c r="L13" i="1"/>
  <c r="L14" i="1"/>
  <c r="L15" i="1"/>
  <c r="L16" i="1"/>
  <c r="L17" i="1"/>
  <c r="L18" i="1"/>
  <c r="L19" i="1"/>
  <c r="L20" i="1"/>
  <c r="L21" i="1"/>
  <c r="L22" i="1"/>
  <c r="L23" i="1"/>
  <c r="L24" i="1"/>
  <c r="L25" i="1"/>
  <c r="L26" i="1"/>
  <c r="L27" i="1"/>
  <c r="L28" i="1"/>
  <c r="L29" i="1"/>
  <c r="L30" i="1"/>
  <c r="L31" i="1"/>
  <c r="J32" i="1"/>
  <c r="J13" i="1"/>
  <c r="J14" i="1"/>
  <c r="J15" i="1"/>
  <c r="J16" i="1"/>
  <c r="J17" i="1"/>
  <c r="J18" i="1"/>
  <c r="J19" i="1"/>
  <c r="J20" i="1"/>
  <c r="J21" i="1"/>
  <c r="J22" i="1"/>
  <c r="J23" i="1"/>
  <c r="J24" i="1"/>
  <c r="J25" i="1"/>
  <c r="J26" i="1"/>
  <c r="J27" i="1"/>
  <c r="J28" i="1"/>
  <c r="J29" i="1"/>
  <c r="J30" i="1"/>
  <c r="J31" i="1"/>
  <c r="I30" i="1"/>
  <c r="I31" i="1"/>
  <c r="I13" i="1"/>
  <c r="I14" i="1"/>
  <c r="I15" i="1"/>
  <c r="I16" i="1"/>
  <c r="I17" i="1"/>
  <c r="I18" i="1"/>
  <c r="I19" i="1"/>
  <c r="I20" i="1"/>
  <c r="I21" i="1"/>
  <c r="I22" i="1"/>
  <c r="I23" i="1"/>
  <c r="I24" i="1"/>
  <c r="I25" i="1"/>
  <c r="I26" i="1"/>
  <c r="I27" i="1"/>
  <c r="I28" i="1"/>
  <c r="I29" i="1"/>
  <c r="H13" i="1"/>
  <c r="H14" i="1"/>
  <c r="H15" i="1"/>
  <c r="H16" i="1"/>
  <c r="H17" i="1"/>
  <c r="H18" i="1"/>
  <c r="H19" i="1"/>
  <c r="H20" i="1"/>
  <c r="H21" i="1"/>
  <c r="H22" i="1"/>
  <c r="H23" i="1"/>
  <c r="H24" i="1"/>
  <c r="H25" i="1"/>
  <c r="H26" i="1"/>
  <c r="H27" i="1"/>
  <c r="H28" i="1"/>
  <c r="H29" i="1"/>
  <c r="H30" i="1"/>
  <c r="H31" i="1"/>
  <c r="H32" i="1"/>
  <c r="P48" i="10"/>
  <c r="S50" i="10"/>
  <c r="P47" i="10"/>
  <c r="Q48" i="10"/>
  <c r="S49" i="10"/>
  <c r="T50" i="10"/>
  <c r="S37" i="10"/>
  <c r="R30" i="10"/>
  <c r="R47" i="10"/>
  <c r="R43" i="10"/>
  <c r="R39" i="10"/>
  <c r="R35" i="10"/>
  <c r="R31" i="10"/>
  <c r="V50" i="10"/>
  <c r="V48" i="10"/>
  <c r="V46" i="10"/>
  <c r="V44" i="10"/>
  <c r="V42" i="10"/>
  <c r="V40" i="10"/>
  <c r="V38" i="10"/>
  <c r="V36" i="10"/>
  <c r="V34" i="10"/>
  <c r="V32" i="10"/>
  <c r="W30" i="10"/>
  <c r="W34" i="10"/>
  <c r="W38" i="10"/>
  <c r="W42" i="10"/>
  <c r="W46" i="10"/>
  <c r="W50" i="10"/>
  <c r="Q37" i="10"/>
  <c r="R50" i="10"/>
  <c r="R46" i="10"/>
  <c r="R42" i="10"/>
  <c r="R38" i="10"/>
  <c r="X38" i="10"/>
  <c r="R34" i="10"/>
  <c r="X34" i="10"/>
  <c r="W31" i="10"/>
  <c r="W35" i="10"/>
  <c r="W39" i="10"/>
  <c r="W43" i="10"/>
  <c r="W47" i="10"/>
  <c r="T44" i="10"/>
  <c r="P45" i="10"/>
  <c r="Q46" i="10"/>
  <c r="X46" i="10"/>
  <c r="S47" i="10"/>
  <c r="T48" i="10"/>
  <c r="U49" i="10"/>
  <c r="P49" i="10"/>
  <c r="Q50" i="10"/>
  <c r="P37" i="10"/>
  <c r="R49" i="10"/>
  <c r="R45" i="10"/>
  <c r="R41" i="10"/>
  <c r="R37" i="10"/>
  <c r="R33" i="10"/>
  <c r="V30" i="10"/>
  <c r="V49" i="10"/>
  <c r="V47" i="10"/>
  <c r="V45" i="10"/>
  <c r="V43" i="10"/>
  <c r="V41" i="10"/>
  <c r="V39" i="10"/>
  <c r="V37" i="10"/>
  <c r="V35" i="10"/>
  <c r="V33" i="10"/>
  <c r="V31" i="10"/>
  <c r="W32" i="10"/>
  <c r="W36" i="10"/>
  <c r="W40" i="10"/>
  <c r="W44" i="10"/>
  <c r="W48" i="10"/>
  <c r="Q47" i="10"/>
  <c r="S48" i="10"/>
  <c r="T49" i="10"/>
  <c r="P50" i="10"/>
  <c r="X50" i="10"/>
  <c r="T37" i="10"/>
  <c r="R48" i="10"/>
  <c r="R44" i="10"/>
  <c r="X44" i="10"/>
  <c r="R40" i="10"/>
  <c r="R36" i="10"/>
  <c r="X36" i="10"/>
  <c r="W33" i="10"/>
  <c r="W37" i="10"/>
  <c r="W41" i="10"/>
  <c r="W45" i="10"/>
  <c r="W49" i="10"/>
  <c r="X41" i="10"/>
  <c r="X35" i="10"/>
  <c r="X30" i="10"/>
  <c r="X48" i="10"/>
  <c r="X40" i="10"/>
  <c r="X32" i="10"/>
  <c r="X39" i="10"/>
  <c r="X33" i="10"/>
  <c r="X43" i="10"/>
  <c r="X42" i="10"/>
  <c r="X31" i="10"/>
  <c r="X37" i="10"/>
  <c r="X49" i="10"/>
  <c r="X45" i="10"/>
  <c r="X47" i="10"/>
</calcChain>
</file>

<file path=xl/sharedStrings.xml><?xml version="1.0" encoding="utf-8"?>
<sst xmlns="http://schemas.openxmlformats.org/spreadsheetml/2006/main" count="120" uniqueCount="114">
  <si>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</si>
  <si>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</si>
  <si>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</si>
  <si>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</si>
  <si>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</si>
  <si>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</si>
  <si>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</si>
  <si>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</si>
  <si>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</si>
  <si>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</si>
  <si>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</si>
  <si>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</si>
  <si>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</si>
  <si>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</si>
  <si>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</si>
  <si>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</si>
  <si>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</si>
  <si>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</si>
  <si>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</si>
  <si>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</si>
  <si>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</si>
  <si>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</si>
  <si>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</si>
  <si>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</si>
  <si>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</si>
  <si>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</si>
  <si>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</si>
  <si>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</si>
  <si>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</si>
  <si>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</si>
  <si>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</si>
  <si>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</si>
  <si>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</si>
  <si>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</si>
  <si>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</si>
  <si>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</si>
  <si>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</si>
  <si>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</si>
  <si>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</si>
  <si>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</si>
  <si>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</si>
  <si>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</si>
  <si>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</si>
  <si>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</si>
  <si>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</si>
  <si>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</si>
  <si>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</si>
  <si>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</si>
  <si>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</si>
  <si>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</si>
  <si>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</si>
  <si>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</si>
  <si>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</si>
  <si>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</si>
  <si>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</si>
  <si>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</si>
  <si>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</si>
  <si>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</si>
  <si>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</si>
  <si>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</si>
  <si>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</si>
  <si>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</si>
  <si>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</si>
  <si>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</si>
  <si>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</si>
  <si>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</si>
  <si>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</si>
  <si>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</si>
  <si>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</si>
  <si>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</si>
  <si>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</si>
  <si>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</si>
  <si>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</si>
  <si>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</si>
  <si>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</si>
  <si>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</si>
  <si>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</si>
  <si>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</si>
  <si>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</si>
  <si>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</si>
  <si>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</si>
  <si>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</si>
  <si>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</si>
  <si>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</si>
  <si>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</si>
  <si>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</si>
  <si>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</si>
  <si>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</si>
  <si>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</si>
  <si>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</si>
  <si>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</si>
  <si>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</si>
  <si>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</si>
  <si>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</si>
  <si>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</si>
  <si>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</si>
  <si>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</si>
  <si>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</si>
  <si>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</si>
  <si>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</si>
  <si>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</si>
  <si>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</si>
  <si>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</si>
  <si>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</si>
  <si>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</si>
  <si>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</si>
  <si>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'ZAData' tab has the indexed data from this page formatted for direct exporting into R (a statistical analysis program).</t>
  </si>
  <si>
    <t>iYear</t>
  </si>
  <si>
    <t>NA</t>
  </si>
  <si>
    <t>iGDP</t>
  </si>
  <si>
    <t>iLabor</t>
  </si>
  <si>
    <t>iCapStk</t>
  </si>
  <si>
    <t>iQ</t>
  </si>
  <si>
    <t>iX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</si>
</sst>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70" formatCode="#,##0.0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right/>
      <top/>
      <bottom style="medium">
        <color indexed="27"/>
      </bottom>
      <diagonal/>
    </border>
    <border>
      <left/>
      <right/>
      <top/>
      <bottom style="medium">
        <color indexed="27"/>
      </bottom>
      <diagonal/>
    </border>
  </borders>
  <cellStyleXfs count="500">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30"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cellStyleXfs>
  <cellXfs count="109">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166" fontId="0" fillId="0" borderId="0" xfId="0" applyNumberFormat="1" applyAlignment="1">
      <alignment horizontal="right"/>
    </xf>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0" fontId="0" fillId="0" borderId="18" xfId="0" applyBorder="1" applyAlignment="1">
      <alignment horizontal="center"/>
    </xf>
    <xf numFmtId="167"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3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3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24" fillId="0" borderId="25" xfId="54"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0"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3" fontId="24" fillId="0" borderId="25" xfId="41" applyNumberFormat="1" applyFont="1" applyBorder="1" applyAlignment="1">
      <alignment horizontal="center"/>
    </xf>
    <xf numFmtId="2" fontId="24" fillId="0" borderId="25" xfId="0" applyNumberFormat="1" applyFont="1" applyBorder="1" applyAlignment="1">
      <alignment horizontal="center"/>
    </xf>
    <xf numFmtId="0" fontId="0" fillId="0" borderId="25" xfId="0" applyFont="1" applyBorder="1" applyAlignment="1">
      <alignment horizontal="center"/>
    </xf>
    <xf numFmtId="0" fontId="24" fillId="0" borderId="0" xfId="0" applyFont="1" applyBorder="1" applyAlignment="1">
      <alignment horizontal="center"/>
    </xf>
    <xf numFmtId="0" fontId="24" fillId="0" borderId="25" xfId="0" applyFont="1" applyBorder="1" applyAlignment="1">
      <alignment horizontal="center"/>
    </xf>
    <xf numFmtId="2" fontId="24" fillId="0" borderId="23" xfId="1" applyNumberFormat="1" applyFont="1" applyBorder="1" applyAlignment="1">
      <alignment horizontal="center"/>
    </xf>
    <xf numFmtId="2" fontId="24" fillId="0" borderId="24" xfId="1" applyNumberFormat="1" applyFont="1" applyBorder="1" applyAlignment="1">
      <alignment horizontal="center"/>
    </xf>
    <xf numFmtId="43" fontId="24" fillId="0" borderId="25" xfId="1" applyFont="1" applyBorder="1" applyAlignment="1">
      <alignment horizontal="center"/>
    </xf>
    <xf numFmtId="0" fontId="0" fillId="0" borderId="25"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5" xfId="1" applyFont="1" applyBorder="1" applyAlignment="1">
      <alignment horizontal="center" vertical="center"/>
    </xf>
    <xf numFmtId="166" fontId="0" fillId="0" borderId="25" xfId="1" applyNumberFormat="1" applyFont="1" applyBorder="1"/>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43" fontId="0"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0" fillId="0" borderId="0" xfId="0"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xf numFmtId="3" fontId="24" fillId="0" borderId="0" xfId="463" applyNumberFormat="1" applyFont="1" applyAlignment="1">
      <alignment horizontal="center"/>
    </xf>
    <xf numFmtId="170" fontId="0" fillId="0" borderId="0" xfId="0" applyNumberFormat="1" applyAlignment="1">
      <alignment horizontal="center"/>
    </xf>
  </cellXfs>
  <cellStyles count="500">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ƒnƒCƒp[ƒŠƒ“ƒN" xfId="49"/>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23"/>
          <c:y val="2.0857099770809309E-2"/>
        </c:manualLayout>
      </c:layout>
      <c:overlay val="0"/>
    </c:title>
    <c:autoTitleDeleted val="0"/>
    <c:plotArea>
      <c:layout>
        <c:manualLayout>
          <c:layoutTarget val="inner"/>
          <c:xMode val="edge"/>
          <c:yMode val="edge"/>
          <c:x val="7.1260028369724449E-2"/>
          <c:y val="7.8876207629000605E-2"/>
          <c:w val="0.89287292031298904"/>
          <c:h val="0.87205635837713991"/>
        </c:manualLayout>
      </c:layout>
      <c:scatterChart>
        <c:scatterStyle val="lineMarker"/>
        <c:varyColors val="0"/>
        <c:ser>
          <c:idx val="0"/>
          <c:order val="0"/>
          <c:tx>
            <c:v>GDP</c:v>
          </c:tx>
          <c:spPr>
            <a:ln w="28575">
              <a:noFill/>
            </a:ln>
          </c:spPr>
          <c:marker>
            <c:symbol val="diamond"/>
            <c:size val="7"/>
            <c:spPr>
              <a:noFill/>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Workbook'!$H$12:$H$32</c:f>
              <c:numCache>
                <c:formatCode>#,##0.00</c:formatCode>
                <c:ptCount val="21"/>
                <c:pt idx="0">
                  <c:v>1</c:v>
                </c:pt>
                <c:pt idx="1">
                  <c:v>0.97862669417140025</c:v>
                </c:pt>
                <c:pt idx="2">
                  <c:v>0.99070237553418483</c:v>
                </c:pt>
                <c:pt idx="3">
                  <c:v>1.0227386912396637</c:v>
                </c:pt>
                <c:pt idx="4">
                  <c:v>1.0546035949238399</c:v>
                </c:pt>
                <c:pt idx="5">
                  <c:v>1.1000277805689698</c:v>
                </c:pt>
                <c:pt idx="6">
                  <c:v>1.1291382703935975</c:v>
                </c:pt>
                <c:pt idx="7">
                  <c:v>1.134984011395944</c:v>
                </c:pt>
                <c:pt idx="8">
                  <c:v>1.1617479297565358</c:v>
                </c:pt>
                <c:pt idx="9">
                  <c:v>1.2100092798921878</c:v>
                </c:pt>
                <c:pt idx="10">
                  <c:v>1.2431095322816121</c:v>
                </c:pt>
                <c:pt idx="11">
                  <c:v>1.2887051299480443</c:v>
                </c:pt>
                <c:pt idx="12">
                  <c:v>1.32671131260233</c:v>
                </c:pt>
                <c:pt idx="13">
                  <c:v>1.3871370054910954</c:v>
                </c:pt>
                <c:pt idx="14">
                  <c:v>1.4603358493465655</c:v>
                </c:pt>
                <c:pt idx="15">
                  <c:v>1.5421703126200623</c:v>
                </c:pt>
                <c:pt idx="16">
                  <c:v>1.6267710112718181</c:v>
                </c:pt>
                <c:pt idx="17">
                  <c:v>1.6866174497437685</c:v>
                </c:pt>
                <c:pt idx="18">
                  <c:v>1.6613193997032798</c:v>
                </c:pt>
                <c:pt idx="19">
                  <c:v>1.7094979992079582</c:v>
                </c:pt>
                <c:pt idx="20">
                  <c:v>1.7624879568278136</c:v>
                </c:pt>
              </c:numCache>
            </c:numRef>
          </c:yVal>
          <c:smooth val="0"/>
        </c:ser>
        <c:ser>
          <c:idx val="1"/>
          <c:order val="1"/>
          <c:tx>
            <c:v>Capital Stock</c:v>
          </c:tx>
          <c:spPr>
            <a:ln w="28575">
              <a:noFill/>
            </a:ln>
          </c:spPr>
          <c:marker>
            <c:symbol val="square"/>
            <c:size val="7"/>
            <c:spPr>
              <a:noFill/>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Workbook'!$J$12:$J$32</c:f>
              <c:numCache>
                <c:formatCode>0.00</c:formatCode>
                <c:ptCount val="21"/>
                <c:pt idx="0">
                  <c:v>1</c:v>
                </c:pt>
                <c:pt idx="1">
                  <c:v>1.0012022581544466</c:v>
                </c:pt>
                <c:pt idx="2">
                  <c:v>1.0019236130471145</c:v>
                </c:pt>
                <c:pt idx="3">
                  <c:v>1.0084332311123501</c:v>
                </c:pt>
                <c:pt idx="4">
                  <c:v>1.0226826038472261</c:v>
                </c:pt>
                <c:pt idx="5">
                  <c:v>1.0435775020908837</c:v>
                </c:pt>
                <c:pt idx="6">
                  <c:v>1.0683196264287707</c:v>
                </c:pt>
                <c:pt idx="7">
                  <c:v>1.0959889880122664</c:v>
                </c:pt>
                <c:pt idx="8">
                  <c:v>1.1139392249790911</c:v>
                </c:pt>
                <c:pt idx="9">
                  <c:v>1.1342939782548089</c:v>
                </c:pt>
                <c:pt idx="10">
                  <c:v>1.1560252299972122</c:v>
                </c:pt>
                <c:pt idx="11">
                  <c:v>1.1797672149428491</c:v>
                </c:pt>
                <c:pt idx="12">
                  <c:v>1.2125627265124059</c:v>
                </c:pt>
                <c:pt idx="13">
                  <c:v>1.2579174797881238</c:v>
                </c:pt>
                <c:pt idx="14">
                  <c:v>1.314402704209646</c:v>
                </c:pt>
                <c:pt idx="15">
                  <c:v>1.3844891274045164</c:v>
                </c:pt>
                <c:pt idx="16">
                  <c:v>1.4726303317535545</c:v>
                </c:pt>
                <c:pt idx="17">
                  <c:v>1.576303317535545</c:v>
                </c:pt>
                <c:pt idx="18">
                  <c:v>1.6803038751045443</c:v>
                </c:pt>
                <c:pt idx="19">
                  <c:v>1.7923264566490102</c:v>
                </c:pt>
                <c:pt idx="20">
                  <c:v>1.9066211318650683</c:v>
                </c:pt>
              </c:numCache>
            </c:numRef>
          </c:yVal>
          <c:smooth val="0"/>
        </c:ser>
        <c:ser>
          <c:idx val="2"/>
          <c:order val="2"/>
          <c:tx>
            <c:v>Labor</c:v>
          </c:tx>
          <c:spPr>
            <a:ln w="28575">
              <a:noFill/>
            </a:ln>
          </c:spPr>
          <c:marker>
            <c:symbol val="triangle"/>
            <c:size val="7"/>
            <c:spPr>
              <a:noFill/>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Workbook'!$I$12:$I$31</c:f>
              <c:numCache>
                <c:formatCode>0.00</c:formatCode>
                <c:ptCount val="20"/>
                <c:pt idx="0">
                  <c:v>1</c:v>
                </c:pt>
                <c:pt idx="1">
                  <c:v>1.0210844828674435</c:v>
                </c:pt>
                <c:pt idx="2">
                  <c:v>1.0596971479482411</c:v>
                </c:pt>
                <c:pt idx="3">
                  <c:v>1.1703636849475125</c:v>
                </c:pt>
                <c:pt idx="4">
                  <c:v>1.2756746171943205</c:v>
                </c:pt>
                <c:pt idx="5">
                  <c:v>1.2422655511589069</c:v>
                </c:pt>
                <c:pt idx="6">
                  <c:v>1.2908777646168526</c:v>
                </c:pt>
                <c:pt idx="7">
                  <c:v>1.2885477134940848</c:v>
                </c:pt>
                <c:pt idx="8">
                  <c:v>1.3403410595028735</c:v>
                </c:pt>
                <c:pt idx="9">
                  <c:v>1.3387269687270591</c:v>
                </c:pt>
                <c:pt idx="10">
                  <c:v>1.350606551053589</c:v>
                </c:pt>
                <c:pt idx="11">
                  <c:v>1.3693591903438846</c:v>
                </c:pt>
                <c:pt idx="12">
                  <c:v>1.4075982660929032</c:v>
                </c:pt>
                <c:pt idx="13">
                  <c:v>1.501324121509906</c:v>
                </c:pt>
                <c:pt idx="14">
                  <c:v>1.5184945407326125</c:v>
                </c:pt>
                <c:pt idx="15">
                  <c:v>1.5981624695740144</c:v>
                </c:pt>
                <c:pt idx="16">
                  <c:v>1.6965749186042138</c:v>
                </c:pt>
                <c:pt idx="17">
                  <c:v>1.7562529512365346</c:v>
                </c:pt>
                <c:pt idx="18">
                  <c:v>1.7140554190780692</c:v>
                </c:pt>
                <c:pt idx="19">
                  <c:v>1.655651326002332</c:v>
                </c:pt>
              </c:numCache>
            </c:numRef>
          </c:yVal>
          <c:smooth val="0"/>
        </c:ser>
        <c:ser>
          <c:idx val="3"/>
          <c:order val="3"/>
          <c:tx>
            <c:v>Exergy</c:v>
          </c:tx>
          <c:spPr>
            <a:ln w="28575">
              <a:noFill/>
            </a:ln>
          </c:spPr>
          <c:marker>
            <c:symbol val="circle"/>
            <c:size val="7"/>
            <c:spPr>
              <a:noFill/>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Workbook'!$L$12:$L$32</c:f>
              <c:numCache>
                <c:formatCode>0.00</c:formatCode>
                <c:ptCount val="21"/>
                <c:pt idx="0">
                  <c:v>1</c:v>
                </c:pt>
                <c:pt idx="1">
                  <c:v>1.0231663874161889</c:v>
                </c:pt>
                <c:pt idx="2">
                  <c:v>1.0226083648952295</c:v>
                </c:pt>
                <c:pt idx="3">
                  <c:v>1.1103251234810905</c:v>
                </c:pt>
                <c:pt idx="4">
                  <c:v>1.1270402858262345</c:v>
                </c:pt>
                <c:pt idx="5">
                  <c:v>1.141972546542646</c:v>
                </c:pt>
                <c:pt idx="6">
                  <c:v>1.2322721339116889</c:v>
                </c:pt>
                <c:pt idx="7">
                  <c:v>1.1762760684949551</c:v>
                </c:pt>
                <c:pt idx="8">
                  <c:v>1.2249004948389883</c:v>
                </c:pt>
                <c:pt idx="9">
                  <c:v>1.2575544772541754</c:v>
                </c:pt>
                <c:pt idx="10">
                  <c:v>1.2737234334513405</c:v>
                </c:pt>
                <c:pt idx="11">
                  <c:v>1.245956359680539</c:v>
                </c:pt>
                <c:pt idx="12">
                  <c:v>1.3376968903217927</c:v>
                </c:pt>
                <c:pt idx="13">
                  <c:v>1.4192836291753026</c:v>
                </c:pt>
                <c:pt idx="14">
                  <c:v>1.4023245544512006</c:v>
                </c:pt>
                <c:pt idx="15">
                  <c:v>1.4413601138026086</c:v>
                </c:pt>
                <c:pt idx="16">
                  <c:v>1.4962861911243543</c:v>
                </c:pt>
                <c:pt idx="17">
                  <c:v>1.5367053877890819</c:v>
                </c:pt>
                <c:pt idx="18">
                  <c:v>1.4757996874031327</c:v>
                </c:pt>
                <c:pt idx="19">
                  <c:v>1.4993582685176849</c:v>
                </c:pt>
                <c:pt idx="20">
                  <c:v>1.5402336285727898</c:v>
                </c:pt>
              </c:numCache>
            </c:numRef>
          </c:yVal>
          <c:smooth val="0"/>
        </c:ser>
        <c:ser>
          <c:idx val="4"/>
          <c:order val="4"/>
          <c:tx>
            <c:v>Thermal energy</c:v>
          </c:tx>
          <c:spPr>
            <a:ln w="28575">
              <a:noFill/>
            </a:ln>
          </c:spPr>
          <c:marker>
            <c:spPr>
              <a:ln>
                <a:solidFill>
                  <a:schemeClr val="accent6"/>
                </a:solidFill>
              </a:ln>
            </c:spPr>
          </c:marker>
          <c:xVal>
            <c:numRef>
              <c:f>'South Africa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Workbook'!$K$12:$K$32</c:f>
              <c:numCache>
                <c:formatCode>0.00</c:formatCode>
                <c:ptCount val="21"/>
                <c:pt idx="0">
                  <c:v>1</c:v>
                </c:pt>
                <c:pt idx="1">
                  <c:v>1.0228640120181804</c:v>
                </c:pt>
                <c:pt idx="2">
                  <c:v>1.0228396034167133</c:v>
                </c:pt>
                <c:pt idx="3">
                  <c:v>1.1112652962987772</c:v>
                </c:pt>
                <c:pt idx="4">
                  <c:v>1.1293786188530368</c:v>
                </c:pt>
                <c:pt idx="5">
                  <c:v>1.143734438689991</c:v>
                </c:pt>
                <c:pt idx="6">
                  <c:v>1.232894265618498</c:v>
                </c:pt>
                <c:pt idx="7">
                  <c:v>1.1783527458550864</c:v>
                </c:pt>
                <c:pt idx="8">
                  <c:v>1.2261609812823508</c:v>
                </c:pt>
                <c:pt idx="9">
                  <c:v>1.2583671691748994</c:v>
                </c:pt>
                <c:pt idx="10">
                  <c:v>1.2739461921848387</c:v>
                </c:pt>
                <c:pt idx="11">
                  <c:v>1.2476653552351749</c:v>
                </c:pt>
                <c:pt idx="12">
                  <c:v>1.3375480580364816</c:v>
                </c:pt>
                <c:pt idx="13">
                  <c:v>1.4192365109438139</c:v>
                </c:pt>
                <c:pt idx="14">
                  <c:v>1.4028578961197633</c:v>
                </c:pt>
                <c:pt idx="15">
                  <c:v>1.4427747891507012</c:v>
                </c:pt>
                <c:pt idx="16">
                  <c:v>1.4988038368729533</c:v>
                </c:pt>
                <c:pt idx="17">
                  <c:v>1.5386695202969976</c:v>
                </c:pt>
                <c:pt idx="18">
                  <c:v>1.4780052643456634</c:v>
                </c:pt>
                <c:pt idx="19">
                  <c:v>1.5004460984288268</c:v>
                </c:pt>
                <c:pt idx="20">
                  <c:v>1.5383312391677293</c:v>
                </c:pt>
              </c:numCache>
            </c:numRef>
          </c:yVal>
          <c:smooth val="0"/>
        </c:ser>
        <c:dLbls>
          <c:showLegendKey val="0"/>
          <c:showVal val="0"/>
          <c:showCatName val="0"/>
          <c:showSerName val="0"/>
          <c:showPercent val="0"/>
          <c:showBubbleSize val="0"/>
        </c:dLbls>
        <c:axId val="47522176"/>
        <c:axId val="47570944"/>
      </c:scatterChart>
      <c:valAx>
        <c:axId val="47522176"/>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47570944"/>
        <c:crosses val="autoZero"/>
        <c:crossBetween val="midCat"/>
      </c:valAx>
      <c:valAx>
        <c:axId val="47570944"/>
        <c:scaling>
          <c:orientation val="minMax"/>
        </c:scaling>
        <c:delete val="0"/>
        <c:axPos val="l"/>
        <c:title>
          <c:tx>
            <c:rich>
              <a:bodyPr/>
              <a:lstStyle/>
              <a:p>
                <a:pPr>
                  <a:defRPr/>
                </a:pPr>
                <a:r>
                  <a:rPr lang="en-US"/>
                  <a:t>Indexed Value [1991=1]</a:t>
                </a:r>
              </a:p>
            </c:rich>
          </c:tx>
          <c:overlay val="0"/>
        </c:title>
        <c:numFmt formatCode="#,##0.0" sourceLinked="0"/>
        <c:majorTickMark val="in"/>
        <c:minorTickMark val="none"/>
        <c:tickLblPos val="nextTo"/>
        <c:crossAx val="47522176"/>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D1" workbookViewId="0">
      <selection activeCell="L22" sqref="L22"/>
    </sheetView>
  </sheetViews>
  <sheetFormatPr defaultRowHeight="15"/>
  <cols>
    <col min="2" max="2" width="23.28515625" customWidth="1"/>
    <col min="3" max="3" width="20.85546875" customWidth="1"/>
    <col min="4" max="4" width="30.140625" customWidth="1"/>
    <col min="5" max="5" width="21" style="2" customWidth="1"/>
    <col min="6" max="6" width="14.85546875" customWidth="1"/>
    <col min="7" max="7" width="14.85546875" style="89" customWidth="1"/>
    <col min="8" max="8" width="20.42578125" customWidth="1"/>
    <col min="9" max="9" width="17.42578125" customWidth="1"/>
    <col min="10" max="10" width="23.140625" customWidth="1"/>
    <col min="11" max="11" width="23.140625" style="89" customWidth="1"/>
    <col min="12" max="12" width="20.140625" customWidth="1"/>
  </cols>
  <sheetData>
    <row r="1" spans="1:12">
      <c r="A1" s="93" t="s">
        <v>4</v>
      </c>
      <c r="B1" s="93"/>
      <c r="C1" s="93"/>
      <c r="D1" s="93"/>
      <c r="E1" s="78"/>
    </row>
    <row r="2" spans="1:12">
      <c r="A2" s="20" t="s">
        <v>36</v>
      </c>
      <c r="B2" s="21" t="s">
        <v>37</v>
      </c>
      <c r="C2" s="2"/>
      <c r="D2" s="2"/>
      <c r="F2" s="2"/>
      <c r="H2" s="2"/>
      <c r="I2" s="2"/>
      <c r="J2" s="2"/>
      <c r="L2" s="2"/>
    </row>
    <row r="3" spans="1:12">
      <c r="A3" s="2"/>
      <c r="B3" s="21" t="s">
        <v>38</v>
      </c>
      <c r="C3" s="2"/>
      <c r="D3" s="2"/>
      <c r="F3" s="2"/>
      <c r="H3" s="2"/>
      <c r="I3" s="2"/>
      <c r="J3" s="2"/>
      <c r="L3" s="2"/>
    </row>
    <row r="4" spans="1:12">
      <c r="A4" s="2"/>
      <c r="B4" s="21" t="s">
        <v>39</v>
      </c>
      <c r="C4" s="2"/>
      <c r="D4" s="2"/>
      <c r="F4" s="2"/>
      <c r="H4" s="2"/>
      <c r="I4" s="2"/>
      <c r="J4" s="2"/>
      <c r="L4" s="2"/>
    </row>
    <row r="5" spans="1:12">
      <c r="A5" s="2"/>
      <c r="B5" s="21" t="s">
        <v>40</v>
      </c>
      <c r="C5" s="2"/>
      <c r="D5" s="2"/>
      <c r="F5" s="2"/>
      <c r="H5" s="2"/>
      <c r="I5" s="2"/>
      <c r="J5" s="2"/>
      <c r="L5" s="2"/>
    </row>
    <row r="6" spans="1:12">
      <c r="A6" s="2"/>
      <c r="B6" s="18" t="s">
        <v>97</v>
      </c>
      <c r="C6" s="22"/>
      <c r="D6" s="18"/>
      <c r="E6" s="18"/>
      <c r="F6" s="18"/>
      <c r="G6" s="18"/>
      <c r="H6" s="18"/>
      <c r="I6" s="18"/>
      <c r="J6" s="18"/>
      <c r="K6" s="18"/>
      <c r="L6" s="18"/>
    </row>
    <row r="7" spans="1:12" s="89" customFormat="1">
      <c r="B7" s="21" t="s">
        <v>106</v>
      </c>
      <c r="C7" s="22"/>
      <c r="D7" s="18"/>
      <c r="E7" s="18"/>
      <c r="F7" s="18"/>
      <c r="G7" s="18"/>
      <c r="H7" s="18"/>
      <c r="I7" s="18"/>
      <c r="J7" s="18"/>
      <c r="K7" s="18"/>
      <c r="L7" s="18"/>
    </row>
    <row r="8" spans="1:12" s="89" customFormat="1">
      <c r="B8" s="18"/>
      <c r="C8" s="22"/>
      <c r="D8" s="18"/>
      <c r="E8" s="18"/>
      <c r="F8" s="18"/>
      <c r="G8" s="18"/>
      <c r="H8" s="18"/>
      <c r="I8" s="18"/>
      <c r="J8" s="18"/>
      <c r="K8" s="18"/>
      <c r="L8" s="18"/>
    </row>
    <row r="9" spans="1:12">
      <c r="A9" s="2"/>
      <c r="B9" s="2"/>
      <c r="C9" s="2"/>
      <c r="D9" s="2"/>
      <c r="F9" s="2"/>
      <c r="G9" s="21" t="s">
        <v>107</v>
      </c>
      <c r="H9" s="21" t="s">
        <v>109</v>
      </c>
      <c r="I9" s="21" t="s">
        <v>110</v>
      </c>
      <c r="J9" s="21" t="s">
        <v>111</v>
      </c>
      <c r="K9" s="21" t="s">
        <v>112</v>
      </c>
      <c r="L9" s="21" t="s">
        <v>113</v>
      </c>
    </row>
    <row r="10" spans="1:12">
      <c r="A10" s="82"/>
      <c r="B10" s="92" t="s">
        <v>101</v>
      </c>
      <c r="C10" s="92" t="s">
        <v>45</v>
      </c>
      <c r="D10" s="92" t="s">
        <v>100</v>
      </c>
      <c r="E10" s="92" t="s">
        <v>98</v>
      </c>
      <c r="F10" s="92" t="s">
        <v>0</v>
      </c>
      <c r="G10" s="90"/>
      <c r="H10" s="92" t="s">
        <v>41</v>
      </c>
      <c r="I10" s="92" t="s">
        <v>42</v>
      </c>
      <c r="J10" s="92" t="s">
        <v>43</v>
      </c>
      <c r="K10" s="92" t="s">
        <v>99</v>
      </c>
      <c r="L10" s="92" t="s">
        <v>44</v>
      </c>
    </row>
    <row r="11" spans="1:12" ht="15" customHeight="1">
      <c r="A11" s="83" t="s">
        <v>1</v>
      </c>
      <c r="B11" s="94"/>
      <c r="C11" s="92"/>
      <c r="D11" s="92"/>
      <c r="E11" s="92"/>
      <c r="F11" s="92"/>
      <c r="G11" s="90"/>
      <c r="H11" s="92"/>
      <c r="I11" s="92"/>
      <c r="J11" s="92"/>
      <c r="K11" s="92"/>
      <c r="L11" s="92"/>
    </row>
    <row r="12" spans="1:12">
      <c r="A12" s="3">
        <v>1991</v>
      </c>
      <c r="B12" s="1">
        <v>169183</v>
      </c>
      <c r="C12" s="7">
        <v>8243054.9752000002</v>
      </c>
      <c r="D12" s="1">
        <v>286960</v>
      </c>
      <c r="E12" s="18">
        <v>4210248.8093514787</v>
      </c>
      <c r="F12" s="84">
        <v>4476566.3953805398</v>
      </c>
      <c r="G12" s="107">
        <f>A12-$A$12</f>
        <v>0</v>
      </c>
      <c r="H12" s="23">
        <f>B12/$B$12</f>
        <v>1</v>
      </c>
      <c r="I12" s="5">
        <f>C12/$C$12</f>
        <v>1</v>
      </c>
      <c r="J12" s="5">
        <f>D12/$D$12</f>
        <v>1</v>
      </c>
      <c r="K12" s="5">
        <f t="shared" ref="K12:K32" si="0">E12/$E$12</f>
        <v>1</v>
      </c>
      <c r="L12" s="5">
        <f>F12/$F$12</f>
        <v>1</v>
      </c>
    </row>
    <row r="13" spans="1:12">
      <c r="A13" s="3">
        <v>1992</v>
      </c>
      <c r="B13" s="1">
        <v>165567</v>
      </c>
      <c r="C13" s="7">
        <v>8416855.5265999995</v>
      </c>
      <c r="D13" s="1">
        <v>287305</v>
      </c>
      <c r="E13" s="22">
        <v>4306511.9887280213</v>
      </c>
      <c r="F13" s="84">
        <v>4580272.2667902177</v>
      </c>
      <c r="G13" s="107">
        <f t="shared" ref="G13:G43" si="1">A13-$A$12</f>
        <v>1</v>
      </c>
      <c r="H13" s="23">
        <f t="shared" ref="H13:H32" si="2">B13/$B$12</f>
        <v>0.97862669417140025</v>
      </c>
      <c r="I13" s="5">
        <f t="shared" ref="I13:I31" si="3">C13/$C$12</f>
        <v>1.0210844828674435</v>
      </c>
      <c r="J13" s="5">
        <f t="shared" ref="J13:J32" si="4">D13/$D$12</f>
        <v>1.0012022581544466</v>
      </c>
      <c r="K13" s="86">
        <f t="shared" si="0"/>
        <v>1.0228640120181804</v>
      </c>
      <c r="L13" s="5">
        <f t="shared" ref="L13:L32" si="5">F13/$F$12</f>
        <v>1.0231663874161889</v>
      </c>
    </row>
    <row r="14" spans="1:12">
      <c r="A14" s="3">
        <v>1993</v>
      </c>
      <c r="B14" s="1">
        <v>167610</v>
      </c>
      <c r="C14" s="7">
        <v>8735141.8476</v>
      </c>
      <c r="D14" s="1">
        <v>287512</v>
      </c>
      <c r="E14" s="18">
        <v>4306409.2224427555</v>
      </c>
      <c r="F14" s="84">
        <v>4577774.2419250254</v>
      </c>
      <c r="G14" s="107">
        <f t="shared" si="1"/>
        <v>2</v>
      </c>
      <c r="H14" s="23">
        <f t="shared" si="2"/>
        <v>0.99070237553418483</v>
      </c>
      <c r="I14" s="5">
        <f t="shared" si="3"/>
        <v>1.0596971479482411</v>
      </c>
      <c r="J14" s="5">
        <f t="shared" si="4"/>
        <v>1.0019236130471145</v>
      </c>
      <c r="K14" s="86">
        <f t="shared" si="0"/>
        <v>1.0228396034167133</v>
      </c>
      <c r="L14" s="5">
        <f t="shared" si="5"/>
        <v>1.0226083648952295</v>
      </c>
    </row>
    <row r="15" spans="1:12">
      <c r="A15" s="3">
        <v>1994</v>
      </c>
      <c r="B15" s="1">
        <v>173030</v>
      </c>
      <c r="C15" s="7">
        <v>9647372.1959999986</v>
      </c>
      <c r="D15" s="1">
        <v>289380</v>
      </c>
      <c r="E15" s="18">
        <v>4678703.3906155452</v>
      </c>
      <c r="F15" s="84">
        <v>4970444.1357221976</v>
      </c>
      <c r="G15" s="107">
        <f t="shared" si="1"/>
        <v>3</v>
      </c>
      <c r="H15" s="23">
        <f t="shared" si="2"/>
        <v>1.0227386912396637</v>
      </c>
      <c r="I15" s="5">
        <f t="shared" si="3"/>
        <v>1.1703636849475125</v>
      </c>
      <c r="J15" s="5">
        <f t="shared" si="4"/>
        <v>1.0084332311123501</v>
      </c>
      <c r="K15" s="86">
        <f t="shared" si="0"/>
        <v>1.1112652962987772</v>
      </c>
      <c r="L15" s="5">
        <f t="shared" si="5"/>
        <v>1.1103251234810905</v>
      </c>
    </row>
    <row r="16" spans="1:12">
      <c r="A16" s="3">
        <v>1995</v>
      </c>
      <c r="B16" s="1">
        <v>178421</v>
      </c>
      <c r="C16" s="7">
        <v>10515456</v>
      </c>
      <c r="D16" s="1">
        <v>293469</v>
      </c>
      <c r="E16" s="18">
        <v>4754964.9853330161</v>
      </c>
      <c r="F16" s="84">
        <v>5045270.6697698003</v>
      </c>
      <c r="G16" s="107">
        <f t="shared" si="1"/>
        <v>4</v>
      </c>
      <c r="H16" s="23">
        <f t="shared" si="2"/>
        <v>1.0546035949238399</v>
      </c>
      <c r="I16" s="5">
        <f t="shared" si="3"/>
        <v>1.2756746171943205</v>
      </c>
      <c r="J16" s="5">
        <f t="shared" si="4"/>
        <v>1.0226826038472261</v>
      </c>
      <c r="K16" s="86">
        <f t="shared" si="0"/>
        <v>1.1293786188530368</v>
      </c>
      <c r="L16" s="5">
        <f t="shared" si="5"/>
        <v>1.1270402858262345</v>
      </c>
    </row>
    <row r="17" spans="1:12">
      <c r="A17" s="3">
        <v>1996</v>
      </c>
      <c r="B17" s="1">
        <v>186106</v>
      </c>
      <c r="C17" s="7">
        <v>10240063.231999999</v>
      </c>
      <c r="D17" s="1">
        <v>299465</v>
      </c>
      <c r="E17" s="18">
        <v>4815406.5587088168</v>
      </c>
      <c r="F17" s="84">
        <v>5112115.9262999482</v>
      </c>
      <c r="G17" s="107">
        <f t="shared" si="1"/>
        <v>5</v>
      </c>
      <c r="H17" s="23">
        <f t="shared" si="2"/>
        <v>1.1000277805689698</v>
      </c>
      <c r="I17" s="5">
        <f t="shared" si="3"/>
        <v>1.2422655511589069</v>
      </c>
      <c r="J17" s="5">
        <f t="shared" si="4"/>
        <v>1.0435775020908837</v>
      </c>
      <c r="K17" s="86">
        <f t="shared" si="0"/>
        <v>1.143734438689991</v>
      </c>
      <c r="L17" s="5">
        <f t="shared" si="5"/>
        <v>1.141972546542646</v>
      </c>
    </row>
    <row r="18" spans="1:12">
      <c r="A18" s="3">
        <v>1997</v>
      </c>
      <c r="B18" s="1">
        <v>191031</v>
      </c>
      <c r="C18" s="7">
        <v>10640776.380000001</v>
      </c>
      <c r="D18" s="1">
        <v>306565</v>
      </c>
      <c r="E18" s="18">
        <v>5190791.6138765467</v>
      </c>
      <c r="F18" s="84">
        <v>5516348.0246329345</v>
      </c>
      <c r="G18" s="107">
        <f t="shared" si="1"/>
        <v>6</v>
      </c>
      <c r="H18" s="23">
        <f t="shared" si="2"/>
        <v>1.1291382703935975</v>
      </c>
      <c r="I18" s="5">
        <f t="shared" si="3"/>
        <v>1.2908777646168526</v>
      </c>
      <c r="J18" s="5">
        <f t="shared" si="4"/>
        <v>1.0683196264287707</v>
      </c>
      <c r="K18" s="86">
        <f t="shared" si="0"/>
        <v>1.232894265618498</v>
      </c>
      <c r="L18" s="5">
        <f t="shared" si="5"/>
        <v>1.2322721339116889</v>
      </c>
    </row>
    <row r="19" spans="1:12">
      <c r="A19" s="3">
        <v>1998</v>
      </c>
      <c r="B19" s="1">
        <v>192020</v>
      </c>
      <c r="C19" s="7">
        <v>10621569.6405</v>
      </c>
      <c r="D19" s="1">
        <v>314505</v>
      </c>
      <c r="E19" s="18">
        <v>4961158.2452324228</v>
      </c>
      <c r="F19" s="84">
        <v>5265677.9199148547</v>
      </c>
      <c r="G19" s="107">
        <f t="shared" si="1"/>
        <v>7</v>
      </c>
      <c r="H19" s="23">
        <f t="shared" si="2"/>
        <v>1.134984011395944</v>
      </c>
      <c r="I19" s="5">
        <f t="shared" si="3"/>
        <v>1.2885477134940848</v>
      </c>
      <c r="J19" s="5">
        <f t="shared" si="4"/>
        <v>1.0959889880122664</v>
      </c>
      <c r="K19" s="86">
        <f t="shared" si="0"/>
        <v>1.1783527458550864</v>
      </c>
      <c r="L19" s="5">
        <f t="shared" si="5"/>
        <v>1.1762760684949551</v>
      </c>
    </row>
    <row r="20" spans="1:12">
      <c r="A20" s="3">
        <v>1999</v>
      </c>
      <c r="B20" s="1">
        <v>196548</v>
      </c>
      <c r="C20" s="7">
        <v>11048505.039000001</v>
      </c>
      <c r="D20" s="1">
        <v>319656</v>
      </c>
      <c r="E20" s="18">
        <v>5162442.8115172582</v>
      </c>
      <c r="F20" s="84">
        <v>5483348.392881209</v>
      </c>
      <c r="G20" s="107">
        <f t="shared" si="1"/>
        <v>8</v>
      </c>
      <c r="H20" s="23">
        <f t="shared" si="2"/>
        <v>1.1617479297565358</v>
      </c>
      <c r="I20" s="5">
        <f t="shared" si="3"/>
        <v>1.3403410595028735</v>
      </c>
      <c r="J20" s="5">
        <f t="shared" si="4"/>
        <v>1.1139392249790911</v>
      </c>
      <c r="K20" s="86">
        <f t="shared" si="0"/>
        <v>1.2261609812823508</v>
      </c>
      <c r="L20" s="5">
        <f t="shared" si="5"/>
        <v>1.2249004948389883</v>
      </c>
    </row>
    <row r="21" spans="1:12">
      <c r="A21" s="3">
        <v>2000</v>
      </c>
      <c r="B21" s="1">
        <v>204713</v>
      </c>
      <c r="C21" s="7">
        <v>11035200</v>
      </c>
      <c r="D21" s="1">
        <v>325497</v>
      </c>
      <c r="E21" s="18">
        <v>5298038.8757456113</v>
      </c>
      <c r="F21" s="84">
        <v>5629526.1132363826</v>
      </c>
      <c r="G21" s="107">
        <f t="shared" si="1"/>
        <v>9</v>
      </c>
      <c r="H21" s="23">
        <f t="shared" si="2"/>
        <v>1.2100092798921878</v>
      </c>
      <c r="I21" s="5">
        <f t="shared" si="3"/>
        <v>1.3387269687270591</v>
      </c>
      <c r="J21" s="5">
        <f t="shared" si="4"/>
        <v>1.1342939782548089</v>
      </c>
      <c r="K21" s="86">
        <f t="shared" si="0"/>
        <v>1.2583671691748994</v>
      </c>
      <c r="L21" s="5">
        <f t="shared" si="5"/>
        <v>1.2575544772541754</v>
      </c>
    </row>
    <row r="22" spans="1:12">
      <c r="A22" s="3">
        <v>2001</v>
      </c>
      <c r="B22" s="1">
        <v>210313</v>
      </c>
      <c r="C22" s="7">
        <v>11133124.0502</v>
      </c>
      <c r="D22" s="1">
        <v>331733</v>
      </c>
      <c r="E22" s="18">
        <v>5363630.4388240669</v>
      </c>
      <c r="F22" s="85">
        <v>5701907.5191969927</v>
      </c>
      <c r="G22" s="107">
        <f t="shared" si="1"/>
        <v>10</v>
      </c>
      <c r="H22" s="23">
        <f t="shared" si="2"/>
        <v>1.2431095322816121</v>
      </c>
      <c r="I22" s="5">
        <f t="shared" si="3"/>
        <v>1.350606551053589</v>
      </c>
      <c r="J22" s="5">
        <f t="shared" si="4"/>
        <v>1.1560252299972122</v>
      </c>
      <c r="K22" s="86">
        <f t="shared" si="0"/>
        <v>1.2739461921848387</v>
      </c>
      <c r="L22" s="5">
        <f t="shared" si="5"/>
        <v>1.2737234334513405</v>
      </c>
    </row>
    <row r="23" spans="1:12">
      <c r="A23" s="3">
        <v>2002</v>
      </c>
      <c r="B23" s="1">
        <v>218027</v>
      </c>
      <c r="C23" s="7">
        <v>11287703.086800002</v>
      </c>
      <c r="D23" s="1">
        <v>338546</v>
      </c>
      <c r="E23" s="18">
        <v>5252981.5763479844</v>
      </c>
      <c r="F23" s="85">
        <v>5577606.3698565699</v>
      </c>
      <c r="G23" s="107">
        <f t="shared" si="1"/>
        <v>11</v>
      </c>
      <c r="H23" s="23">
        <f t="shared" si="2"/>
        <v>1.2887051299480443</v>
      </c>
      <c r="I23" s="5">
        <f t="shared" si="3"/>
        <v>1.3693591903438846</v>
      </c>
      <c r="J23" s="5">
        <f t="shared" si="4"/>
        <v>1.1797672149428491</v>
      </c>
      <c r="K23" s="86">
        <f t="shared" si="0"/>
        <v>1.2476653552351749</v>
      </c>
      <c r="L23" s="5">
        <f t="shared" si="5"/>
        <v>1.245956359680539</v>
      </c>
    </row>
    <row r="24" spans="1:12">
      <c r="A24" s="3">
        <v>2003</v>
      </c>
      <c r="B24" s="1">
        <v>224457</v>
      </c>
      <c r="C24" s="7">
        <v>11602909.8904</v>
      </c>
      <c r="D24" s="1">
        <v>347957</v>
      </c>
      <c r="E24" s="18">
        <v>5631410.1187984794</v>
      </c>
      <c r="F24" s="85">
        <v>5988288.9464195846</v>
      </c>
      <c r="G24" s="107">
        <f t="shared" si="1"/>
        <v>12</v>
      </c>
      <c r="H24" s="23">
        <f t="shared" si="2"/>
        <v>1.32671131260233</v>
      </c>
      <c r="I24" s="5">
        <f t="shared" si="3"/>
        <v>1.4075982660929032</v>
      </c>
      <c r="J24" s="5">
        <f t="shared" si="4"/>
        <v>1.2125627265124059</v>
      </c>
      <c r="K24" s="86">
        <f t="shared" si="0"/>
        <v>1.3375480580364816</v>
      </c>
      <c r="L24" s="5">
        <f t="shared" si="5"/>
        <v>1.3376968903217927</v>
      </c>
    </row>
    <row r="25" spans="1:12">
      <c r="A25" s="3">
        <v>2004</v>
      </c>
      <c r="B25" s="1">
        <v>234680</v>
      </c>
      <c r="C25" s="7">
        <v>12375497.269200001</v>
      </c>
      <c r="D25" s="1">
        <v>360972</v>
      </c>
      <c r="E25" s="18">
        <v>5975338.8303893395</v>
      </c>
      <c r="F25" s="85">
        <v>6353517.3998798952</v>
      </c>
      <c r="G25" s="107">
        <f t="shared" si="1"/>
        <v>13</v>
      </c>
      <c r="H25" s="23">
        <f t="shared" si="2"/>
        <v>1.3871370054910954</v>
      </c>
      <c r="I25" s="5">
        <f t="shared" si="3"/>
        <v>1.501324121509906</v>
      </c>
      <c r="J25" s="5">
        <f t="shared" si="4"/>
        <v>1.2579174797881238</v>
      </c>
      <c r="K25" s="86">
        <f t="shared" si="0"/>
        <v>1.4192365109438139</v>
      </c>
      <c r="L25" s="5">
        <f t="shared" si="5"/>
        <v>1.4192836291753026</v>
      </c>
    </row>
    <row r="26" spans="1:12">
      <c r="A26" s="3">
        <v>2005</v>
      </c>
      <c r="B26" s="1">
        <v>247064</v>
      </c>
      <c r="C26" s="7">
        <v>12517033.978800001</v>
      </c>
      <c r="D26" s="1">
        <v>377181</v>
      </c>
      <c r="E26" s="18">
        <v>5906380.786827554</v>
      </c>
      <c r="F26" s="85">
        <v>6277598.9758732328</v>
      </c>
      <c r="G26" s="107">
        <f t="shared" si="1"/>
        <v>14</v>
      </c>
      <c r="H26" s="23">
        <f t="shared" si="2"/>
        <v>1.4603358493465655</v>
      </c>
      <c r="I26" s="5">
        <f t="shared" si="3"/>
        <v>1.5184945407326125</v>
      </c>
      <c r="J26" s="5">
        <f t="shared" si="4"/>
        <v>1.314402704209646</v>
      </c>
      <c r="K26" s="86">
        <f t="shared" si="0"/>
        <v>1.4028578961197633</v>
      </c>
      <c r="L26" s="5">
        <f t="shared" si="5"/>
        <v>1.4023245544512006</v>
      </c>
    </row>
    <row r="27" spans="1:12">
      <c r="A27" s="3">
        <v>2006</v>
      </c>
      <c r="B27" s="1">
        <v>260909</v>
      </c>
      <c r="C27" s="7">
        <v>13173741.095999999</v>
      </c>
      <c r="D27" s="1">
        <v>397293</v>
      </c>
      <c r="E27" s="18">
        <v>6074440.8381840708</v>
      </c>
      <c r="F27" s="85">
        <v>6452344.2490906287</v>
      </c>
      <c r="G27" s="107">
        <f t="shared" si="1"/>
        <v>15</v>
      </c>
      <c r="H27" s="23">
        <f t="shared" si="2"/>
        <v>1.5421703126200623</v>
      </c>
      <c r="I27" s="5">
        <f t="shared" si="3"/>
        <v>1.5981624695740144</v>
      </c>
      <c r="J27" s="5">
        <f t="shared" si="4"/>
        <v>1.3844891274045164</v>
      </c>
      <c r="K27" s="86">
        <f t="shared" si="0"/>
        <v>1.4427747891507012</v>
      </c>
      <c r="L27" s="5">
        <f t="shared" si="5"/>
        <v>1.4413601138026086</v>
      </c>
    </row>
    <row r="28" spans="1:12">
      <c r="A28" s="3">
        <v>2007</v>
      </c>
      <c r="B28" s="1">
        <v>275222</v>
      </c>
      <c r="C28" s="7">
        <v>13984960.3236</v>
      </c>
      <c r="D28" s="1">
        <v>422586</v>
      </c>
      <c r="E28" s="18">
        <v>6310337.0696457792</v>
      </c>
      <c r="F28" s="85">
        <v>6698224.4810592281</v>
      </c>
      <c r="G28" s="107">
        <f t="shared" si="1"/>
        <v>16</v>
      </c>
      <c r="H28" s="23">
        <f t="shared" si="2"/>
        <v>1.6267710112718181</v>
      </c>
      <c r="I28" s="5">
        <f t="shared" si="3"/>
        <v>1.6965749186042138</v>
      </c>
      <c r="J28" s="5">
        <f t="shared" si="4"/>
        <v>1.4726303317535545</v>
      </c>
      <c r="K28" s="86">
        <f t="shared" si="0"/>
        <v>1.4988038368729533</v>
      </c>
      <c r="L28" s="5">
        <f t="shared" si="5"/>
        <v>1.4962861911243543</v>
      </c>
    </row>
    <row r="29" spans="1:12">
      <c r="A29" s="3">
        <v>2008</v>
      </c>
      <c r="B29" s="1">
        <v>285347</v>
      </c>
      <c r="C29" s="7">
        <v>14476889.6274</v>
      </c>
      <c r="D29" s="1">
        <v>452336</v>
      </c>
      <c r="E29" s="18">
        <v>6478181.5158158448</v>
      </c>
      <c r="F29" s="85">
        <v>6879163.6985768247</v>
      </c>
      <c r="G29" s="107">
        <f t="shared" si="1"/>
        <v>17</v>
      </c>
      <c r="H29" s="23">
        <f t="shared" si="2"/>
        <v>1.6866174497437685</v>
      </c>
      <c r="I29" s="5">
        <f t="shared" si="3"/>
        <v>1.7562529512365346</v>
      </c>
      <c r="J29" s="5">
        <f t="shared" si="4"/>
        <v>1.576303317535545</v>
      </c>
      <c r="K29" s="86">
        <f t="shared" si="0"/>
        <v>1.5386695202969976</v>
      </c>
      <c r="L29" s="5">
        <f t="shared" si="5"/>
        <v>1.5367053877890819</v>
      </c>
    </row>
    <row r="30" spans="1:12">
      <c r="A30" s="3">
        <v>2009</v>
      </c>
      <c r="B30" s="1">
        <v>281067</v>
      </c>
      <c r="C30" s="7">
        <v>14129053.050000001</v>
      </c>
      <c r="D30" s="1">
        <v>482180</v>
      </c>
      <c r="E30" s="18">
        <v>6222769.9044265468</v>
      </c>
      <c r="F30" s="85">
        <v>6606515.2869419698</v>
      </c>
      <c r="G30" s="107">
        <f t="shared" si="1"/>
        <v>18</v>
      </c>
      <c r="H30" s="23">
        <f t="shared" si="2"/>
        <v>1.6613193997032798</v>
      </c>
      <c r="I30" s="5">
        <f>C30/$C$12</f>
        <v>1.7140554190780692</v>
      </c>
      <c r="J30" s="5">
        <f t="shared" si="4"/>
        <v>1.6803038751045443</v>
      </c>
      <c r="K30" s="86">
        <f t="shared" si="0"/>
        <v>1.4780052643456634</v>
      </c>
      <c r="L30" s="5">
        <f t="shared" si="5"/>
        <v>1.4757996874031327</v>
      </c>
    </row>
    <row r="31" spans="1:12">
      <c r="A31" s="3">
        <v>2010</v>
      </c>
      <c r="B31" s="1">
        <v>289218</v>
      </c>
      <c r="C31" s="7">
        <v>13647624.9</v>
      </c>
      <c r="D31" s="1">
        <v>514326</v>
      </c>
      <c r="E31" s="18">
        <v>6317251.3994060401</v>
      </c>
      <c r="F31" s="85">
        <v>6711976.8394822208</v>
      </c>
      <c r="G31" s="107">
        <f t="shared" si="1"/>
        <v>19</v>
      </c>
      <c r="H31" s="23">
        <f t="shared" si="2"/>
        <v>1.7094979992079582</v>
      </c>
      <c r="I31" s="5">
        <f t="shared" si="3"/>
        <v>1.655651326002332</v>
      </c>
      <c r="J31" s="5">
        <f t="shared" si="4"/>
        <v>1.7923264566490102</v>
      </c>
      <c r="K31" s="86">
        <f t="shared" si="0"/>
        <v>1.5004460984288268</v>
      </c>
      <c r="L31" s="5">
        <f t="shared" si="5"/>
        <v>1.4993582685176849</v>
      </c>
    </row>
    <row r="32" spans="1:12">
      <c r="A32" s="3">
        <v>2011</v>
      </c>
      <c r="B32" s="1">
        <v>298183</v>
      </c>
      <c r="C32" s="4" t="s">
        <v>108</v>
      </c>
      <c r="D32" s="1">
        <v>547124</v>
      </c>
      <c r="E32" s="18">
        <v>6476757.2680941168</v>
      </c>
      <c r="F32" s="85">
        <v>6894958.102703983</v>
      </c>
      <c r="G32" s="107">
        <f t="shared" si="1"/>
        <v>20</v>
      </c>
      <c r="H32" s="23">
        <f t="shared" si="2"/>
        <v>1.7624879568278136</v>
      </c>
      <c r="I32" s="5" t="s">
        <v>108</v>
      </c>
      <c r="J32" s="5">
        <f t="shared" si="4"/>
        <v>1.9066211318650683</v>
      </c>
      <c r="K32" s="86">
        <f t="shared" si="0"/>
        <v>1.5383312391677293</v>
      </c>
      <c r="L32" s="86">
        <f t="shared" si="5"/>
        <v>1.5402336285727898</v>
      </c>
    </row>
    <row r="33" spans="2:12">
      <c r="G33" s="107"/>
    </row>
    <row r="34" spans="2:12">
      <c r="B34" s="2"/>
      <c r="C34" s="1"/>
      <c r="D34" s="1"/>
      <c r="E34" s="1"/>
      <c r="F34" s="1"/>
      <c r="G34" s="107"/>
      <c r="H34" s="1"/>
      <c r="I34" s="1"/>
      <c r="J34" s="1"/>
      <c r="K34" s="1"/>
      <c r="L34" s="1"/>
    </row>
    <row r="35" spans="2:12">
      <c r="G35" s="107"/>
    </row>
    <row r="36" spans="2:12">
      <c r="G36" s="107"/>
    </row>
    <row r="37" spans="2:12">
      <c r="G37" s="107"/>
    </row>
    <row r="38" spans="2:12">
      <c r="G38" s="107"/>
    </row>
    <row r="39" spans="2:12">
      <c r="G39" s="107"/>
    </row>
    <row r="40" spans="2:12">
      <c r="G40" s="107"/>
    </row>
    <row r="41" spans="2:12">
      <c r="G41" s="107"/>
    </row>
    <row r="42" spans="2:12">
      <c r="G42" s="107"/>
    </row>
    <row r="43" spans="2:12">
      <c r="G43" s="107"/>
    </row>
  </sheetData>
  <mergeCells count="11">
    <mergeCell ref="K10:K11"/>
    <mergeCell ref="I10:I11"/>
    <mergeCell ref="J10:J11"/>
    <mergeCell ref="L10:L11"/>
    <mergeCell ref="A1:D1"/>
    <mergeCell ref="B10:B11"/>
    <mergeCell ref="C10:C11"/>
    <mergeCell ref="D10:D11"/>
    <mergeCell ref="F10:F11"/>
    <mergeCell ref="H10:H11"/>
    <mergeCell ref="E10:E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H16" sqref="H16"/>
    </sheetView>
  </sheetViews>
  <sheetFormatPr defaultRowHeight="15"/>
  <sheetData>
    <row r="1" spans="1:6">
      <c r="A1" s="91" t="str">
        <f>'South Africa Workbook'!G9</f>
        <v>iYear</v>
      </c>
      <c r="B1" s="91" t="str">
        <f>'South Africa Workbook'!H9</f>
        <v>iGDP</v>
      </c>
      <c r="C1" s="91" t="str">
        <f>'South Africa Workbook'!I9</f>
        <v>iLabor</v>
      </c>
      <c r="D1" s="91" t="str">
        <f>'South Africa Workbook'!J9</f>
        <v>iCapStk</v>
      </c>
      <c r="E1" s="91" t="str">
        <f>'South Africa Workbook'!K9</f>
        <v>iQ</v>
      </c>
      <c r="F1" s="91" t="str">
        <f>'South Africa Workbook'!L9</f>
        <v>iX</v>
      </c>
    </row>
    <row r="2" spans="1:6">
      <c r="A2" s="4">
        <f>'South Africa Workbook'!G12</f>
        <v>0</v>
      </c>
      <c r="B2" s="108">
        <f>'South Africa Workbook'!H12</f>
        <v>1</v>
      </c>
      <c r="C2" s="108">
        <f>'South Africa Workbook'!I12</f>
        <v>1</v>
      </c>
      <c r="D2" s="108">
        <f>'South Africa Workbook'!J12</f>
        <v>1</v>
      </c>
      <c r="E2" s="108">
        <f>'South Africa Workbook'!K12</f>
        <v>1</v>
      </c>
      <c r="F2" s="108">
        <f>'South Africa Workbook'!L12</f>
        <v>1</v>
      </c>
    </row>
    <row r="3" spans="1:6">
      <c r="A3" s="4">
        <f>'South Africa Workbook'!G13</f>
        <v>1</v>
      </c>
      <c r="B3" s="108">
        <f>'South Africa Workbook'!H13</f>
        <v>0.97862669417140025</v>
      </c>
      <c r="C3" s="108">
        <f>'South Africa Workbook'!I13</f>
        <v>1.0210844828674435</v>
      </c>
      <c r="D3" s="108">
        <f>'South Africa Workbook'!J13</f>
        <v>1.0012022581544466</v>
      </c>
      <c r="E3" s="108">
        <f>'South Africa Workbook'!K13</f>
        <v>1.0228640120181804</v>
      </c>
      <c r="F3" s="108">
        <f>'South Africa Workbook'!L13</f>
        <v>1.0231663874161889</v>
      </c>
    </row>
    <row r="4" spans="1:6">
      <c r="A4" s="4">
        <f>'South Africa Workbook'!G14</f>
        <v>2</v>
      </c>
      <c r="B4" s="108">
        <f>'South Africa Workbook'!H14</f>
        <v>0.99070237553418483</v>
      </c>
      <c r="C4" s="108">
        <f>'South Africa Workbook'!I14</f>
        <v>1.0596971479482411</v>
      </c>
      <c r="D4" s="108">
        <f>'South Africa Workbook'!J14</f>
        <v>1.0019236130471145</v>
      </c>
      <c r="E4" s="108">
        <f>'South Africa Workbook'!K14</f>
        <v>1.0228396034167133</v>
      </c>
      <c r="F4" s="108">
        <f>'South Africa Workbook'!L14</f>
        <v>1.0226083648952295</v>
      </c>
    </row>
    <row r="5" spans="1:6">
      <c r="A5" s="4">
        <f>'South Africa Workbook'!G15</f>
        <v>3</v>
      </c>
      <c r="B5" s="108">
        <f>'South Africa Workbook'!H15</f>
        <v>1.0227386912396637</v>
      </c>
      <c r="C5" s="108">
        <f>'South Africa Workbook'!I15</f>
        <v>1.1703636849475125</v>
      </c>
      <c r="D5" s="108">
        <f>'South Africa Workbook'!J15</f>
        <v>1.0084332311123501</v>
      </c>
      <c r="E5" s="108">
        <f>'South Africa Workbook'!K15</f>
        <v>1.1112652962987772</v>
      </c>
      <c r="F5" s="108">
        <f>'South Africa Workbook'!L15</f>
        <v>1.1103251234810905</v>
      </c>
    </row>
    <row r="6" spans="1:6">
      <c r="A6" s="4">
        <f>'South Africa Workbook'!G16</f>
        <v>4</v>
      </c>
      <c r="B6" s="108">
        <f>'South Africa Workbook'!H16</f>
        <v>1.0546035949238399</v>
      </c>
      <c r="C6" s="108">
        <f>'South Africa Workbook'!I16</f>
        <v>1.2756746171943205</v>
      </c>
      <c r="D6" s="108">
        <f>'South Africa Workbook'!J16</f>
        <v>1.0226826038472261</v>
      </c>
      <c r="E6" s="108">
        <f>'South Africa Workbook'!K16</f>
        <v>1.1293786188530368</v>
      </c>
      <c r="F6" s="108">
        <f>'South Africa Workbook'!L16</f>
        <v>1.1270402858262345</v>
      </c>
    </row>
    <row r="7" spans="1:6">
      <c r="A7" s="4">
        <f>'South Africa Workbook'!G17</f>
        <v>5</v>
      </c>
      <c r="B7" s="108">
        <f>'South Africa Workbook'!H17</f>
        <v>1.1000277805689698</v>
      </c>
      <c r="C7" s="108">
        <f>'South Africa Workbook'!I17</f>
        <v>1.2422655511589069</v>
      </c>
      <c r="D7" s="108">
        <f>'South Africa Workbook'!J17</f>
        <v>1.0435775020908837</v>
      </c>
      <c r="E7" s="108">
        <f>'South Africa Workbook'!K17</f>
        <v>1.143734438689991</v>
      </c>
      <c r="F7" s="108">
        <f>'South Africa Workbook'!L17</f>
        <v>1.141972546542646</v>
      </c>
    </row>
    <row r="8" spans="1:6">
      <c r="A8" s="4">
        <f>'South Africa Workbook'!G18</f>
        <v>6</v>
      </c>
      <c r="B8" s="108">
        <f>'South Africa Workbook'!H18</f>
        <v>1.1291382703935975</v>
      </c>
      <c r="C8" s="108">
        <f>'South Africa Workbook'!I18</f>
        <v>1.2908777646168526</v>
      </c>
      <c r="D8" s="108">
        <f>'South Africa Workbook'!J18</f>
        <v>1.0683196264287707</v>
      </c>
      <c r="E8" s="108">
        <f>'South Africa Workbook'!K18</f>
        <v>1.232894265618498</v>
      </c>
      <c r="F8" s="108">
        <f>'South Africa Workbook'!L18</f>
        <v>1.2322721339116889</v>
      </c>
    </row>
    <row r="9" spans="1:6">
      <c r="A9" s="4">
        <f>'South Africa Workbook'!G19</f>
        <v>7</v>
      </c>
      <c r="B9" s="108">
        <f>'South Africa Workbook'!H19</f>
        <v>1.134984011395944</v>
      </c>
      <c r="C9" s="108">
        <f>'South Africa Workbook'!I19</f>
        <v>1.2885477134940848</v>
      </c>
      <c r="D9" s="108">
        <f>'South Africa Workbook'!J19</f>
        <v>1.0959889880122664</v>
      </c>
      <c r="E9" s="108">
        <f>'South Africa Workbook'!K19</f>
        <v>1.1783527458550864</v>
      </c>
      <c r="F9" s="108">
        <f>'South Africa Workbook'!L19</f>
        <v>1.1762760684949551</v>
      </c>
    </row>
    <row r="10" spans="1:6">
      <c r="A10" s="4">
        <f>'South Africa Workbook'!G20</f>
        <v>8</v>
      </c>
      <c r="B10" s="108">
        <f>'South Africa Workbook'!H20</f>
        <v>1.1617479297565358</v>
      </c>
      <c r="C10" s="108">
        <f>'South Africa Workbook'!I20</f>
        <v>1.3403410595028735</v>
      </c>
      <c r="D10" s="108">
        <f>'South Africa Workbook'!J20</f>
        <v>1.1139392249790911</v>
      </c>
      <c r="E10" s="108">
        <f>'South Africa Workbook'!K20</f>
        <v>1.2261609812823508</v>
      </c>
      <c r="F10" s="108">
        <f>'South Africa Workbook'!L20</f>
        <v>1.2249004948389883</v>
      </c>
    </row>
    <row r="11" spans="1:6">
      <c r="A11" s="4">
        <f>'South Africa Workbook'!G21</f>
        <v>9</v>
      </c>
      <c r="B11" s="108">
        <f>'South Africa Workbook'!H21</f>
        <v>1.2100092798921878</v>
      </c>
      <c r="C11" s="108">
        <f>'South Africa Workbook'!I21</f>
        <v>1.3387269687270591</v>
      </c>
      <c r="D11" s="108">
        <f>'South Africa Workbook'!J21</f>
        <v>1.1342939782548089</v>
      </c>
      <c r="E11" s="108">
        <f>'South Africa Workbook'!K21</f>
        <v>1.2583671691748994</v>
      </c>
      <c r="F11" s="108">
        <f>'South Africa Workbook'!L21</f>
        <v>1.2575544772541754</v>
      </c>
    </row>
    <row r="12" spans="1:6">
      <c r="A12" s="4">
        <f>'South Africa Workbook'!G22</f>
        <v>10</v>
      </c>
      <c r="B12" s="108">
        <f>'South Africa Workbook'!H22</f>
        <v>1.2431095322816121</v>
      </c>
      <c r="C12" s="108">
        <f>'South Africa Workbook'!I22</f>
        <v>1.350606551053589</v>
      </c>
      <c r="D12" s="108">
        <f>'South Africa Workbook'!J22</f>
        <v>1.1560252299972122</v>
      </c>
      <c r="E12" s="108">
        <f>'South Africa Workbook'!K22</f>
        <v>1.2739461921848387</v>
      </c>
      <c r="F12" s="108">
        <f>'South Africa Workbook'!L22</f>
        <v>1.2737234334513405</v>
      </c>
    </row>
    <row r="13" spans="1:6">
      <c r="A13" s="4">
        <f>'South Africa Workbook'!G23</f>
        <v>11</v>
      </c>
      <c r="B13" s="108">
        <f>'South Africa Workbook'!H23</f>
        <v>1.2887051299480443</v>
      </c>
      <c r="C13" s="108">
        <f>'South Africa Workbook'!I23</f>
        <v>1.3693591903438846</v>
      </c>
      <c r="D13" s="108">
        <f>'South Africa Workbook'!J23</f>
        <v>1.1797672149428491</v>
      </c>
      <c r="E13" s="108">
        <f>'South Africa Workbook'!K23</f>
        <v>1.2476653552351749</v>
      </c>
      <c r="F13" s="108">
        <f>'South Africa Workbook'!L23</f>
        <v>1.245956359680539</v>
      </c>
    </row>
    <row r="14" spans="1:6">
      <c r="A14" s="4">
        <f>'South Africa Workbook'!G24</f>
        <v>12</v>
      </c>
      <c r="B14" s="108">
        <f>'South Africa Workbook'!H24</f>
        <v>1.32671131260233</v>
      </c>
      <c r="C14" s="108">
        <f>'South Africa Workbook'!I24</f>
        <v>1.4075982660929032</v>
      </c>
      <c r="D14" s="108">
        <f>'South Africa Workbook'!J24</f>
        <v>1.2125627265124059</v>
      </c>
      <c r="E14" s="108">
        <f>'South Africa Workbook'!K24</f>
        <v>1.3375480580364816</v>
      </c>
      <c r="F14" s="108">
        <f>'South Africa Workbook'!L24</f>
        <v>1.3376968903217927</v>
      </c>
    </row>
    <row r="15" spans="1:6">
      <c r="A15" s="4">
        <f>'South Africa Workbook'!G25</f>
        <v>13</v>
      </c>
      <c r="B15" s="108">
        <f>'South Africa Workbook'!H25</f>
        <v>1.3871370054910954</v>
      </c>
      <c r="C15" s="108">
        <f>'South Africa Workbook'!I25</f>
        <v>1.501324121509906</v>
      </c>
      <c r="D15" s="108">
        <f>'South Africa Workbook'!J25</f>
        <v>1.2579174797881238</v>
      </c>
      <c r="E15" s="108">
        <f>'South Africa Workbook'!K25</f>
        <v>1.4192365109438139</v>
      </c>
      <c r="F15" s="108">
        <f>'South Africa Workbook'!L25</f>
        <v>1.4192836291753026</v>
      </c>
    </row>
    <row r="16" spans="1:6">
      <c r="A16" s="4">
        <f>'South Africa Workbook'!G26</f>
        <v>14</v>
      </c>
      <c r="B16" s="108">
        <f>'South Africa Workbook'!H26</f>
        <v>1.4603358493465655</v>
      </c>
      <c r="C16" s="108">
        <f>'South Africa Workbook'!I26</f>
        <v>1.5184945407326125</v>
      </c>
      <c r="D16" s="108">
        <f>'South Africa Workbook'!J26</f>
        <v>1.314402704209646</v>
      </c>
      <c r="E16" s="108">
        <f>'South Africa Workbook'!K26</f>
        <v>1.4028578961197633</v>
      </c>
      <c r="F16" s="108">
        <f>'South Africa Workbook'!L26</f>
        <v>1.4023245544512006</v>
      </c>
    </row>
    <row r="17" spans="1:6">
      <c r="A17" s="4">
        <f>'South Africa Workbook'!G27</f>
        <v>15</v>
      </c>
      <c r="B17" s="108">
        <f>'South Africa Workbook'!H27</f>
        <v>1.5421703126200623</v>
      </c>
      <c r="C17" s="108">
        <f>'South Africa Workbook'!I27</f>
        <v>1.5981624695740144</v>
      </c>
      <c r="D17" s="108">
        <f>'South Africa Workbook'!J27</f>
        <v>1.3844891274045164</v>
      </c>
      <c r="E17" s="108">
        <f>'South Africa Workbook'!K27</f>
        <v>1.4427747891507012</v>
      </c>
      <c r="F17" s="108">
        <f>'South Africa Workbook'!L27</f>
        <v>1.4413601138026086</v>
      </c>
    </row>
    <row r="18" spans="1:6">
      <c r="A18" s="4">
        <f>'South Africa Workbook'!G28</f>
        <v>16</v>
      </c>
      <c r="B18" s="108">
        <f>'South Africa Workbook'!H28</f>
        <v>1.6267710112718181</v>
      </c>
      <c r="C18" s="108">
        <f>'South Africa Workbook'!I28</f>
        <v>1.6965749186042138</v>
      </c>
      <c r="D18" s="108">
        <f>'South Africa Workbook'!J28</f>
        <v>1.4726303317535545</v>
      </c>
      <c r="E18" s="108">
        <f>'South Africa Workbook'!K28</f>
        <v>1.4988038368729533</v>
      </c>
      <c r="F18" s="108">
        <f>'South Africa Workbook'!L28</f>
        <v>1.4962861911243543</v>
      </c>
    </row>
    <row r="19" spans="1:6">
      <c r="A19" s="4">
        <f>'South Africa Workbook'!G29</f>
        <v>17</v>
      </c>
      <c r="B19" s="108">
        <f>'South Africa Workbook'!H29</f>
        <v>1.6866174497437685</v>
      </c>
      <c r="C19" s="108">
        <f>'South Africa Workbook'!I29</f>
        <v>1.7562529512365346</v>
      </c>
      <c r="D19" s="108">
        <f>'South Africa Workbook'!J29</f>
        <v>1.576303317535545</v>
      </c>
      <c r="E19" s="108">
        <f>'South Africa Workbook'!K29</f>
        <v>1.5386695202969976</v>
      </c>
      <c r="F19" s="108">
        <f>'South Africa Workbook'!L29</f>
        <v>1.5367053877890819</v>
      </c>
    </row>
    <row r="20" spans="1:6">
      <c r="A20" s="4">
        <f>'South Africa Workbook'!G30</f>
        <v>18</v>
      </c>
      <c r="B20" s="108">
        <f>'South Africa Workbook'!H30</f>
        <v>1.6613193997032798</v>
      </c>
      <c r="C20" s="108">
        <f>'South Africa Workbook'!I30</f>
        <v>1.7140554190780692</v>
      </c>
      <c r="D20" s="108">
        <f>'South Africa Workbook'!J30</f>
        <v>1.6803038751045443</v>
      </c>
      <c r="E20" s="108">
        <f>'South Africa Workbook'!K30</f>
        <v>1.4780052643456634</v>
      </c>
      <c r="F20" s="108">
        <f>'South Africa Workbook'!L30</f>
        <v>1.4757996874031327</v>
      </c>
    </row>
    <row r="21" spans="1:6">
      <c r="A21" s="4">
        <f>'South Africa Workbook'!G31</f>
        <v>19</v>
      </c>
      <c r="B21" s="108">
        <f>'South Africa Workbook'!H31</f>
        <v>1.7094979992079582</v>
      </c>
      <c r="C21" s="108">
        <f>'South Africa Workbook'!I31</f>
        <v>1.655651326002332</v>
      </c>
      <c r="D21" s="108">
        <f>'South Africa Workbook'!J31</f>
        <v>1.7923264566490102</v>
      </c>
      <c r="E21" s="108">
        <f>'South Africa Workbook'!K31</f>
        <v>1.5004460984288268</v>
      </c>
      <c r="F21" s="108">
        <f>'South Africa Workbook'!L31</f>
        <v>1.4993582685176849</v>
      </c>
    </row>
    <row r="22" spans="1:6">
      <c r="A22" s="4">
        <f>'South Africa Workbook'!G32</f>
        <v>20</v>
      </c>
      <c r="B22" s="108">
        <f>'South Africa Workbook'!H32</f>
        <v>1.7624879568278136</v>
      </c>
      <c r="C22" s="108" t="str">
        <f>'South Africa Workbook'!I32</f>
        <v>NA</v>
      </c>
      <c r="D22" s="108">
        <f>'South Africa Workbook'!J32</f>
        <v>1.9066211318650683</v>
      </c>
      <c r="E22" s="108">
        <f>'South Africa Workbook'!K32</f>
        <v>1.5383312391677293</v>
      </c>
      <c r="F22" s="108">
        <f>'South Africa Workbook'!L32</f>
        <v>1.5402336285727898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2"/>
  <sheetViews>
    <sheetView zoomScaleNormal="100" workbookViewId="0">
      <selection activeCell="D6" sqref="D6"/>
    </sheetView>
  </sheetViews>
  <sheetFormatPr defaultRowHeight="15"/>
  <cols>
    <col min="1" max="1" width="15.28515625" style="2" customWidth="1"/>
    <col min="2" max="2" width="42.85546875" style="2" bestFit="1" customWidth="1"/>
    <col min="3" max="4" width="48" style="2" bestFit="1" customWidth="1"/>
    <col min="5" max="5" width="30.28515625" style="2" customWidth="1"/>
    <col min="6" max="6" width="38" style="2" bestFit="1" customWidth="1"/>
    <col min="7" max="7" width="42.140625" style="2" bestFit="1" customWidth="1"/>
    <col min="8" max="8" width="22" style="2" customWidth="1"/>
    <col min="9" max="9" width="18.7109375" style="2" customWidth="1"/>
    <col min="10" max="10" width="28.28515625" style="2" customWidth="1"/>
    <col min="11" max="11" width="21.140625" style="2" bestFit="1" customWidth="1"/>
    <col min="12" max="12" width="24.7109375" style="2" customWidth="1"/>
    <col min="13" max="14" width="30.5703125" style="2" customWidth="1"/>
    <col min="15" max="15" width="21.42578125" style="2" customWidth="1"/>
    <col min="16" max="16" width="16.28515625" style="2" customWidth="1"/>
    <col min="17" max="17" width="16.85546875" style="2" customWidth="1"/>
    <col min="18" max="18" width="13.42578125" style="2" customWidth="1"/>
    <col min="19" max="19" width="14.85546875" style="2" customWidth="1"/>
    <col min="20" max="20" width="14.28515625" style="2" customWidth="1"/>
    <col min="21" max="21" width="13" style="2" customWidth="1"/>
    <col min="22" max="22" width="14" style="2" customWidth="1"/>
    <col min="23" max="24" width="14.85546875" style="2" customWidth="1"/>
    <col min="25" max="25" width="13.42578125" style="2" customWidth="1"/>
    <col min="26" max="26" width="20" style="2" customWidth="1"/>
    <col min="27" max="27" width="18.42578125" style="2" customWidth="1"/>
    <col min="28" max="28" width="19.7109375" style="2" customWidth="1"/>
    <col min="29" max="29" width="17.5703125" style="2" customWidth="1"/>
    <col min="30" max="30" width="18" style="2" customWidth="1"/>
    <col min="31" max="31" width="21.42578125" style="2" customWidth="1"/>
    <col min="32" max="32" width="21.5703125" style="2" customWidth="1"/>
    <col min="33" max="33" width="17.5703125" style="2" customWidth="1"/>
    <col min="34" max="16384" width="9.140625" style="2"/>
  </cols>
  <sheetData>
    <row r="1" spans="1:7">
      <c r="A1" s="20" t="s">
        <v>5</v>
      </c>
    </row>
    <row r="2" spans="1:7">
      <c r="A2" s="2" t="s">
        <v>46</v>
      </c>
    </row>
    <row r="3" spans="1:7">
      <c r="A3" s="2" t="s">
        <v>47</v>
      </c>
    </row>
    <row r="4" spans="1:7">
      <c r="A4" s="2" t="s">
        <v>6</v>
      </c>
    </row>
    <row r="5" spans="1:7">
      <c r="A5" s="2" t="s">
        <v>48</v>
      </c>
    </row>
    <row r="6" spans="1:7">
      <c r="A6" s="2" t="s">
        <v>65</v>
      </c>
    </row>
    <row r="7" spans="1:7">
      <c r="A7" s="2" t="s">
        <v>49</v>
      </c>
    </row>
    <row r="8" spans="1:7">
      <c r="A8" s="2" t="s">
        <v>50</v>
      </c>
    </row>
    <row r="9" spans="1:7">
      <c r="A9" s="27" t="s">
        <v>51</v>
      </c>
    </row>
    <row r="10" spans="1:7">
      <c r="A10" s="27" t="s">
        <v>76</v>
      </c>
    </row>
    <row r="11" spans="1:7">
      <c r="A11" s="27" t="s">
        <v>77</v>
      </c>
    </row>
    <row r="12" spans="1:7">
      <c r="A12" s="27" t="s">
        <v>78</v>
      </c>
    </row>
    <row r="13" spans="1:7">
      <c r="A13" s="27" t="s">
        <v>79</v>
      </c>
    </row>
    <row r="14" spans="1:7">
      <c r="A14" s="27"/>
    </row>
    <row r="15" spans="1:7" ht="15.75" thickBot="1">
      <c r="A15" s="20" t="s">
        <v>52</v>
      </c>
      <c r="C15" s="20" t="s">
        <v>7</v>
      </c>
      <c r="E15" s="20" t="s">
        <v>68</v>
      </c>
    </row>
    <row r="16" spans="1:7" ht="18">
      <c r="A16" s="28" t="s">
        <v>8</v>
      </c>
      <c r="B16" s="29">
        <v>1.0880000000000001</v>
      </c>
      <c r="C16" s="30">
        <v>0.90720000000000001</v>
      </c>
      <c r="D16" s="31" t="s">
        <v>9</v>
      </c>
      <c r="E16" s="28" t="s">
        <v>69</v>
      </c>
      <c r="F16" s="76">
        <v>19110</v>
      </c>
      <c r="G16" s="31" t="s">
        <v>70</v>
      </c>
    </row>
    <row r="17" spans="1:33" ht="18">
      <c r="A17" s="10" t="s">
        <v>10</v>
      </c>
      <c r="B17" s="11">
        <v>1.0880000000000001</v>
      </c>
      <c r="C17" s="32">
        <v>1000</v>
      </c>
      <c r="D17" s="33" t="s">
        <v>11</v>
      </c>
      <c r="E17" s="10" t="s">
        <v>71</v>
      </c>
      <c r="F17" s="73">
        <v>7215</v>
      </c>
      <c r="G17" s="33" t="s">
        <v>70</v>
      </c>
    </row>
    <row r="18" spans="1:33">
      <c r="A18" s="10" t="s">
        <v>12</v>
      </c>
      <c r="B18" s="11">
        <v>1.073</v>
      </c>
      <c r="C18" s="34">
        <v>9.9999999999999995E-7</v>
      </c>
      <c r="D18" s="33" t="s">
        <v>13</v>
      </c>
      <c r="E18" s="10" t="s">
        <v>72</v>
      </c>
      <c r="F18" s="73">
        <f>4.184/1000000000</f>
        <v>4.1840000000000004E-9</v>
      </c>
      <c r="G18" s="33" t="s">
        <v>72</v>
      </c>
    </row>
    <row r="19" spans="1:33" ht="18">
      <c r="A19" s="10" t="s">
        <v>15</v>
      </c>
      <c r="B19" s="11">
        <v>1.04</v>
      </c>
      <c r="C19" s="32">
        <v>49.8</v>
      </c>
      <c r="D19" s="33" t="s">
        <v>14</v>
      </c>
      <c r="E19" s="10" t="s">
        <v>80</v>
      </c>
      <c r="F19" s="73">
        <v>0.4</v>
      </c>
      <c r="G19" s="33"/>
    </row>
    <row r="20" spans="1:33" ht="19.5" thickBot="1">
      <c r="A20" s="35" t="s">
        <v>53</v>
      </c>
      <c r="B20" s="36">
        <v>1.1499999999999999</v>
      </c>
      <c r="C20" s="37">
        <v>2.8316000000000001E-2</v>
      </c>
      <c r="D20" s="33" t="s">
        <v>54</v>
      </c>
      <c r="E20" s="10" t="s">
        <v>81</v>
      </c>
      <c r="F20" s="73">
        <v>0.2</v>
      </c>
      <c r="G20" s="33"/>
    </row>
    <row r="21" spans="1:33" ht="18.75">
      <c r="A21" s="38"/>
      <c r="B21" s="39"/>
      <c r="C21" s="40">
        <v>0.8</v>
      </c>
      <c r="D21" s="33" t="s">
        <v>55</v>
      </c>
      <c r="E21" s="10" t="s">
        <v>82</v>
      </c>
      <c r="F21" s="73">
        <v>9.1</v>
      </c>
      <c r="G21" s="33"/>
    </row>
    <row r="22" spans="1:33" ht="18">
      <c r="A22" s="41"/>
      <c r="B22" s="41"/>
      <c r="C22" s="37">
        <f>1.05505585/1000</f>
        <v>1.0550558499999999E-3</v>
      </c>
      <c r="D22" s="33" t="s">
        <v>16</v>
      </c>
      <c r="E22" s="10" t="s">
        <v>83</v>
      </c>
      <c r="F22" s="73">
        <v>7.9</v>
      </c>
      <c r="G22" s="33"/>
    </row>
    <row r="23" spans="1:33" ht="15.75" thickBot="1">
      <c r="A23" s="25"/>
      <c r="B23" s="26"/>
      <c r="C23" s="32">
        <f>3600/1000</f>
        <v>3.6</v>
      </c>
      <c r="D23" s="33" t="s">
        <v>17</v>
      </c>
      <c r="E23" s="35" t="s">
        <v>84</v>
      </c>
      <c r="F23" s="74">
        <f>F22/F21</f>
        <v>0.86813186813186816</v>
      </c>
      <c r="G23" s="75"/>
    </row>
    <row r="24" spans="1:33" ht="18" thickBot="1">
      <c r="A24" s="42"/>
      <c r="C24" s="43">
        <f>1000/6</f>
        <v>166.66666666666666</v>
      </c>
      <c r="D24" s="44" t="s">
        <v>56</v>
      </c>
    </row>
    <row r="25" spans="1:33">
      <c r="A25" s="42"/>
      <c r="C25" s="45"/>
    </row>
    <row r="26" spans="1:33">
      <c r="A26" s="42"/>
      <c r="C26" s="45"/>
    </row>
    <row r="27" spans="1:33" ht="15.75" thickBot="1">
      <c r="E27" s="24" t="s">
        <v>57</v>
      </c>
      <c r="M27" s="24" t="s">
        <v>58</v>
      </c>
      <c r="T27" s="2" t="s">
        <v>5</v>
      </c>
      <c r="AC27" s="2" t="s">
        <v>87</v>
      </c>
    </row>
    <row r="28" spans="1:33" ht="15" customHeight="1">
      <c r="A28" s="99" t="s">
        <v>1</v>
      </c>
      <c r="B28" s="95" t="s">
        <v>18</v>
      </c>
      <c r="C28" s="101" t="s">
        <v>19</v>
      </c>
      <c r="D28" s="95" t="s">
        <v>20</v>
      </c>
      <c r="E28" s="95" t="s">
        <v>21</v>
      </c>
      <c r="F28" s="95" t="s">
        <v>59</v>
      </c>
      <c r="G28" s="95" t="s">
        <v>60</v>
      </c>
      <c r="H28" s="95" t="s">
        <v>66</v>
      </c>
      <c r="I28" s="95" t="s">
        <v>67</v>
      </c>
      <c r="J28" s="95" t="s">
        <v>74</v>
      </c>
      <c r="K28" s="95" t="s">
        <v>75</v>
      </c>
      <c r="L28" s="99" t="s">
        <v>61</v>
      </c>
      <c r="M28" s="101" t="s">
        <v>62</v>
      </c>
      <c r="N28" s="95" t="s">
        <v>63</v>
      </c>
      <c r="O28" s="95" t="s">
        <v>86</v>
      </c>
      <c r="P28" s="99" t="s">
        <v>22</v>
      </c>
      <c r="Q28" s="101" t="s">
        <v>23</v>
      </c>
      <c r="R28" s="95" t="s">
        <v>24</v>
      </c>
      <c r="S28" s="95" t="s">
        <v>25</v>
      </c>
      <c r="T28" s="95" t="s">
        <v>26</v>
      </c>
      <c r="U28" s="95" t="s">
        <v>64</v>
      </c>
      <c r="V28" s="95" t="s">
        <v>73</v>
      </c>
      <c r="W28" s="95" t="s">
        <v>85</v>
      </c>
      <c r="X28" s="97" t="s">
        <v>27</v>
      </c>
      <c r="Y28" s="99" t="s">
        <v>88</v>
      </c>
      <c r="Z28" s="101" t="s">
        <v>89</v>
      </c>
      <c r="AA28" s="95" t="s">
        <v>90</v>
      </c>
      <c r="AB28" s="95" t="s">
        <v>91</v>
      </c>
      <c r="AC28" s="95" t="s">
        <v>92</v>
      </c>
      <c r="AD28" s="95" t="s">
        <v>93</v>
      </c>
      <c r="AE28" s="95" t="s">
        <v>94</v>
      </c>
      <c r="AF28" s="95" t="s">
        <v>95</v>
      </c>
      <c r="AG28" s="97" t="s">
        <v>96</v>
      </c>
    </row>
    <row r="29" spans="1:33">
      <c r="A29" s="100"/>
      <c r="B29" s="96"/>
      <c r="C29" s="102"/>
      <c r="D29" s="96"/>
      <c r="E29" s="96"/>
      <c r="F29" s="96"/>
      <c r="G29" s="96"/>
      <c r="H29" s="96"/>
      <c r="I29" s="96"/>
      <c r="J29" s="96"/>
      <c r="K29" s="96"/>
      <c r="L29" s="100"/>
      <c r="M29" s="102"/>
      <c r="N29" s="96"/>
      <c r="O29" s="96"/>
      <c r="P29" s="100"/>
      <c r="Q29" s="102"/>
      <c r="R29" s="96"/>
      <c r="S29" s="96"/>
      <c r="T29" s="96"/>
      <c r="U29" s="96"/>
      <c r="V29" s="96"/>
      <c r="W29" s="96"/>
      <c r="X29" s="98"/>
      <c r="Y29" s="100"/>
      <c r="Z29" s="102"/>
      <c r="AA29" s="96"/>
      <c r="AB29" s="96"/>
      <c r="AC29" s="96"/>
      <c r="AD29" s="96"/>
      <c r="AE29" s="96"/>
      <c r="AF29" s="96"/>
      <c r="AG29" s="98"/>
    </row>
    <row r="30" spans="1:33">
      <c r="A30" s="46">
        <v>1991</v>
      </c>
      <c r="B30" s="61">
        <v>143638.51044000001</v>
      </c>
      <c r="C30" s="62">
        <v>402.50884000000002</v>
      </c>
      <c r="D30" s="26">
        <v>0</v>
      </c>
      <c r="E30" s="67">
        <v>2.0660000000000001E-2</v>
      </c>
      <c r="F30" s="47">
        <v>9.1759999999999994E-2</v>
      </c>
      <c r="G30" s="48">
        <v>12200000</v>
      </c>
      <c r="H30" s="2">
        <v>230000</v>
      </c>
      <c r="I30" s="2">
        <v>14000</v>
      </c>
      <c r="J30" s="49">
        <v>4190.6368138395392</v>
      </c>
      <c r="K30" s="7">
        <v>13295249.960000001</v>
      </c>
      <c r="L30" s="69">
        <v>20400.8223</v>
      </c>
      <c r="M30" s="50">
        <v>5657</v>
      </c>
      <c r="N30" s="51">
        <v>1047</v>
      </c>
      <c r="O30" s="79">
        <v>15320</v>
      </c>
      <c r="P30" s="53">
        <f t="shared" ref="P30:P50" si="0">B30*1000*L30*1000*$C$22*$C$18*$B$16</f>
        <v>3363743.8052619495</v>
      </c>
      <c r="Q30" s="50">
        <f t="shared" ref="Q30:Q50" si="1">C30*1000*M30*1000*365*$C$22*$B$18*$C$18</f>
        <v>940870.03644685133</v>
      </c>
      <c r="R30" s="50">
        <f t="shared" ref="R30:R50" si="2">D30*1000000000*N30*$C$22*$C$18*$B$19</f>
        <v>0</v>
      </c>
      <c r="S30" s="50">
        <f t="shared" ref="S30:S50" si="3">E30*1000000000000000*$C$22*$C$18</f>
        <v>21797.453860999998</v>
      </c>
      <c r="T30" s="50">
        <f t="shared" ref="T30:T50" si="4">F30*1000000000000000*$C$22*$C$18</f>
        <v>96811.924795999978</v>
      </c>
      <c r="U30" s="50">
        <f t="shared" ref="U30:U50" si="5">G30*$C$24*O30*(1/1000)*$C$18*$B$20</f>
        <v>35823.266666666663</v>
      </c>
      <c r="V30" s="50">
        <f t="shared" ref="V30:V50" si="6">((H30*$F$16*365*$F$18)+(I30*$F$17*365*$F$18))*$F$19</f>
        <v>2746.6339118400006</v>
      </c>
      <c r="W30" s="50">
        <f t="shared" ref="W30:W50" si="7">J30*$F$18*365*$F$23*$F$20*K30</f>
        <v>14773.274436232405</v>
      </c>
      <c r="X30" s="52">
        <f t="shared" ref="X30:X50" si="8">SUM(P30:W30)</f>
        <v>4476566.3953805398</v>
      </c>
      <c r="Y30" s="53">
        <f t="shared" ref="Y30:Y50" si="9">B30*1000*L30*1000*$C$22*$C$18</f>
        <v>3091676.2916010562</v>
      </c>
      <c r="Z30" s="50">
        <f t="shared" ref="Z30:Z50" si="10">C30*1000*365*M30*1000*$C$22*$C$18</f>
        <v>876859.30703341239</v>
      </c>
      <c r="AA30" s="50">
        <f t="shared" ref="AA30:AA50" si="11">D30*1000000000*N30*$C$22*$C$18</f>
        <v>0</v>
      </c>
      <c r="AB30" s="50">
        <f t="shared" ref="AB30:AB50" si="12">E30*1000000000000000*$C$22*$C$18</f>
        <v>21797.453860999998</v>
      </c>
      <c r="AC30" s="50">
        <f t="shared" ref="AC30:AC50" si="13">F30*1000000000000000*$C$22*$C$18</f>
        <v>96811.924795999978</v>
      </c>
      <c r="AD30" s="50">
        <f t="shared" ref="AD30:AD50" si="14">G30*$C$24*O30*(1/1000)*$C$18</f>
        <v>31150.666666666664</v>
      </c>
      <c r="AE30" s="50">
        <f t="shared" ref="AE30:AE50" si="15">((H30*$F$16*365*$F$18)+(I30*$F$17*365*$F$18))</f>
        <v>6866.5847796000007</v>
      </c>
      <c r="AF30" s="50">
        <f t="shared" ref="AF30:AF50" si="16">J30*$F$18*365*K30</f>
        <v>85086.580613743587</v>
      </c>
      <c r="AG30" s="52">
        <f>SUM(Y30:AF30)</f>
        <v>4210248.8093514787</v>
      </c>
    </row>
    <row r="31" spans="1:33">
      <c r="A31" s="46">
        <v>1992</v>
      </c>
      <c r="B31" s="61">
        <v>147390.00007000001</v>
      </c>
      <c r="C31" s="62">
        <v>411.62241999999998</v>
      </c>
      <c r="D31" s="63">
        <v>1.41</v>
      </c>
      <c r="E31" s="67">
        <v>7.7799999999999996E-3</v>
      </c>
      <c r="F31" s="47">
        <v>9.3210000000000001E-2</v>
      </c>
      <c r="G31" s="48">
        <v>12600000</v>
      </c>
      <c r="H31" s="2">
        <v>230000</v>
      </c>
      <c r="I31" s="2">
        <v>14000</v>
      </c>
      <c r="J31" s="49">
        <v>4198.0244476693979</v>
      </c>
      <c r="K31" s="7">
        <v>13575573.43</v>
      </c>
      <c r="L31" s="69">
        <v>20421.371760000002</v>
      </c>
      <c r="M31" s="50">
        <v>5657</v>
      </c>
      <c r="N31" s="51">
        <v>1047</v>
      </c>
      <c r="O31" s="79">
        <v>15320</v>
      </c>
      <c r="P31" s="53">
        <f t="shared" si="0"/>
        <v>3455073.3823135938</v>
      </c>
      <c r="Q31" s="50">
        <f t="shared" si="1"/>
        <v>962173.15701126237</v>
      </c>
      <c r="R31" s="50">
        <f t="shared" si="2"/>
        <v>1619.8491916666796</v>
      </c>
      <c r="S31" s="50">
        <f t="shared" si="3"/>
        <v>8208.334512999998</v>
      </c>
      <c r="T31" s="50">
        <f t="shared" si="4"/>
        <v>98341.755778499981</v>
      </c>
      <c r="U31" s="50">
        <f t="shared" si="5"/>
        <v>36997.799999999996</v>
      </c>
      <c r="V31" s="50">
        <f t="shared" si="6"/>
        <v>2746.6339118400006</v>
      </c>
      <c r="W31" s="50">
        <f t="shared" si="7"/>
        <v>15111.354070354979</v>
      </c>
      <c r="X31" s="52">
        <f t="shared" si="8"/>
        <v>4580272.2667902177</v>
      </c>
      <c r="Y31" s="53">
        <f t="shared" si="9"/>
        <v>3175618.917567641</v>
      </c>
      <c r="Z31" s="50">
        <f t="shared" si="10"/>
        <v>896713.10066287266</v>
      </c>
      <c r="AA31" s="50">
        <f t="shared" si="11"/>
        <v>1557.5472996794997</v>
      </c>
      <c r="AB31" s="50">
        <f t="shared" si="12"/>
        <v>8208.334512999998</v>
      </c>
      <c r="AC31" s="50">
        <f t="shared" si="13"/>
        <v>98341.755778499981</v>
      </c>
      <c r="AD31" s="50">
        <f t="shared" si="14"/>
        <v>32171.999999999996</v>
      </c>
      <c r="AE31" s="50">
        <f t="shared" si="15"/>
        <v>6866.5847796000007</v>
      </c>
      <c r="AF31" s="50">
        <f t="shared" si="16"/>
        <v>87033.748126728038</v>
      </c>
      <c r="AG31" s="52">
        <f t="shared" ref="AG31:AG50" si="17">SUM(Y31:AF31)</f>
        <v>4306511.9887280213</v>
      </c>
    </row>
    <row r="32" spans="1:33">
      <c r="A32" s="46">
        <v>1993</v>
      </c>
      <c r="B32" s="61">
        <v>146389.68118000001</v>
      </c>
      <c r="C32" s="62">
        <v>402.11002999999999</v>
      </c>
      <c r="D32" s="63">
        <v>63.567</v>
      </c>
      <c r="E32" s="67">
        <v>1.5100000000000001E-3</v>
      </c>
      <c r="F32" s="47">
        <v>7.2800000000000004E-2</v>
      </c>
      <c r="G32" s="48">
        <v>13000000</v>
      </c>
      <c r="H32" s="2">
        <v>235000</v>
      </c>
      <c r="I32" s="2">
        <v>14000</v>
      </c>
      <c r="J32" s="49">
        <v>4205.4056097537969</v>
      </c>
      <c r="K32" s="7">
        <v>13865304.52</v>
      </c>
      <c r="L32" s="69">
        <v>20411.523379999999</v>
      </c>
      <c r="M32" s="50">
        <v>5657</v>
      </c>
      <c r="N32" s="51">
        <v>1047</v>
      </c>
      <c r="O32" s="79">
        <v>15320</v>
      </c>
      <c r="P32" s="53">
        <f t="shared" si="0"/>
        <v>3429969.2688060096</v>
      </c>
      <c r="Q32" s="50">
        <f t="shared" si="1"/>
        <v>939937.81250057626</v>
      </c>
      <c r="R32" s="50">
        <f t="shared" si="2"/>
        <v>73027.626643032505</v>
      </c>
      <c r="S32" s="50">
        <f t="shared" si="3"/>
        <v>1593.1343334999997</v>
      </c>
      <c r="T32" s="50">
        <f t="shared" si="4"/>
        <v>76808.065879999995</v>
      </c>
      <c r="U32" s="50">
        <f t="shared" si="5"/>
        <v>38172.333333333321</v>
      </c>
      <c r="V32" s="50">
        <f t="shared" si="6"/>
        <v>2805.0019670400006</v>
      </c>
      <c r="W32" s="50">
        <f t="shared" si="7"/>
        <v>15460.998461534451</v>
      </c>
      <c r="X32" s="52">
        <f t="shared" si="8"/>
        <v>4577774.2419250254</v>
      </c>
      <c r="Y32" s="53">
        <f t="shared" si="9"/>
        <v>3152545.2838290525</v>
      </c>
      <c r="Z32" s="50">
        <f t="shared" si="10"/>
        <v>875990.5055923356</v>
      </c>
      <c r="AA32" s="50">
        <f t="shared" si="11"/>
        <v>70218.871772146638</v>
      </c>
      <c r="AB32" s="50">
        <f t="shared" si="12"/>
        <v>1593.1343334999997</v>
      </c>
      <c r="AC32" s="50">
        <f t="shared" si="13"/>
        <v>76808.065879999995</v>
      </c>
      <c r="AD32" s="50">
        <f t="shared" si="14"/>
        <v>33193.333333333328</v>
      </c>
      <c r="AE32" s="50">
        <f t="shared" si="15"/>
        <v>7012.5049176000011</v>
      </c>
      <c r="AF32" s="50">
        <f t="shared" si="16"/>
        <v>89047.522784787041</v>
      </c>
      <c r="AG32" s="52">
        <f t="shared" si="17"/>
        <v>4306409.2224427555</v>
      </c>
    </row>
    <row r="33" spans="1:33">
      <c r="A33" s="46">
        <v>1994</v>
      </c>
      <c r="B33" s="61">
        <v>160745.00375</v>
      </c>
      <c r="C33" s="62">
        <v>409.55975000000001</v>
      </c>
      <c r="D33" s="63">
        <v>68.86</v>
      </c>
      <c r="E33" s="67">
        <v>1.108E-2</v>
      </c>
      <c r="F33" s="47">
        <v>9.7309999999999994E-2</v>
      </c>
      <c r="G33" s="48">
        <v>13400000</v>
      </c>
      <c r="H33" s="2">
        <v>240000</v>
      </c>
      <c r="I33" s="2">
        <v>14000</v>
      </c>
      <c r="J33" s="49">
        <v>4212.7802374177854</v>
      </c>
      <c r="K33" s="7">
        <v>15313289.199999999</v>
      </c>
      <c r="L33" s="69">
        <v>20378.95521</v>
      </c>
      <c r="M33" s="50">
        <v>5657</v>
      </c>
      <c r="N33" s="51">
        <v>1047</v>
      </c>
      <c r="O33" s="79">
        <v>15320</v>
      </c>
      <c r="P33" s="53">
        <f t="shared" si="0"/>
        <v>3760310.8097574306</v>
      </c>
      <c r="Q33" s="50">
        <f t="shared" si="1"/>
        <v>957351.6370712833</v>
      </c>
      <c r="R33" s="50">
        <f t="shared" si="2"/>
        <v>79108.379672459268</v>
      </c>
      <c r="S33" s="50">
        <f t="shared" si="3"/>
        <v>11690.018817999997</v>
      </c>
      <c r="T33" s="50">
        <f t="shared" si="4"/>
        <v>102667.48476349998</v>
      </c>
      <c r="U33" s="50">
        <f t="shared" si="5"/>
        <v>39346.866666666654</v>
      </c>
      <c r="V33" s="50">
        <f t="shared" si="6"/>
        <v>2863.3700222400003</v>
      </c>
      <c r="W33" s="50">
        <f t="shared" si="7"/>
        <v>17105.568950617435</v>
      </c>
      <c r="X33" s="52">
        <f t="shared" si="8"/>
        <v>4970444.1357221976</v>
      </c>
      <c r="Y33" s="53">
        <f t="shared" si="9"/>
        <v>3456168.0236741086</v>
      </c>
      <c r="Z33" s="50">
        <f t="shared" si="10"/>
        <v>892219.60584462574</v>
      </c>
      <c r="AA33" s="50">
        <f t="shared" si="11"/>
        <v>76065.749685056988</v>
      </c>
      <c r="AB33" s="50">
        <f t="shared" si="12"/>
        <v>11690.018817999997</v>
      </c>
      <c r="AC33" s="50">
        <f t="shared" si="13"/>
        <v>102667.48476349998</v>
      </c>
      <c r="AD33" s="50">
        <f t="shared" si="14"/>
        <v>34214.666666666657</v>
      </c>
      <c r="AE33" s="50">
        <f t="shared" si="15"/>
        <v>7158.4250556000006</v>
      </c>
      <c r="AF33" s="50">
        <f t="shared" si="16"/>
        <v>98519.416107986501</v>
      </c>
      <c r="AG33" s="52">
        <f t="shared" si="17"/>
        <v>4678703.3906155452</v>
      </c>
    </row>
    <row r="34" spans="1:33">
      <c r="A34" s="46">
        <v>1995</v>
      </c>
      <c r="B34" s="61">
        <v>162260.56281999999</v>
      </c>
      <c r="C34" s="62">
        <v>421.07319000000001</v>
      </c>
      <c r="D34" s="63">
        <v>69.22</v>
      </c>
      <c r="E34" s="67">
        <v>5.4599999999999996E-3</v>
      </c>
      <c r="F34" s="47">
        <v>0.11341</v>
      </c>
      <c r="G34" s="48">
        <v>13800000</v>
      </c>
      <c r="H34" s="2">
        <v>245000</v>
      </c>
      <c r="I34" s="2">
        <v>14000</v>
      </c>
      <c r="J34" s="49">
        <v>4220.1482682234127</v>
      </c>
      <c r="K34" s="7">
        <v>16430400</v>
      </c>
      <c r="L34" s="69">
        <v>20370.777259999999</v>
      </c>
      <c r="M34" s="50">
        <v>5657</v>
      </c>
      <c r="N34" s="51">
        <v>1047</v>
      </c>
      <c r="O34" s="79">
        <v>15320</v>
      </c>
      <c r="P34" s="53">
        <f t="shared" si="0"/>
        <v>3794241.0937866895</v>
      </c>
      <c r="Q34" s="50">
        <f t="shared" si="1"/>
        <v>984264.46391113277</v>
      </c>
      <c r="R34" s="50">
        <f t="shared" si="2"/>
        <v>79521.958189480545</v>
      </c>
      <c r="S34" s="50">
        <f t="shared" si="3"/>
        <v>5760.6049409999987</v>
      </c>
      <c r="T34" s="50">
        <f t="shared" si="4"/>
        <v>119653.88394849998</v>
      </c>
      <c r="U34" s="50">
        <f t="shared" si="5"/>
        <v>40521.399999999994</v>
      </c>
      <c r="V34" s="50">
        <f t="shared" si="6"/>
        <v>2921.7380774400008</v>
      </c>
      <c r="W34" s="50">
        <f t="shared" si="7"/>
        <v>18385.526915556253</v>
      </c>
      <c r="X34" s="52">
        <f t="shared" si="8"/>
        <v>5045270.6697698003</v>
      </c>
      <c r="Y34" s="53">
        <f t="shared" si="9"/>
        <v>3487353.9464951186</v>
      </c>
      <c r="Z34" s="50">
        <f t="shared" si="10"/>
        <v>917301.45751270524</v>
      </c>
      <c r="AA34" s="50">
        <f t="shared" si="11"/>
        <v>76463.421336038984</v>
      </c>
      <c r="AB34" s="50">
        <f t="shared" si="12"/>
        <v>5760.6049409999987</v>
      </c>
      <c r="AC34" s="50">
        <f t="shared" si="13"/>
        <v>119653.88394849998</v>
      </c>
      <c r="AD34" s="50">
        <f t="shared" si="14"/>
        <v>35236</v>
      </c>
      <c r="AE34" s="50">
        <f t="shared" si="15"/>
        <v>7304.345193600001</v>
      </c>
      <c r="AF34" s="50">
        <f t="shared" si="16"/>
        <v>105891.32590605183</v>
      </c>
      <c r="AG34" s="52">
        <f t="shared" si="17"/>
        <v>4754964.9853330161</v>
      </c>
    </row>
    <row r="35" spans="1:33">
      <c r="A35" s="46">
        <v>1996</v>
      </c>
      <c r="B35" s="61">
        <v>163936.28883</v>
      </c>
      <c r="C35" s="62">
        <v>427.72512</v>
      </c>
      <c r="D35" s="63">
        <v>65.00985</v>
      </c>
      <c r="E35" s="67">
        <v>1.423E-2</v>
      </c>
      <c r="F35" s="47">
        <v>0.11816</v>
      </c>
      <c r="G35" s="48">
        <v>14200000</v>
      </c>
      <c r="H35" s="2">
        <v>250000</v>
      </c>
      <c r="I35" s="2">
        <v>14000</v>
      </c>
      <c r="J35" s="49">
        <v>4227.5096399716585</v>
      </c>
      <c r="K35" s="7">
        <v>16000098.800000001</v>
      </c>
      <c r="L35" s="69">
        <v>20380.881700000002</v>
      </c>
      <c r="M35" s="50">
        <v>5657</v>
      </c>
      <c r="N35" s="51">
        <v>1047</v>
      </c>
      <c r="O35" s="79">
        <v>15320</v>
      </c>
      <c r="P35" s="53">
        <f t="shared" si="0"/>
        <v>3835327.1318234298</v>
      </c>
      <c r="Q35" s="50">
        <f t="shared" si="1"/>
        <v>999813.44321191497</v>
      </c>
      <c r="R35" s="50">
        <f t="shared" si="2"/>
        <v>74685.214874377387</v>
      </c>
      <c r="S35" s="50">
        <f t="shared" si="3"/>
        <v>15013.444745499997</v>
      </c>
      <c r="T35" s="50">
        <f t="shared" si="4"/>
        <v>124665.39923599998</v>
      </c>
      <c r="U35" s="50">
        <f t="shared" si="5"/>
        <v>41695.933333333327</v>
      </c>
      <c r="V35" s="50">
        <f t="shared" si="6"/>
        <v>2980.1061326400004</v>
      </c>
      <c r="W35" s="50">
        <f t="shared" si="7"/>
        <v>17935.252942753166</v>
      </c>
      <c r="X35" s="52">
        <f t="shared" si="8"/>
        <v>5112115.9262999482</v>
      </c>
      <c r="Y35" s="53">
        <f t="shared" si="9"/>
        <v>3525116.849102417</v>
      </c>
      <c r="Z35" s="50">
        <f t="shared" si="10"/>
        <v>931792.58454046154</v>
      </c>
      <c r="AA35" s="50">
        <f t="shared" si="11"/>
        <v>71812.706609978253</v>
      </c>
      <c r="AB35" s="50">
        <f t="shared" si="12"/>
        <v>15013.444745499997</v>
      </c>
      <c r="AC35" s="50">
        <f t="shared" si="13"/>
        <v>124665.39923599998</v>
      </c>
      <c r="AD35" s="50">
        <f t="shared" si="14"/>
        <v>36257.333333333328</v>
      </c>
      <c r="AE35" s="50">
        <f t="shared" si="15"/>
        <v>7450.2653316000005</v>
      </c>
      <c r="AF35" s="50">
        <f t="shared" si="16"/>
        <v>103297.97580952774</v>
      </c>
      <c r="AG35" s="52">
        <f t="shared" si="17"/>
        <v>4815406.5587088168</v>
      </c>
    </row>
    <row r="36" spans="1:33">
      <c r="A36" s="46">
        <v>1997</v>
      </c>
      <c r="B36" s="61">
        <v>171665.19784000001</v>
      </c>
      <c r="C36" s="62">
        <v>438.69583999999998</v>
      </c>
      <c r="D36" s="63">
        <v>61.801250000000003</v>
      </c>
      <c r="E36" s="67">
        <v>2.2790000000000001E-2</v>
      </c>
      <c r="F36" s="47">
        <v>0.12691</v>
      </c>
      <c r="G36" s="48">
        <v>14600000</v>
      </c>
      <c r="H36" s="2">
        <v>255000</v>
      </c>
      <c r="I36" s="2">
        <v>14000</v>
      </c>
      <c r="J36" s="49">
        <v>4234.8642907043577</v>
      </c>
      <c r="K36" s="7">
        <v>16370425.199999999</v>
      </c>
      <c r="L36" s="69">
        <v>21302.00432</v>
      </c>
      <c r="M36" s="50">
        <v>5657</v>
      </c>
      <c r="N36" s="51">
        <v>1047</v>
      </c>
      <c r="O36" s="79">
        <v>15320</v>
      </c>
      <c r="P36" s="53">
        <f t="shared" si="0"/>
        <v>4197658.1937583927</v>
      </c>
      <c r="Q36" s="50">
        <f t="shared" si="1"/>
        <v>1025457.654470103</v>
      </c>
      <c r="R36" s="50">
        <f t="shared" si="2"/>
        <v>70999.081458503832</v>
      </c>
      <c r="S36" s="50">
        <f t="shared" si="3"/>
        <v>24044.722821499996</v>
      </c>
      <c r="T36" s="50">
        <f t="shared" si="4"/>
        <v>133897.13792349998</v>
      </c>
      <c r="U36" s="50">
        <f t="shared" si="5"/>
        <v>42870.46666666666</v>
      </c>
      <c r="V36" s="50">
        <f t="shared" si="6"/>
        <v>3038.4741878400005</v>
      </c>
      <c r="W36" s="50">
        <f t="shared" si="7"/>
        <v>18382.293346429349</v>
      </c>
      <c r="X36" s="52">
        <f t="shared" si="8"/>
        <v>5516348.0246329345</v>
      </c>
      <c r="Y36" s="53">
        <f t="shared" si="9"/>
        <v>3858141.7222044049</v>
      </c>
      <c r="Z36" s="50">
        <f t="shared" si="10"/>
        <v>955692.12904949032</v>
      </c>
      <c r="AA36" s="50">
        <f t="shared" si="11"/>
        <v>68268.347556253677</v>
      </c>
      <c r="AB36" s="50">
        <f t="shared" si="12"/>
        <v>24044.722821499996</v>
      </c>
      <c r="AC36" s="50">
        <f t="shared" si="13"/>
        <v>133897.13792349998</v>
      </c>
      <c r="AD36" s="50">
        <f t="shared" si="14"/>
        <v>37278.666666666664</v>
      </c>
      <c r="AE36" s="50">
        <f t="shared" si="15"/>
        <v>7596.1854696000009</v>
      </c>
      <c r="AF36" s="50">
        <f t="shared" si="16"/>
        <v>105872.70218513104</v>
      </c>
      <c r="AG36" s="52">
        <f t="shared" si="17"/>
        <v>5190791.6138765467</v>
      </c>
    </row>
    <row r="37" spans="1:33">
      <c r="A37" s="46">
        <v>1998</v>
      </c>
      <c r="B37" s="61">
        <v>160838.7432</v>
      </c>
      <c r="C37" s="62">
        <v>450.77404999999999</v>
      </c>
      <c r="D37" s="63">
        <v>51.20675</v>
      </c>
      <c r="E37" s="67">
        <v>1.8499999999999999E-2</v>
      </c>
      <c r="F37" s="47">
        <v>0.13649</v>
      </c>
      <c r="G37" s="48">
        <v>12000000</v>
      </c>
      <c r="H37" s="2">
        <v>260000</v>
      </c>
      <c r="I37" s="2">
        <v>14000</v>
      </c>
      <c r="J37" s="49">
        <v>4242.2121587061019</v>
      </c>
      <c r="K37" s="7">
        <v>16340876.369999999</v>
      </c>
      <c r="L37" s="69">
        <v>21302</v>
      </c>
      <c r="M37" s="50">
        <v>5657</v>
      </c>
      <c r="N37" s="51">
        <v>1047</v>
      </c>
      <c r="O37" s="79">
        <v>15320</v>
      </c>
      <c r="P37" s="53">
        <f t="shared" si="0"/>
        <v>3932922.5716350488</v>
      </c>
      <c r="Q37" s="50">
        <f t="shared" si="1"/>
        <v>1053690.6390746466</v>
      </c>
      <c r="R37" s="50">
        <f t="shared" si="2"/>
        <v>58827.81035133174</v>
      </c>
      <c r="S37" s="50">
        <f t="shared" si="3"/>
        <v>19518.533224999999</v>
      </c>
      <c r="T37" s="50">
        <f t="shared" si="4"/>
        <v>144004.57296649998</v>
      </c>
      <c r="U37" s="50">
        <f t="shared" si="5"/>
        <v>35236</v>
      </c>
      <c r="V37" s="50">
        <f t="shared" si="6"/>
        <v>3096.8422430400005</v>
      </c>
      <c r="W37" s="50">
        <f t="shared" si="7"/>
        <v>18380.950419287619</v>
      </c>
      <c r="X37" s="52">
        <f t="shared" si="8"/>
        <v>5265677.9199148547</v>
      </c>
      <c r="Y37" s="53">
        <f t="shared" si="9"/>
        <v>3614818.5401057433</v>
      </c>
      <c r="Z37" s="50">
        <f t="shared" si="10"/>
        <v>982004.32346192608</v>
      </c>
      <c r="AA37" s="50">
        <f t="shared" si="11"/>
        <v>56565.202260895901</v>
      </c>
      <c r="AB37" s="50">
        <f t="shared" si="12"/>
        <v>19518.533224999999</v>
      </c>
      <c r="AC37" s="50">
        <f t="shared" si="13"/>
        <v>144004.57296649998</v>
      </c>
      <c r="AD37" s="50">
        <f t="shared" si="14"/>
        <v>30640</v>
      </c>
      <c r="AE37" s="50">
        <f t="shared" si="15"/>
        <v>7742.1056076000013</v>
      </c>
      <c r="AF37" s="50">
        <f t="shared" si="16"/>
        <v>105864.9676047578</v>
      </c>
      <c r="AG37" s="52">
        <f t="shared" si="17"/>
        <v>4961158.2452324228</v>
      </c>
    </row>
    <row r="38" spans="1:33">
      <c r="A38" s="46">
        <v>1999</v>
      </c>
      <c r="B38" s="61">
        <v>169104.48334999999</v>
      </c>
      <c r="C38" s="62">
        <v>465.66581000000002</v>
      </c>
      <c r="D38" s="63">
        <v>49.441000000000003</v>
      </c>
      <c r="E38" s="67">
        <v>9.3399999999999993E-3</v>
      </c>
      <c r="F38" s="47">
        <v>0.12881999999999999</v>
      </c>
      <c r="G38" s="48">
        <v>12000000</v>
      </c>
      <c r="H38" s="2">
        <v>258000</v>
      </c>
      <c r="I38" s="2">
        <v>14000</v>
      </c>
      <c r="J38" s="49">
        <v>4249.5531825061207</v>
      </c>
      <c r="K38" s="7">
        <v>16740159.15</v>
      </c>
      <c r="L38" s="69">
        <v>21302.3547</v>
      </c>
      <c r="M38" s="50">
        <v>5657</v>
      </c>
      <c r="N38" s="51">
        <v>1047</v>
      </c>
      <c r="O38" s="79">
        <v>15320</v>
      </c>
      <c r="P38" s="53">
        <f t="shared" si="0"/>
        <v>4135110.1138514588</v>
      </c>
      <c r="Q38" s="50">
        <f t="shared" si="1"/>
        <v>1088500.3361087735</v>
      </c>
      <c r="R38" s="50">
        <f t="shared" si="2"/>
        <v>56799.265166803059</v>
      </c>
      <c r="S38" s="50">
        <f t="shared" si="3"/>
        <v>9854.2216389999994</v>
      </c>
      <c r="T38" s="50">
        <f t="shared" si="4"/>
        <v>135912.29459699997</v>
      </c>
      <c r="U38" s="50">
        <f t="shared" si="5"/>
        <v>35236</v>
      </c>
      <c r="V38" s="50">
        <f t="shared" si="6"/>
        <v>3073.4950209600006</v>
      </c>
      <c r="W38" s="50">
        <f t="shared" si="7"/>
        <v>18862.666497213933</v>
      </c>
      <c r="X38" s="52">
        <f t="shared" si="8"/>
        <v>5483348.392881209</v>
      </c>
      <c r="Y38" s="53">
        <f t="shared" si="9"/>
        <v>3800652.6781722964</v>
      </c>
      <c r="Z38" s="50">
        <f t="shared" si="10"/>
        <v>1014445.7932048215</v>
      </c>
      <c r="AA38" s="50">
        <f t="shared" si="11"/>
        <v>54614.67804500294</v>
      </c>
      <c r="AB38" s="50">
        <f t="shared" si="12"/>
        <v>9854.2216389999994</v>
      </c>
      <c r="AC38" s="50">
        <f t="shared" si="13"/>
        <v>135912.29459699997</v>
      </c>
      <c r="AD38" s="50">
        <f t="shared" si="14"/>
        <v>30640</v>
      </c>
      <c r="AE38" s="50">
        <f t="shared" si="15"/>
        <v>7683.7375524000008</v>
      </c>
      <c r="AF38" s="50">
        <f t="shared" si="16"/>
        <v>108639.40830673848</v>
      </c>
      <c r="AG38" s="52">
        <f t="shared" si="17"/>
        <v>5162442.8115172582</v>
      </c>
    </row>
    <row r="39" spans="1:33">
      <c r="A39" s="46">
        <v>2000</v>
      </c>
      <c r="B39" s="61">
        <v>175009.56531000001</v>
      </c>
      <c r="C39" s="62">
        <v>457.92608999999999</v>
      </c>
      <c r="D39" s="63">
        <v>58.269750000000002</v>
      </c>
      <c r="E39" s="67">
        <v>1.668E-2</v>
      </c>
      <c r="F39" s="47">
        <v>0.13056000000000001</v>
      </c>
      <c r="G39" s="48">
        <v>12000000</v>
      </c>
      <c r="H39" s="2">
        <v>270000</v>
      </c>
      <c r="I39" s="2">
        <v>14000</v>
      </c>
      <c r="J39" s="50">
        <v>4256.887300880152</v>
      </c>
      <c r="K39" s="7">
        <v>16720000</v>
      </c>
      <c r="L39" s="69">
        <v>21302.35471</v>
      </c>
      <c r="M39" s="50">
        <v>5657</v>
      </c>
      <c r="N39" s="51">
        <v>1047</v>
      </c>
      <c r="O39" s="79">
        <v>15320</v>
      </c>
      <c r="P39" s="53">
        <f t="shared" si="0"/>
        <v>4279507.0215614624</v>
      </c>
      <c r="Q39" s="50">
        <f t="shared" si="1"/>
        <v>1070408.6324868393</v>
      </c>
      <c r="R39" s="50">
        <f t="shared" si="2"/>
        <v>66941.99108944647</v>
      </c>
      <c r="S39" s="50">
        <f t="shared" si="3"/>
        <v>17598.331577999998</v>
      </c>
      <c r="T39" s="50">
        <f t="shared" si="4"/>
        <v>137748.09177599999</v>
      </c>
      <c r="U39" s="50">
        <f t="shared" si="5"/>
        <v>35236</v>
      </c>
      <c r="V39" s="50">
        <f t="shared" si="6"/>
        <v>3213.5783534400007</v>
      </c>
      <c r="W39" s="50">
        <f t="shared" si="7"/>
        <v>18872.466391193801</v>
      </c>
      <c r="X39" s="52">
        <f t="shared" si="8"/>
        <v>5629526.1132363826</v>
      </c>
      <c r="Y39" s="53">
        <f t="shared" si="9"/>
        <v>3933370.4242292847</v>
      </c>
      <c r="Z39" s="50">
        <f t="shared" si="10"/>
        <v>997584.93242016726</v>
      </c>
      <c r="AA39" s="50">
        <f t="shared" si="11"/>
        <v>64367.299124467754</v>
      </c>
      <c r="AB39" s="50">
        <f t="shared" si="12"/>
        <v>17598.331577999998</v>
      </c>
      <c r="AC39" s="50">
        <f t="shared" si="13"/>
        <v>137748.09177599999</v>
      </c>
      <c r="AD39" s="50">
        <f t="shared" si="14"/>
        <v>30640</v>
      </c>
      <c r="AE39" s="50">
        <f t="shared" si="15"/>
        <v>8033.9458836000013</v>
      </c>
      <c r="AF39" s="50">
        <f t="shared" si="16"/>
        <v>108695.85073409087</v>
      </c>
      <c r="AG39" s="52">
        <f t="shared" si="17"/>
        <v>5298038.8757456113</v>
      </c>
    </row>
    <row r="40" spans="1:33">
      <c r="A40" s="46">
        <v>2001</v>
      </c>
      <c r="B40" s="61">
        <v>177859.04016999999</v>
      </c>
      <c r="C40" s="62">
        <v>458.24110000000002</v>
      </c>
      <c r="D40" s="63">
        <v>74.161500000000004</v>
      </c>
      <c r="E40" s="67">
        <v>2.4309999999999998E-2</v>
      </c>
      <c r="F40" s="47">
        <v>0.10757</v>
      </c>
      <c r="G40" s="48">
        <v>12000000</v>
      </c>
      <c r="H40" s="2">
        <v>270000</v>
      </c>
      <c r="I40" s="2">
        <v>14000</v>
      </c>
      <c r="J40" s="50">
        <v>4264.2144528522858</v>
      </c>
      <c r="K40" s="7">
        <v>16616603.060000001</v>
      </c>
      <c r="L40" s="69">
        <v>21302.355019999999</v>
      </c>
      <c r="M40" s="50">
        <v>5657</v>
      </c>
      <c r="N40" s="51">
        <v>1047</v>
      </c>
      <c r="O40" s="79">
        <v>15320</v>
      </c>
      <c r="P40" s="53">
        <f t="shared" si="0"/>
        <v>4349185.2630110867</v>
      </c>
      <c r="Q40" s="50">
        <f t="shared" si="1"/>
        <v>1071144.9727624499</v>
      </c>
      <c r="R40" s="50">
        <f t="shared" si="2"/>
        <v>85198.897750204604</v>
      </c>
      <c r="S40" s="50">
        <f t="shared" si="3"/>
        <v>25648.407713499993</v>
      </c>
      <c r="T40" s="50">
        <f t="shared" si="4"/>
        <v>113492.35778449998</v>
      </c>
      <c r="U40" s="50">
        <f t="shared" si="5"/>
        <v>35236</v>
      </c>
      <c r="V40" s="50">
        <f t="shared" si="6"/>
        <v>3213.5783534400007</v>
      </c>
      <c r="W40" s="50">
        <f t="shared" si="7"/>
        <v>18788.041821811457</v>
      </c>
      <c r="X40" s="52">
        <f t="shared" si="8"/>
        <v>5701907.5191969927</v>
      </c>
      <c r="Y40" s="53">
        <f t="shared" si="9"/>
        <v>3997412.92556166</v>
      </c>
      <c r="Z40" s="50">
        <f t="shared" si="10"/>
        <v>998271.17685223639</v>
      </c>
      <c r="AA40" s="50">
        <f t="shared" si="11"/>
        <v>81922.017067504421</v>
      </c>
      <c r="AB40" s="50">
        <f t="shared" si="12"/>
        <v>25648.407713499993</v>
      </c>
      <c r="AC40" s="50">
        <f t="shared" si="13"/>
        <v>113492.35778449998</v>
      </c>
      <c r="AD40" s="50">
        <f t="shared" si="14"/>
        <v>30640</v>
      </c>
      <c r="AE40" s="50">
        <f t="shared" si="15"/>
        <v>8033.9458836000013</v>
      </c>
      <c r="AF40" s="50">
        <f t="shared" si="16"/>
        <v>108209.60796106597</v>
      </c>
      <c r="AG40" s="52">
        <f t="shared" si="17"/>
        <v>5363630.4388240669</v>
      </c>
    </row>
    <row r="41" spans="1:33">
      <c r="A41" s="46">
        <v>2002</v>
      </c>
      <c r="B41" s="61">
        <v>170121.91673999999</v>
      </c>
      <c r="C41" s="62">
        <v>475.44207999999998</v>
      </c>
      <c r="D41" s="63">
        <v>81.224500000000006</v>
      </c>
      <c r="E41" s="67">
        <v>2.699E-2</v>
      </c>
      <c r="F41" s="47">
        <v>0.12032</v>
      </c>
      <c r="G41" s="48">
        <v>12000000</v>
      </c>
      <c r="H41" s="2">
        <v>270000</v>
      </c>
      <c r="I41" s="2">
        <v>14000</v>
      </c>
      <c r="J41" s="50">
        <v>4271.5345776967952</v>
      </c>
      <c r="K41" s="7">
        <v>16847318.039999999</v>
      </c>
      <c r="L41" s="69">
        <v>21302.354309999999</v>
      </c>
      <c r="M41" s="50">
        <v>5657</v>
      </c>
      <c r="N41" s="51">
        <v>1047</v>
      </c>
      <c r="O41" s="79">
        <v>15320</v>
      </c>
      <c r="P41" s="53">
        <f t="shared" si="0"/>
        <v>4159989.3254415272</v>
      </c>
      <c r="Q41" s="50">
        <f t="shared" si="1"/>
        <v>1111352.5038057966</v>
      </c>
      <c r="R41" s="50">
        <f t="shared" si="2"/>
        <v>93313.078488319326</v>
      </c>
      <c r="S41" s="50">
        <f t="shared" si="3"/>
        <v>28475.957391499996</v>
      </c>
      <c r="T41" s="50">
        <f t="shared" si="4"/>
        <v>126944.31987199998</v>
      </c>
      <c r="U41" s="50">
        <f t="shared" si="5"/>
        <v>35236</v>
      </c>
      <c r="V41" s="50">
        <f t="shared" si="6"/>
        <v>3213.5783534400007</v>
      </c>
      <c r="W41" s="50">
        <f t="shared" si="7"/>
        <v>19081.606503987034</v>
      </c>
      <c r="X41" s="52">
        <f t="shared" si="8"/>
        <v>5577606.3698565699</v>
      </c>
      <c r="Y41" s="53">
        <f t="shared" si="9"/>
        <v>3823519.6005896386</v>
      </c>
      <c r="Z41" s="50">
        <f t="shared" si="10"/>
        <v>1035743.2467901178</v>
      </c>
      <c r="AA41" s="50">
        <f t="shared" si="11"/>
        <v>89724.113931076266</v>
      </c>
      <c r="AB41" s="50">
        <f t="shared" si="12"/>
        <v>28475.957391499996</v>
      </c>
      <c r="AC41" s="50">
        <f t="shared" si="13"/>
        <v>126944.31987199998</v>
      </c>
      <c r="AD41" s="50">
        <f t="shared" si="14"/>
        <v>30640</v>
      </c>
      <c r="AE41" s="50">
        <f t="shared" si="15"/>
        <v>8033.9458836000013</v>
      </c>
      <c r="AF41" s="50">
        <f t="shared" si="16"/>
        <v>109900.39189005191</v>
      </c>
      <c r="AG41" s="52">
        <f t="shared" si="17"/>
        <v>5252981.5763479844</v>
      </c>
    </row>
    <row r="42" spans="1:33">
      <c r="A42" s="46">
        <v>2003</v>
      </c>
      <c r="B42" s="61">
        <v>185925.87044</v>
      </c>
      <c r="C42" s="62">
        <v>490.2106</v>
      </c>
      <c r="D42" s="63">
        <v>80.518199999999993</v>
      </c>
      <c r="E42" s="67">
        <v>1.099E-2</v>
      </c>
      <c r="F42" s="47">
        <v>0.12706999999999999</v>
      </c>
      <c r="G42" s="48">
        <v>12000000</v>
      </c>
      <c r="H42" s="2">
        <v>270000</v>
      </c>
      <c r="I42" s="2">
        <v>14000</v>
      </c>
      <c r="J42" s="50">
        <v>4278.8476149399467</v>
      </c>
      <c r="K42" s="7">
        <v>17063102.780000001</v>
      </c>
      <c r="L42" s="69">
        <v>21302.355469999999</v>
      </c>
      <c r="M42" s="50">
        <v>5657</v>
      </c>
      <c r="N42" s="51">
        <v>1047</v>
      </c>
      <c r="O42" s="79">
        <v>15320</v>
      </c>
      <c r="P42" s="53">
        <f t="shared" si="0"/>
        <v>4546443.4759066598</v>
      </c>
      <c r="Q42" s="50">
        <f t="shared" si="1"/>
        <v>1145874.1256182916</v>
      </c>
      <c r="R42" s="50">
        <f t="shared" si="2"/>
        <v>92501.66041450786</v>
      </c>
      <c r="S42" s="50">
        <f t="shared" si="3"/>
        <v>11595.063791499997</v>
      </c>
      <c r="T42" s="50">
        <f t="shared" si="4"/>
        <v>134065.94685949996</v>
      </c>
      <c r="U42" s="50">
        <f t="shared" si="5"/>
        <v>35236</v>
      </c>
      <c r="V42" s="50">
        <f t="shared" si="6"/>
        <v>3213.5783534400007</v>
      </c>
      <c r="W42" s="50">
        <f t="shared" si="7"/>
        <v>19359.095475685168</v>
      </c>
      <c r="X42" s="52">
        <f t="shared" si="8"/>
        <v>5988288.9464195846</v>
      </c>
      <c r="Y42" s="53">
        <f t="shared" si="9"/>
        <v>4178716.4300612677</v>
      </c>
      <c r="Z42" s="50">
        <f t="shared" si="10"/>
        <v>1067916.2400916044</v>
      </c>
      <c r="AA42" s="50">
        <f t="shared" si="11"/>
        <v>88943.904244719088</v>
      </c>
      <c r="AB42" s="50">
        <f t="shared" si="12"/>
        <v>11595.063791499997</v>
      </c>
      <c r="AC42" s="50">
        <f t="shared" si="13"/>
        <v>134065.94685949996</v>
      </c>
      <c r="AD42" s="50">
        <f t="shared" si="14"/>
        <v>30640</v>
      </c>
      <c r="AE42" s="50">
        <f t="shared" si="15"/>
        <v>8033.9458836000013</v>
      </c>
      <c r="AF42" s="50">
        <f t="shared" si="16"/>
        <v>111498.58786628797</v>
      </c>
      <c r="AG42" s="52">
        <f t="shared" si="17"/>
        <v>5631410.1187984794</v>
      </c>
    </row>
    <row r="43" spans="1:33">
      <c r="A43" s="46">
        <v>2004</v>
      </c>
      <c r="B43" s="61">
        <v>198819.95585</v>
      </c>
      <c r="C43" s="62">
        <v>503.91001999999997</v>
      </c>
      <c r="D43" s="63">
        <v>78.752449999999996</v>
      </c>
      <c r="E43" s="67">
        <v>1.24E-2</v>
      </c>
      <c r="F43" s="47">
        <v>0.14330000000000001</v>
      </c>
      <c r="G43" s="48">
        <v>12000000</v>
      </c>
      <c r="H43" s="2">
        <v>270000</v>
      </c>
      <c r="I43" s="2">
        <v>14000</v>
      </c>
      <c r="J43" s="50">
        <v>4286.1535043617905</v>
      </c>
      <c r="K43" s="7">
        <v>18199260.690000001</v>
      </c>
      <c r="L43" s="69">
        <v>21302.35543</v>
      </c>
      <c r="M43" s="50">
        <v>5657</v>
      </c>
      <c r="N43" s="51">
        <v>1047</v>
      </c>
      <c r="O43" s="79">
        <v>15320</v>
      </c>
      <c r="P43" s="53">
        <f t="shared" si="0"/>
        <v>4861742.4101218097</v>
      </c>
      <c r="Q43" s="50">
        <f t="shared" si="1"/>
        <v>1177896.7112457294</v>
      </c>
      <c r="R43" s="50">
        <f t="shared" si="2"/>
        <v>90473.115229979172</v>
      </c>
      <c r="S43" s="50">
        <f t="shared" si="3"/>
        <v>13082.692539999998</v>
      </c>
      <c r="T43" s="50">
        <f t="shared" si="4"/>
        <v>151189.50330499999</v>
      </c>
      <c r="U43" s="50">
        <f t="shared" si="5"/>
        <v>35236</v>
      </c>
      <c r="V43" s="50">
        <f t="shared" si="6"/>
        <v>3213.5783534400007</v>
      </c>
      <c r="W43" s="50">
        <f t="shared" si="7"/>
        <v>20683.389083935497</v>
      </c>
      <c r="X43" s="52">
        <f t="shared" si="8"/>
        <v>6353517.3998798952</v>
      </c>
      <c r="Y43" s="53">
        <f t="shared" si="9"/>
        <v>4468513.2445972515</v>
      </c>
      <c r="Z43" s="50">
        <f t="shared" si="10"/>
        <v>1097760.2155132613</v>
      </c>
      <c r="AA43" s="50">
        <f t="shared" si="11"/>
        <v>86993.380028826126</v>
      </c>
      <c r="AB43" s="50">
        <f t="shared" si="12"/>
        <v>13082.692539999998</v>
      </c>
      <c r="AC43" s="50">
        <f t="shared" si="13"/>
        <v>151189.50330499999</v>
      </c>
      <c r="AD43" s="50">
        <f t="shared" si="14"/>
        <v>30640</v>
      </c>
      <c r="AE43" s="50">
        <f t="shared" si="15"/>
        <v>8033.9458836000013</v>
      </c>
      <c r="AF43" s="50">
        <f t="shared" si="16"/>
        <v>119125.84852140065</v>
      </c>
      <c r="AG43" s="52">
        <f t="shared" si="17"/>
        <v>5975338.8303893395</v>
      </c>
    </row>
    <row r="44" spans="1:33">
      <c r="A44" s="46">
        <v>2005</v>
      </c>
      <c r="B44" s="61">
        <v>193348.7194</v>
      </c>
      <c r="C44" s="62">
        <v>536.62698999999998</v>
      </c>
      <c r="D44" s="63">
        <v>77.692999999999998</v>
      </c>
      <c r="E44" s="67">
        <v>1.6150000000000001E-2</v>
      </c>
      <c r="F44" s="47">
        <v>0.12281</v>
      </c>
      <c r="G44" s="48">
        <v>12000000</v>
      </c>
      <c r="H44" s="2">
        <v>270000</v>
      </c>
      <c r="I44" s="2">
        <v>14000</v>
      </c>
      <c r="J44" s="50">
        <v>4293.4521859979359</v>
      </c>
      <c r="K44" s="7">
        <v>18407402.91</v>
      </c>
      <c r="L44" s="69">
        <v>21302.354879999999</v>
      </c>
      <c r="M44" s="50">
        <v>5657</v>
      </c>
      <c r="N44" s="51">
        <v>1047</v>
      </c>
      <c r="O44" s="79">
        <v>15320</v>
      </c>
      <c r="P44" s="53">
        <f t="shared" si="0"/>
        <v>4727954.1973593272</v>
      </c>
      <c r="Q44" s="50">
        <f t="shared" si="1"/>
        <v>1254373.0856685385</v>
      </c>
      <c r="R44" s="50">
        <f t="shared" si="2"/>
        <v>89255.988119261965</v>
      </c>
      <c r="S44" s="50">
        <f t="shared" si="3"/>
        <v>17039.151977499998</v>
      </c>
      <c r="T44" s="50">
        <f t="shared" si="4"/>
        <v>129571.40893849998</v>
      </c>
      <c r="U44" s="50">
        <f t="shared" si="5"/>
        <v>35236</v>
      </c>
      <c r="V44" s="50">
        <f t="shared" si="6"/>
        <v>3213.5783534400007</v>
      </c>
      <c r="W44" s="50">
        <f t="shared" si="7"/>
        <v>20955.565456664051</v>
      </c>
      <c r="X44" s="52">
        <f t="shared" si="8"/>
        <v>6277598.9758732328</v>
      </c>
      <c r="Y44" s="53">
        <f t="shared" si="9"/>
        <v>4345546.1372787934</v>
      </c>
      <c r="Z44" s="50">
        <f t="shared" si="10"/>
        <v>1169033.6306323751</v>
      </c>
      <c r="AA44" s="50">
        <f t="shared" si="11"/>
        <v>85823.065499290344</v>
      </c>
      <c r="AB44" s="50">
        <f t="shared" si="12"/>
        <v>17039.151977499998</v>
      </c>
      <c r="AC44" s="50">
        <f t="shared" si="13"/>
        <v>129571.40893849998</v>
      </c>
      <c r="AD44" s="50">
        <f t="shared" si="14"/>
        <v>30640</v>
      </c>
      <c r="AE44" s="50">
        <f t="shared" si="15"/>
        <v>8033.9458836000013</v>
      </c>
      <c r="AF44" s="50">
        <f t="shared" si="16"/>
        <v>120693.44661749549</v>
      </c>
      <c r="AG44" s="52">
        <f t="shared" si="17"/>
        <v>5906380.786827554</v>
      </c>
    </row>
    <row r="45" spans="1:33">
      <c r="A45" s="46">
        <v>2006</v>
      </c>
      <c r="B45" s="61">
        <v>196079.14463</v>
      </c>
      <c r="C45" s="62">
        <v>550.62859000000003</v>
      </c>
      <c r="D45" s="63">
        <v>148.32300000000001</v>
      </c>
      <c r="E45" s="67">
        <v>3.1399999999999997E-2</v>
      </c>
      <c r="F45" s="47">
        <v>0.10109</v>
      </c>
      <c r="G45" s="48">
        <v>12000000</v>
      </c>
      <c r="H45" s="2">
        <v>280000</v>
      </c>
      <c r="I45" s="2">
        <v>14050</v>
      </c>
      <c r="J45" s="50">
        <v>4300.7436001413025</v>
      </c>
      <c r="K45" s="7">
        <v>19092378.399999999</v>
      </c>
      <c r="L45" s="69">
        <v>21302.354950000001</v>
      </c>
      <c r="M45" s="50">
        <v>5657</v>
      </c>
      <c r="N45" s="51">
        <v>1047</v>
      </c>
      <c r="O45" s="79">
        <v>15320</v>
      </c>
      <c r="P45" s="53">
        <f t="shared" si="0"/>
        <v>4794721.2724820981</v>
      </c>
      <c r="Q45" s="50">
        <f t="shared" si="1"/>
        <v>1287102.021267355</v>
      </c>
      <c r="R45" s="50">
        <f t="shared" si="2"/>
        <v>170397.79550040921</v>
      </c>
      <c r="S45" s="50">
        <f t="shared" si="3"/>
        <v>33128.75368999999</v>
      </c>
      <c r="T45" s="50">
        <f t="shared" si="4"/>
        <v>106655.59587649998</v>
      </c>
      <c r="U45" s="50">
        <f t="shared" si="5"/>
        <v>35236</v>
      </c>
      <c r="V45" s="50">
        <f t="shared" si="6"/>
        <v>3330.5348330280003</v>
      </c>
      <c r="W45" s="50">
        <f t="shared" si="7"/>
        <v>21772.275441238409</v>
      </c>
      <c r="X45" s="52">
        <f t="shared" si="8"/>
        <v>6452344.2490906287</v>
      </c>
      <c r="Y45" s="53">
        <f t="shared" si="9"/>
        <v>4406912.9342666343</v>
      </c>
      <c r="Z45" s="50">
        <f t="shared" si="10"/>
        <v>1199535.9005287557</v>
      </c>
      <c r="AA45" s="50">
        <f t="shared" si="11"/>
        <v>163844.03413500884</v>
      </c>
      <c r="AB45" s="50">
        <f t="shared" si="12"/>
        <v>33128.75368999999</v>
      </c>
      <c r="AC45" s="50">
        <f t="shared" si="13"/>
        <v>106655.59587649998</v>
      </c>
      <c r="AD45" s="50">
        <f t="shared" si="14"/>
        <v>30640</v>
      </c>
      <c r="AE45" s="50">
        <f t="shared" si="15"/>
        <v>8326.3370825700003</v>
      </c>
      <c r="AF45" s="50">
        <f t="shared" si="16"/>
        <v>125397.28260460097</v>
      </c>
      <c r="AG45" s="52">
        <f t="shared" si="17"/>
        <v>6074440.8381840708</v>
      </c>
    </row>
    <row r="46" spans="1:33">
      <c r="A46" s="46">
        <v>2007</v>
      </c>
      <c r="B46" s="61">
        <v>202374.44480999999</v>
      </c>
      <c r="C46" s="62">
        <v>560.83543999999995</v>
      </c>
      <c r="D46" s="63">
        <v>208.35849999999999</v>
      </c>
      <c r="E46" s="67">
        <v>1.2019999999999999E-2</v>
      </c>
      <c r="F46" s="47">
        <v>0.11821</v>
      </c>
      <c r="G46" s="48">
        <v>12000000</v>
      </c>
      <c r="H46" s="2">
        <v>290000</v>
      </c>
      <c r="I46" s="2">
        <v>14100</v>
      </c>
      <c r="J46" s="50">
        <v>4308.0276873438597</v>
      </c>
      <c r="K46" s="7">
        <v>20268058.440000001</v>
      </c>
      <c r="L46" s="69">
        <v>21302.353879999999</v>
      </c>
      <c r="M46" s="50">
        <v>5657</v>
      </c>
      <c r="N46" s="51">
        <v>1047</v>
      </c>
      <c r="O46" s="79">
        <v>15320</v>
      </c>
      <c r="P46" s="53">
        <f t="shared" si="0"/>
        <v>4948659.9333622372</v>
      </c>
      <c r="Q46" s="50">
        <f t="shared" si="1"/>
        <v>1310960.6757294717</v>
      </c>
      <c r="R46" s="50">
        <f t="shared" si="2"/>
        <v>239368.33177438434</v>
      </c>
      <c r="S46" s="50">
        <f t="shared" si="3"/>
        <v>12681.771316999997</v>
      </c>
      <c r="T46" s="50">
        <f t="shared" si="4"/>
        <v>124718.15202849999</v>
      </c>
      <c r="U46" s="50">
        <f t="shared" si="5"/>
        <v>35236</v>
      </c>
      <c r="V46" s="50">
        <f t="shared" si="6"/>
        <v>3447.4913126160009</v>
      </c>
      <c r="W46" s="50">
        <f t="shared" si="7"/>
        <v>23152.125535019666</v>
      </c>
      <c r="X46" s="52">
        <f t="shared" si="8"/>
        <v>6698224.4810592281</v>
      </c>
      <c r="Y46" s="53">
        <f t="shared" si="9"/>
        <v>4548400.6740461737</v>
      </c>
      <c r="Z46" s="50">
        <f t="shared" si="10"/>
        <v>1221771.3660106913</v>
      </c>
      <c r="AA46" s="50">
        <f t="shared" si="11"/>
        <v>230161.85747536956</v>
      </c>
      <c r="AB46" s="50">
        <f t="shared" si="12"/>
        <v>12681.771316999997</v>
      </c>
      <c r="AC46" s="50">
        <f t="shared" si="13"/>
        <v>124718.15202849999</v>
      </c>
      <c r="AD46" s="50">
        <f t="shared" si="14"/>
        <v>30640</v>
      </c>
      <c r="AE46" s="50">
        <f t="shared" si="15"/>
        <v>8618.7282815400013</v>
      </c>
      <c r="AF46" s="50">
        <f t="shared" si="16"/>
        <v>133344.52048650567</v>
      </c>
      <c r="AG46" s="52">
        <f t="shared" si="17"/>
        <v>6310337.0696457792</v>
      </c>
    </row>
    <row r="47" spans="1:33">
      <c r="A47" s="46">
        <v>2008</v>
      </c>
      <c r="B47" s="61">
        <v>214532.93909999999</v>
      </c>
      <c r="C47" s="62">
        <v>526.93515000000002</v>
      </c>
      <c r="D47" s="63">
        <v>176.57499999999999</v>
      </c>
      <c r="E47" s="67">
        <v>1.521E-2</v>
      </c>
      <c r="F47" s="47">
        <v>0.11357</v>
      </c>
      <c r="G47" s="48">
        <v>12000000</v>
      </c>
      <c r="H47" s="2">
        <v>295000</v>
      </c>
      <c r="I47" s="2">
        <v>14200</v>
      </c>
      <c r="J47" s="50">
        <v>4315.3043884183362</v>
      </c>
      <c r="K47" s="7">
        <v>20980999.460000001</v>
      </c>
      <c r="L47" s="69">
        <v>21302.354139999999</v>
      </c>
      <c r="M47" s="50">
        <v>5657</v>
      </c>
      <c r="N47" s="51">
        <v>1047</v>
      </c>
      <c r="O47" s="79">
        <v>15320</v>
      </c>
      <c r="P47" s="53">
        <f t="shared" si="0"/>
        <v>5245971.5161419157</v>
      </c>
      <c r="Q47" s="50">
        <f t="shared" si="1"/>
        <v>1231718.2742759811</v>
      </c>
      <c r="R47" s="50">
        <f t="shared" si="2"/>
        <v>202854.51845286807</v>
      </c>
      <c r="S47" s="50">
        <f t="shared" si="3"/>
        <v>16047.399478499998</v>
      </c>
      <c r="T47" s="50">
        <f t="shared" si="4"/>
        <v>119822.69288449998</v>
      </c>
      <c r="U47" s="50">
        <f t="shared" si="5"/>
        <v>35236</v>
      </c>
      <c r="V47" s="50">
        <f t="shared" si="6"/>
        <v>3506.3001061920004</v>
      </c>
      <c r="W47" s="50">
        <f t="shared" si="7"/>
        <v>24006.997236868359</v>
      </c>
      <c r="X47" s="52">
        <f t="shared" si="8"/>
        <v>6879163.6985768247</v>
      </c>
      <c r="Y47" s="53">
        <f t="shared" si="9"/>
        <v>4821664.996453966</v>
      </c>
      <c r="Z47" s="50">
        <f t="shared" si="10"/>
        <v>1147920.1065013802</v>
      </c>
      <c r="AA47" s="50">
        <f t="shared" si="11"/>
        <v>195052.42158929622</v>
      </c>
      <c r="AB47" s="50">
        <f t="shared" si="12"/>
        <v>16047.399478499998</v>
      </c>
      <c r="AC47" s="50">
        <f t="shared" si="13"/>
        <v>119822.69288449998</v>
      </c>
      <c r="AD47" s="50">
        <f t="shared" si="14"/>
        <v>30640</v>
      </c>
      <c r="AE47" s="50">
        <f t="shared" si="15"/>
        <v>8765.750265480001</v>
      </c>
      <c r="AF47" s="50">
        <f t="shared" si="16"/>
        <v>138268.14864272281</v>
      </c>
      <c r="AG47" s="52">
        <f t="shared" si="17"/>
        <v>6478181.5158158448</v>
      </c>
    </row>
    <row r="48" spans="1:33">
      <c r="A48" s="46">
        <v>2009</v>
      </c>
      <c r="B48" s="61">
        <v>204467.73407999999</v>
      </c>
      <c r="C48" s="62">
        <v>532</v>
      </c>
      <c r="D48" s="63">
        <v>126.78085</v>
      </c>
      <c r="E48" s="67">
        <v>1.6910000000000001E-2</v>
      </c>
      <c r="F48" s="47">
        <v>0.1305</v>
      </c>
      <c r="G48" s="48">
        <v>12000000</v>
      </c>
      <c r="H48" s="2">
        <v>300000</v>
      </c>
      <c r="I48" s="2">
        <v>14300</v>
      </c>
      <c r="J48" s="50">
        <v>4322.5736444399254</v>
      </c>
      <c r="K48" s="7">
        <v>20184361.5</v>
      </c>
      <c r="L48" s="69">
        <v>21302.353620000002</v>
      </c>
      <c r="M48" s="50">
        <v>5657</v>
      </c>
      <c r="N48" s="51">
        <v>1047</v>
      </c>
      <c r="O48" s="79">
        <v>15320</v>
      </c>
      <c r="P48" s="53">
        <f t="shared" si="0"/>
        <v>4999847.0503886091</v>
      </c>
      <c r="Q48" s="50">
        <f t="shared" si="1"/>
        <v>1243557.4319056566</v>
      </c>
      <c r="R48" s="50">
        <f t="shared" si="2"/>
        <v>145649.54424915928</v>
      </c>
      <c r="S48" s="50">
        <f t="shared" si="3"/>
        <v>17840.9944235</v>
      </c>
      <c r="T48" s="50">
        <f t="shared" si="4"/>
        <v>137684.78842500001</v>
      </c>
      <c r="U48" s="50">
        <f t="shared" si="5"/>
        <v>35236</v>
      </c>
      <c r="V48" s="50">
        <f t="shared" si="6"/>
        <v>3565.1088997680004</v>
      </c>
      <c r="W48" s="50">
        <f t="shared" si="7"/>
        <v>23134.368650276556</v>
      </c>
      <c r="X48" s="52">
        <f t="shared" si="8"/>
        <v>6606515.2869419698</v>
      </c>
      <c r="Y48" s="53">
        <f t="shared" si="9"/>
        <v>4595447.6566071771</v>
      </c>
      <c r="Z48" s="50">
        <f t="shared" si="10"/>
        <v>1158953.8041991207</v>
      </c>
      <c r="AA48" s="50">
        <f t="shared" si="11"/>
        <v>140047.63870111469</v>
      </c>
      <c r="AB48" s="50">
        <f t="shared" si="12"/>
        <v>17840.9944235</v>
      </c>
      <c r="AC48" s="50">
        <f t="shared" si="13"/>
        <v>137684.78842500001</v>
      </c>
      <c r="AD48" s="50">
        <f t="shared" si="14"/>
        <v>30640</v>
      </c>
      <c r="AE48" s="50">
        <f t="shared" si="15"/>
        <v>8912.7722494200007</v>
      </c>
      <c r="AF48" s="50">
        <f t="shared" si="16"/>
        <v>133242.24982121304</v>
      </c>
      <c r="AG48" s="52">
        <f t="shared" si="17"/>
        <v>6222769.9044265468</v>
      </c>
    </row>
    <row r="49" spans="1:33">
      <c r="A49" s="46">
        <v>2010</v>
      </c>
      <c r="B49" s="61">
        <v>206192.85136</v>
      </c>
      <c r="C49" s="62">
        <v>553</v>
      </c>
      <c r="D49" s="63">
        <v>141.61314999999999</v>
      </c>
      <c r="E49" s="67">
        <v>1.6910000000000001E-2</v>
      </c>
      <c r="F49" s="47">
        <v>0.12851000000000001</v>
      </c>
      <c r="G49" s="48">
        <v>12000000</v>
      </c>
      <c r="H49" s="2">
        <v>300000</v>
      </c>
      <c r="I49" s="2">
        <v>14300</v>
      </c>
      <c r="J49" s="50">
        <v>4329.8353967479588</v>
      </c>
      <c r="K49" s="7">
        <v>19496607</v>
      </c>
      <c r="L49" s="69">
        <v>21302.353620000002</v>
      </c>
      <c r="M49" s="50">
        <v>5657</v>
      </c>
      <c r="N49" s="51">
        <v>1047</v>
      </c>
      <c r="O49" s="79">
        <v>15320</v>
      </c>
      <c r="P49" s="53">
        <f t="shared" si="0"/>
        <v>5042031.3225565003</v>
      </c>
      <c r="Q49" s="50">
        <f t="shared" si="1"/>
        <v>1292645.2252703535</v>
      </c>
      <c r="R49" s="50">
        <f t="shared" si="2"/>
        <v>162689.32379920018</v>
      </c>
      <c r="S49" s="50">
        <f t="shared" si="3"/>
        <v>17840.9944235</v>
      </c>
      <c r="T49" s="50">
        <f t="shared" si="4"/>
        <v>135585.22728349999</v>
      </c>
      <c r="U49" s="50">
        <f t="shared" si="5"/>
        <v>35236</v>
      </c>
      <c r="V49" s="50">
        <f t="shared" si="6"/>
        <v>3565.1088997680004</v>
      </c>
      <c r="W49" s="50">
        <f t="shared" si="7"/>
        <v>22383.637249398442</v>
      </c>
      <c r="X49" s="52">
        <f t="shared" si="8"/>
        <v>6711976.8394822208</v>
      </c>
      <c r="Y49" s="53">
        <f t="shared" si="9"/>
        <v>4634219.9655850185</v>
      </c>
      <c r="Z49" s="50">
        <f t="shared" si="10"/>
        <v>1204701.980680665</v>
      </c>
      <c r="AA49" s="50">
        <f t="shared" si="11"/>
        <v>156432.04211461556</v>
      </c>
      <c r="AB49" s="50">
        <f t="shared" si="12"/>
        <v>17840.9944235</v>
      </c>
      <c r="AC49" s="50">
        <f t="shared" si="13"/>
        <v>135585.22728349999</v>
      </c>
      <c r="AD49" s="50">
        <f t="shared" si="14"/>
        <v>30640</v>
      </c>
      <c r="AE49" s="50">
        <f t="shared" si="15"/>
        <v>8912.7722494200007</v>
      </c>
      <c r="AF49" s="50">
        <f t="shared" si="16"/>
        <v>128918.41706932013</v>
      </c>
      <c r="AG49" s="52">
        <f t="shared" si="17"/>
        <v>6317251.3994060401</v>
      </c>
    </row>
    <row r="50" spans="1:33" ht="15.75" thickBot="1">
      <c r="A50" s="54">
        <v>2011</v>
      </c>
      <c r="B50" s="64">
        <v>209698.12982999999</v>
      </c>
      <c r="C50" s="65">
        <v>590.85832000000005</v>
      </c>
      <c r="D50" s="66">
        <v>156.27781210000001</v>
      </c>
      <c r="E50" s="68">
        <v>1.6910000000000001E-2</v>
      </c>
      <c r="F50" s="55">
        <v>0.1228228955</v>
      </c>
      <c r="G50" s="57">
        <v>12000000</v>
      </c>
      <c r="H50" s="72">
        <v>300000</v>
      </c>
      <c r="I50" s="72">
        <v>14300</v>
      </c>
      <c r="J50" s="58">
        <v>4337.0895869475617</v>
      </c>
      <c r="K50" s="81">
        <v>17660000</v>
      </c>
      <c r="L50" s="70">
        <v>21302.353620000002</v>
      </c>
      <c r="M50" s="56">
        <v>5657</v>
      </c>
      <c r="N50" s="71">
        <v>1047</v>
      </c>
      <c r="O50" s="80">
        <v>15320</v>
      </c>
      <c r="P50" s="59">
        <f t="shared" si="0"/>
        <v>5127745.8549636668</v>
      </c>
      <c r="Q50" s="56">
        <f t="shared" si="1"/>
        <v>1381139.5771415241</v>
      </c>
      <c r="R50" s="56">
        <f t="shared" si="2"/>
        <v>179536.51603235622</v>
      </c>
      <c r="S50" s="56">
        <f t="shared" si="3"/>
        <v>17840.9944235</v>
      </c>
      <c r="T50" s="56">
        <f t="shared" si="4"/>
        <v>129585.01441121366</v>
      </c>
      <c r="U50" s="56">
        <f t="shared" si="5"/>
        <v>35236</v>
      </c>
      <c r="V50" s="56">
        <f t="shared" si="6"/>
        <v>3565.1088997680004</v>
      </c>
      <c r="W50" s="56">
        <f t="shared" si="7"/>
        <v>20309.036831953112</v>
      </c>
      <c r="X50" s="60">
        <f t="shared" si="8"/>
        <v>6894958.102703983</v>
      </c>
      <c r="Y50" s="59">
        <f t="shared" si="9"/>
        <v>4713001.7049298408</v>
      </c>
      <c r="Z50" s="56">
        <f t="shared" si="10"/>
        <v>1287175.7475689878</v>
      </c>
      <c r="AA50" s="56">
        <f t="shared" si="11"/>
        <v>172631.26541572713</v>
      </c>
      <c r="AB50" s="56">
        <f t="shared" si="12"/>
        <v>17840.9944235</v>
      </c>
      <c r="AC50" s="56">
        <f t="shared" si="13"/>
        <v>129585.01441121366</v>
      </c>
      <c r="AD50" s="56">
        <f t="shared" si="14"/>
        <v>30640</v>
      </c>
      <c r="AE50" s="56">
        <f t="shared" si="15"/>
        <v>8912.7722494200007</v>
      </c>
      <c r="AF50" s="56">
        <f t="shared" si="16"/>
        <v>116969.76909542613</v>
      </c>
      <c r="AG50" s="60">
        <f t="shared" si="17"/>
        <v>6476757.2680941168</v>
      </c>
    </row>
    <row r="51" spans="1:33">
      <c r="E51" s="16"/>
      <c r="W51" s="50"/>
      <c r="Y51" s="50"/>
      <c r="Z51" s="50"/>
      <c r="AA51" s="50"/>
      <c r="AB51" s="50"/>
      <c r="AC51" s="50"/>
      <c r="AD51" s="50"/>
      <c r="AE51" s="50"/>
      <c r="AF51" s="50"/>
      <c r="AG51" s="50"/>
    </row>
    <row r="52" spans="1:33">
      <c r="E52" s="16"/>
      <c r="W52" s="50"/>
      <c r="Y52" s="50"/>
      <c r="Z52" s="50"/>
      <c r="AA52" s="50"/>
      <c r="AB52" s="50"/>
      <c r="AC52" s="50"/>
      <c r="AD52" s="50"/>
      <c r="AE52" s="50"/>
      <c r="AF52" s="50"/>
      <c r="AG52" s="50"/>
    </row>
    <row r="53" spans="1:33">
      <c r="A53" s="3"/>
      <c r="B53" s="15"/>
      <c r="D53" s="14"/>
      <c r="E53" s="9"/>
      <c r="F53" s="14"/>
      <c r="G53" s="17"/>
      <c r="H53" s="77"/>
      <c r="I53" s="12"/>
      <c r="J53" s="12"/>
      <c r="K53" s="13"/>
      <c r="L53" s="13"/>
      <c r="M53" s="12"/>
      <c r="W53" s="50"/>
      <c r="Y53" s="50"/>
      <c r="Z53" s="50"/>
      <c r="AA53" s="50"/>
      <c r="AB53" s="50"/>
      <c r="AC53" s="50"/>
      <c r="AD53" s="50"/>
      <c r="AE53" s="50"/>
      <c r="AF53" s="50"/>
      <c r="AG53" s="50"/>
    </row>
    <row r="54" spans="1:33">
      <c r="A54" s="3"/>
      <c r="B54" s="15"/>
      <c r="D54" s="14"/>
      <c r="E54" s="9"/>
      <c r="F54" s="14"/>
      <c r="G54" s="17"/>
      <c r="H54" s="77"/>
      <c r="I54" s="12"/>
      <c r="J54" s="12"/>
      <c r="K54" s="13"/>
      <c r="L54" s="13"/>
      <c r="M54" s="12"/>
      <c r="W54" s="50"/>
      <c r="Y54" s="50"/>
      <c r="Z54" s="50"/>
      <c r="AA54" s="50"/>
      <c r="AB54" s="50"/>
      <c r="AC54" s="50"/>
      <c r="AD54" s="50"/>
      <c r="AE54" s="50"/>
      <c r="AF54" s="50"/>
      <c r="AG54" s="50"/>
    </row>
    <row r="55" spans="1:33">
      <c r="A55" s="3"/>
      <c r="B55" s="15"/>
      <c r="D55" s="14"/>
      <c r="E55" s="9"/>
      <c r="F55" s="14"/>
      <c r="G55" s="17"/>
      <c r="H55" s="77"/>
      <c r="I55" s="12"/>
      <c r="J55" s="12"/>
      <c r="K55" s="13"/>
      <c r="L55" s="13"/>
      <c r="M55" s="12"/>
      <c r="W55" s="50"/>
      <c r="Y55" s="50"/>
      <c r="Z55" s="50"/>
      <c r="AA55" s="50"/>
      <c r="AB55" s="50"/>
      <c r="AC55" s="50"/>
      <c r="AD55" s="50"/>
      <c r="AE55" s="50"/>
      <c r="AF55" s="50"/>
      <c r="AG55" s="50"/>
    </row>
    <row r="56" spans="1:33">
      <c r="A56" s="3"/>
      <c r="B56" s="15"/>
      <c r="D56" s="14"/>
      <c r="E56" s="9"/>
      <c r="F56" s="14"/>
      <c r="G56" s="17"/>
      <c r="H56" s="77"/>
      <c r="I56" s="12"/>
      <c r="J56" s="12"/>
      <c r="K56" s="13"/>
      <c r="L56" s="13"/>
      <c r="M56" s="12"/>
      <c r="W56" s="50"/>
      <c r="Y56" s="50"/>
      <c r="Z56" s="50"/>
      <c r="AA56" s="50"/>
      <c r="AB56" s="50"/>
      <c r="AC56" s="50"/>
      <c r="AD56" s="50"/>
      <c r="AE56" s="50"/>
      <c r="AF56" s="50"/>
      <c r="AG56" s="50"/>
    </row>
    <row r="57" spans="1:33">
      <c r="A57" s="3"/>
      <c r="B57" s="15"/>
      <c r="D57" s="14"/>
      <c r="E57" s="9"/>
      <c r="F57" s="14"/>
      <c r="G57" s="17"/>
      <c r="H57" s="77"/>
      <c r="I57" s="12"/>
      <c r="J57" s="12"/>
      <c r="K57" s="13"/>
      <c r="L57" s="13"/>
      <c r="M57" s="12"/>
      <c r="W57" s="50"/>
      <c r="Y57" s="50"/>
      <c r="Z57" s="50"/>
      <c r="AA57" s="50"/>
      <c r="AB57" s="50"/>
      <c r="AC57" s="50"/>
      <c r="AD57" s="50"/>
      <c r="AE57" s="50"/>
      <c r="AF57" s="50"/>
      <c r="AG57" s="50"/>
    </row>
    <row r="58" spans="1:33">
      <c r="A58" s="3"/>
      <c r="B58" s="15"/>
      <c r="D58" s="14"/>
      <c r="E58" s="9"/>
      <c r="F58" s="14"/>
      <c r="G58" s="17"/>
      <c r="H58" s="77"/>
      <c r="I58" s="12"/>
      <c r="J58" s="12"/>
      <c r="K58" s="13"/>
      <c r="L58" s="13"/>
      <c r="M58" s="12"/>
      <c r="W58" s="50"/>
      <c r="Y58" s="50"/>
      <c r="Z58" s="50"/>
      <c r="AA58" s="50"/>
      <c r="AB58" s="50"/>
      <c r="AC58" s="50"/>
      <c r="AD58" s="50"/>
      <c r="AE58" s="50"/>
      <c r="AF58" s="50"/>
      <c r="AG58" s="50"/>
    </row>
    <row r="59" spans="1:33">
      <c r="A59" s="3"/>
      <c r="B59" s="15"/>
      <c r="D59" s="14"/>
      <c r="E59" s="9"/>
      <c r="F59" s="14"/>
      <c r="G59" s="17"/>
      <c r="H59" s="77"/>
      <c r="I59" s="12"/>
      <c r="J59" s="12"/>
      <c r="K59" s="13"/>
      <c r="L59" s="13"/>
      <c r="M59" s="12"/>
      <c r="W59" s="50"/>
      <c r="Y59" s="50"/>
      <c r="Z59" s="50"/>
      <c r="AA59" s="50"/>
      <c r="AB59" s="50"/>
      <c r="AC59" s="50"/>
      <c r="AD59" s="50"/>
      <c r="AE59" s="50"/>
      <c r="AF59" s="50"/>
      <c r="AG59" s="50"/>
    </row>
    <row r="60" spans="1:33">
      <c r="A60" s="3"/>
      <c r="B60" s="15"/>
      <c r="D60" s="14"/>
      <c r="E60" s="9"/>
      <c r="F60" s="14"/>
      <c r="G60" s="17"/>
      <c r="H60" s="77"/>
      <c r="I60" s="12"/>
      <c r="J60" s="12"/>
      <c r="K60" s="13"/>
      <c r="L60" s="13"/>
      <c r="M60" s="12"/>
      <c r="W60" s="50"/>
      <c r="Y60" s="50"/>
      <c r="Z60" s="50"/>
      <c r="AA60" s="50"/>
      <c r="AB60" s="50"/>
      <c r="AC60" s="50"/>
      <c r="AD60" s="50"/>
      <c r="AE60" s="50"/>
      <c r="AF60" s="50"/>
      <c r="AG60" s="50"/>
    </row>
    <row r="61" spans="1:33">
      <c r="A61" s="3"/>
      <c r="B61" s="15"/>
      <c r="D61" s="14"/>
      <c r="E61" s="9"/>
      <c r="F61" s="14"/>
      <c r="G61" s="14"/>
      <c r="H61" s="77"/>
      <c r="I61" s="12"/>
      <c r="J61" s="12"/>
      <c r="K61" s="13"/>
      <c r="L61" s="13"/>
      <c r="M61" s="12"/>
      <c r="Y61" s="50"/>
      <c r="Z61" s="50"/>
      <c r="AA61" s="50"/>
      <c r="AB61" s="50"/>
      <c r="AC61" s="50"/>
      <c r="AD61" s="50"/>
      <c r="AE61" s="50"/>
      <c r="AF61" s="50"/>
      <c r="AG61" s="50"/>
    </row>
    <row r="62" spans="1:33">
      <c r="A62" s="3"/>
      <c r="B62" s="15"/>
      <c r="D62" s="14"/>
      <c r="E62" s="9"/>
      <c r="F62" s="14"/>
      <c r="G62" s="14"/>
      <c r="H62" s="77"/>
      <c r="I62" s="12"/>
      <c r="J62" s="12"/>
      <c r="K62" s="13"/>
      <c r="L62" s="13"/>
      <c r="M62" s="12"/>
    </row>
    <row r="63" spans="1:33">
      <c r="A63" s="3"/>
      <c r="B63" s="15"/>
      <c r="D63" s="14"/>
      <c r="E63" s="9"/>
      <c r="F63" s="14"/>
      <c r="G63" s="14"/>
      <c r="H63" s="77"/>
      <c r="I63" s="12"/>
      <c r="J63" s="12"/>
      <c r="K63" s="13"/>
      <c r="L63" s="13"/>
      <c r="M63" s="12"/>
    </row>
    <row r="64" spans="1:33">
      <c r="A64" s="3"/>
      <c r="B64" s="15"/>
      <c r="D64" s="14"/>
      <c r="E64" s="17"/>
      <c r="F64" s="17"/>
      <c r="G64" s="17"/>
      <c r="H64" s="77"/>
      <c r="I64" s="12"/>
      <c r="J64" s="12"/>
      <c r="K64" s="13"/>
      <c r="L64" s="13"/>
      <c r="M64" s="12"/>
    </row>
    <row r="65" spans="2:8">
      <c r="H65" s="77"/>
    </row>
    <row r="66" spans="2:8">
      <c r="H66" s="77"/>
    </row>
    <row r="67" spans="2:8">
      <c r="H67" s="77"/>
    </row>
    <row r="68" spans="2:8">
      <c r="H68" s="77"/>
    </row>
    <row r="69" spans="2:8">
      <c r="H69" s="77"/>
    </row>
    <row r="70" spans="2:8">
      <c r="H70" s="77"/>
    </row>
    <row r="71" spans="2:8">
      <c r="B71" s="16"/>
      <c r="H71" s="77"/>
    </row>
    <row r="72" spans="2:8">
      <c r="B72" s="16"/>
      <c r="H72" s="77"/>
    </row>
    <row r="73" spans="2:8">
      <c r="B73" s="16"/>
      <c r="H73" s="77"/>
    </row>
    <row r="74" spans="2:8">
      <c r="B74" s="16"/>
      <c r="H74" s="14"/>
    </row>
    <row r="75" spans="2:8">
      <c r="B75" s="16"/>
      <c r="H75" s="14"/>
    </row>
    <row r="76" spans="2:8">
      <c r="B76" s="16"/>
    </row>
    <row r="77" spans="2:8">
      <c r="B77" s="16"/>
    </row>
    <row r="78" spans="2:8">
      <c r="B78" s="16"/>
    </row>
    <row r="79" spans="2:8">
      <c r="B79" s="16"/>
    </row>
    <row r="80" spans="2:8">
      <c r="B80" s="16"/>
    </row>
    <row r="81" spans="2:2">
      <c r="B81" s="16"/>
    </row>
    <row r="82" spans="2:2">
      <c r="B82" s="16"/>
    </row>
    <row r="83" spans="2:2">
      <c r="B83" s="16"/>
    </row>
    <row r="84" spans="2:2">
      <c r="B84" s="16"/>
    </row>
    <row r="85" spans="2:2">
      <c r="B85" s="16"/>
    </row>
    <row r="86" spans="2:2">
      <c r="B86" s="16"/>
    </row>
    <row r="87" spans="2:2">
      <c r="B87" s="16"/>
    </row>
    <row r="88" spans="2:2">
      <c r="B88" s="16"/>
    </row>
    <row r="89" spans="2:2">
      <c r="B89" s="16"/>
    </row>
    <row r="90" spans="2:2">
      <c r="B90" s="16"/>
    </row>
    <row r="91" spans="2:2">
      <c r="B91" s="16"/>
    </row>
    <row r="92" spans="2:2">
      <c r="B92" s="16"/>
    </row>
    <row r="93" spans="2:2">
      <c r="B93" s="16"/>
    </row>
    <row r="94" spans="2:2">
      <c r="B94" s="16"/>
    </row>
    <row r="95" spans="2:2">
      <c r="B95" s="16"/>
    </row>
    <row r="96" spans="2:2">
      <c r="B96" s="16"/>
    </row>
    <row r="97" spans="2:2">
      <c r="B97" s="16"/>
    </row>
    <row r="98" spans="2:2">
      <c r="B98" s="16"/>
    </row>
    <row r="99" spans="2:2">
      <c r="B99" s="16"/>
    </row>
    <row r="100" spans="2:2">
      <c r="B100" s="16"/>
    </row>
    <row r="101" spans="2:2">
      <c r="B101" s="16"/>
    </row>
    <row r="102" spans="2:2">
      <c r="B102" s="16"/>
    </row>
  </sheetData>
  <mergeCells count="33">
    <mergeCell ref="AD28:AD29"/>
    <mergeCell ref="AE28:AE29"/>
    <mergeCell ref="AF28:AF29"/>
    <mergeCell ref="AG28:AG29"/>
    <mergeCell ref="Y28:Y29"/>
    <mergeCell ref="Z28:Z29"/>
    <mergeCell ref="AA28:AA29"/>
    <mergeCell ref="AB28:AB29"/>
    <mergeCell ref="AC28:AC29"/>
    <mergeCell ref="A28:A29"/>
    <mergeCell ref="B28:B29"/>
    <mergeCell ref="C28:C29"/>
    <mergeCell ref="D28:D29"/>
    <mergeCell ref="E28:E29"/>
    <mergeCell ref="M28:M29"/>
    <mergeCell ref="N28:N29"/>
    <mergeCell ref="O28:O29"/>
    <mergeCell ref="F28:F29"/>
    <mergeCell ref="G28:G29"/>
    <mergeCell ref="H28:H29"/>
    <mergeCell ref="I28:I29"/>
    <mergeCell ref="J28:J29"/>
    <mergeCell ref="K28:K29"/>
    <mergeCell ref="L28:L29"/>
    <mergeCell ref="V28:V29"/>
    <mergeCell ref="W28:W29"/>
    <mergeCell ref="X28:X29"/>
    <mergeCell ref="P28:P29"/>
    <mergeCell ref="Q28:Q29"/>
    <mergeCell ref="R28:R29"/>
    <mergeCell ref="S28:S29"/>
    <mergeCell ref="T28:T29"/>
    <mergeCell ref="U28:U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sqref="A1:A3"/>
    </sheetView>
  </sheetViews>
  <sheetFormatPr defaultRowHeight="15"/>
  <cols>
    <col min="1" max="1" width="15.5703125" customWidth="1"/>
    <col min="2" max="2" width="23.42578125" customWidth="1"/>
    <col min="3" max="3" width="13.85546875" customWidth="1"/>
    <col min="4" max="4" width="14.28515625" bestFit="1" customWidth="1"/>
    <col min="5" max="5" width="14.85546875" customWidth="1"/>
    <col min="6" max="6" width="17" customWidth="1"/>
    <col min="7" max="7" width="14.140625" customWidth="1"/>
    <col min="8" max="8" width="15.7109375" bestFit="1" customWidth="1"/>
    <col min="9" max="9" width="23.140625" customWidth="1"/>
    <col min="10" max="10" width="14.28515625" bestFit="1" customWidth="1"/>
    <col min="11" max="11" width="13.42578125" customWidth="1"/>
  </cols>
  <sheetData>
    <row r="1" spans="1:11" s="2" customFormat="1">
      <c r="A1" s="89" t="s">
        <v>103</v>
      </c>
    </row>
    <row r="2" spans="1:11" s="2" customFormat="1">
      <c r="A2" s="89" t="s">
        <v>104</v>
      </c>
    </row>
    <row r="3" spans="1:11">
      <c r="A3" s="89" t="s">
        <v>105</v>
      </c>
    </row>
    <row r="4" spans="1:11">
      <c r="A4" s="2"/>
      <c r="F4" s="2"/>
      <c r="K4" s="103"/>
    </row>
    <row r="5" spans="1:11">
      <c r="A5" s="2"/>
      <c r="B5" s="106" t="s">
        <v>31</v>
      </c>
      <c r="C5" s="105"/>
      <c r="D5" s="105"/>
      <c r="E5" s="105"/>
      <c r="F5" s="105"/>
      <c r="G5" s="105"/>
      <c r="H5" s="87" t="s">
        <v>32</v>
      </c>
      <c r="I5" s="88" t="s">
        <v>33</v>
      </c>
      <c r="K5" s="103"/>
    </row>
    <row r="6" spans="1:11" ht="30" customHeight="1">
      <c r="B6" s="104" t="s">
        <v>3</v>
      </c>
      <c r="C6" s="104" t="s">
        <v>28</v>
      </c>
      <c r="D6" s="104" t="s">
        <v>2</v>
      </c>
      <c r="E6" s="105" t="s">
        <v>29</v>
      </c>
      <c r="F6" s="104" t="s">
        <v>102</v>
      </c>
      <c r="G6" s="104" t="s">
        <v>30</v>
      </c>
      <c r="H6" s="104" t="s">
        <v>34</v>
      </c>
      <c r="I6" s="104" t="s">
        <v>35</v>
      </c>
      <c r="K6" s="41"/>
    </row>
    <row r="7" spans="1:11">
      <c r="A7" t="s">
        <v>1</v>
      </c>
      <c r="B7" s="104"/>
      <c r="C7" s="104"/>
      <c r="D7" s="104"/>
      <c r="E7" s="105"/>
      <c r="F7" s="104"/>
      <c r="G7" s="104"/>
      <c r="H7" s="104"/>
      <c r="I7" s="104"/>
      <c r="K7" s="41"/>
    </row>
    <row r="8" spans="1:11">
      <c r="A8">
        <v>1991</v>
      </c>
      <c r="B8">
        <v>37</v>
      </c>
      <c r="C8" s="2">
        <v>38</v>
      </c>
      <c r="D8" s="1">
        <v>35933108</v>
      </c>
      <c r="E8" s="1">
        <f>D8*(100-C8)/100</f>
        <v>22278526.960000001</v>
      </c>
      <c r="F8" s="6">
        <f>E8*B8/100</f>
        <v>8243054.9752000002</v>
      </c>
      <c r="G8" s="19">
        <f>F8/$F$8</f>
        <v>1</v>
      </c>
      <c r="H8" s="19"/>
      <c r="I8" s="19"/>
    </row>
    <row r="9" spans="1:11">
      <c r="A9">
        <v>1992</v>
      </c>
      <c r="B9">
        <v>37</v>
      </c>
      <c r="C9" s="2">
        <v>38</v>
      </c>
      <c r="D9" s="1">
        <v>36690739</v>
      </c>
      <c r="E9" s="1">
        <f t="shared" ref="E9:E28" si="0">D9*(100-C9)/100</f>
        <v>22748258.18</v>
      </c>
      <c r="F9" s="6">
        <f t="shared" ref="F9:F27" si="1">E9*B9/100</f>
        <v>8416855.5265999995</v>
      </c>
      <c r="G9" s="19">
        <f t="shared" ref="G9:G28" si="2">F9/$F$8</f>
        <v>1.0210844828674435</v>
      </c>
      <c r="H9" s="19"/>
      <c r="I9" s="19"/>
    </row>
    <row r="10" spans="1:11">
      <c r="A10">
        <v>1993</v>
      </c>
      <c r="B10">
        <v>37</v>
      </c>
      <c r="C10" s="2">
        <v>37</v>
      </c>
      <c r="D10" s="1">
        <v>37473796</v>
      </c>
      <c r="E10" s="1">
        <f t="shared" si="0"/>
        <v>23608491.48</v>
      </c>
      <c r="F10" s="6">
        <f t="shared" si="1"/>
        <v>8735141.8476</v>
      </c>
      <c r="G10" s="19">
        <f t="shared" si="2"/>
        <v>1.0596971479482411</v>
      </c>
      <c r="H10" s="19"/>
      <c r="I10" s="19"/>
    </row>
    <row r="11" spans="1:11">
      <c r="A11">
        <v>1994</v>
      </c>
      <c r="B11">
        <v>40</v>
      </c>
      <c r="C11" s="2">
        <v>37</v>
      </c>
      <c r="D11" s="1">
        <v>38283223</v>
      </c>
      <c r="E11" s="1">
        <f t="shared" si="0"/>
        <v>24118430.489999998</v>
      </c>
      <c r="F11" s="6">
        <f t="shared" si="1"/>
        <v>9647372.1959999986</v>
      </c>
      <c r="G11" s="19">
        <f t="shared" si="2"/>
        <v>1.1703636849475125</v>
      </c>
      <c r="H11" s="19"/>
      <c r="I11" s="19"/>
      <c r="J11" s="8"/>
    </row>
    <row r="12" spans="1:11">
      <c r="A12" s="2">
        <v>1995</v>
      </c>
      <c r="B12">
        <v>42</v>
      </c>
      <c r="C12" s="2">
        <v>36</v>
      </c>
      <c r="D12" s="1">
        <v>39120000</v>
      </c>
      <c r="E12" s="1">
        <f t="shared" si="0"/>
        <v>25036800</v>
      </c>
      <c r="F12" s="6">
        <f t="shared" si="1"/>
        <v>10515456</v>
      </c>
      <c r="G12" s="19">
        <f t="shared" si="2"/>
        <v>1.2756746171943205</v>
      </c>
      <c r="H12" s="19"/>
      <c r="I12" s="19"/>
    </row>
    <row r="13" spans="1:11">
      <c r="A13" s="2">
        <v>1996</v>
      </c>
      <c r="B13">
        <v>40</v>
      </c>
      <c r="C13" s="2">
        <v>36</v>
      </c>
      <c r="D13" s="1">
        <v>40000247</v>
      </c>
      <c r="E13" s="1">
        <f t="shared" si="0"/>
        <v>25600158.079999998</v>
      </c>
      <c r="F13" s="6">
        <f t="shared" si="1"/>
        <v>10240063.231999999</v>
      </c>
      <c r="G13" s="19">
        <f t="shared" si="2"/>
        <v>1.2422655511589069</v>
      </c>
      <c r="H13" s="1">
        <v>9300000</v>
      </c>
      <c r="I13" s="19"/>
    </row>
    <row r="14" spans="1:11">
      <c r="A14" s="2">
        <v>1997</v>
      </c>
      <c r="B14">
        <v>40</v>
      </c>
      <c r="C14" s="2">
        <v>35</v>
      </c>
      <c r="D14" s="1">
        <v>40926063</v>
      </c>
      <c r="E14" s="1">
        <f t="shared" si="0"/>
        <v>26601940.949999999</v>
      </c>
      <c r="F14" s="6">
        <f t="shared" si="1"/>
        <v>10640776.380000001</v>
      </c>
      <c r="G14" s="19">
        <f t="shared" si="2"/>
        <v>1.2908777646168526</v>
      </c>
      <c r="H14" s="1"/>
      <c r="I14" s="19"/>
    </row>
    <row r="15" spans="1:11">
      <c r="A15" s="2">
        <v>1998</v>
      </c>
      <c r="B15">
        <v>39</v>
      </c>
      <c r="C15" s="2">
        <v>35</v>
      </c>
      <c r="D15" s="1">
        <v>41899683</v>
      </c>
      <c r="E15" s="1">
        <f t="shared" si="0"/>
        <v>27234793.949999999</v>
      </c>
      <c r="F15" s="6">
        <f t="shared" si="1"/>
        <v>10621569.6405</v>
      </c>
      <c r="G15" s="19">
        <f t="shared" si="2"/>
        <v>1.2885477134940848</v>
      </c>
      <c r="H15" s="1">
        <v>9800000</v>
      </c>
      <c r="I15" s="19"/>
    </row>
    <row r="16" spans="1:11">
      <c r="A16" s="2">
        <v>1999</v>
      </c>
      <c r="B16">
        <v>39</v>
      </c>
      <c r="C16" s="2">
        <v>34</v>
      </c>
      <c r="D16" s="1">
        <v>42923485</v>
      </c>
      <c r="E16" s="1">
        <f t="shared" si="0"/>
        <v>28329500.100000001</v>
      </c>
      <c r="F16" s="6">
        <f t="shared" si="1"/>
        <v>11048505.039000001</v>
      </c>
      <c r="G16" s="19">
        <f t="shared" si="2"/>
        <v>1.3403410595028735</v>
      </c>
      <c r="H16" s="1"/>
      <c r="I16" s="19"/>
    </row>
    <row r="17" spans="1:9">
      <c r="A17" s="2">
        <v>2000</v>
      </c>
      <c r="B17">
        <v>38</v>
      </c>
      <c r="C17" s="2">
        <v>34</v>
      </c>
      <c r="D17" s="1">
        <v>44000000</v>
      </c>
      <c r="E17" s="1">
        <f t="shared" si="0"/>
        <v>29040000</v>
      </c>
      <c r="F17" s="6">
        <f t="shared" si="1"/>
        <v>11035200</v>
      </c>
      <c r="G17" s="19">
        <f t="shared" si="2"/>
        <v>1.3387269687270591</v>
      </c>
      <c r="H17" s="1"/>
      <c r="I17" s="19"/>
    </row>
    <row r="18" spans="1:9">
      <c r="A18" s="2">
        <v>2001</v>
      </c>
      <c r="B18">
        <v>37</v>
      </c>
      <c r="C18" s="2">
        <v>33</v>
      </c>
      <c r="D18" s="1">
        <v>44909738</v>
      </c>
      <c r="E18" s="1">
        <f t="shared" si="0"/>
        <v>30089524.460000001</v>
      </c>
      <c r="F18" s="6">
        <f t="shared" si="1"/>
        <v>11133124.0502</v>
      </c>
      <c r="G18" s="19">
        <f t="shared" si="2"/>
        <v>1.350606551053589</v>
      </c>
      <c r="H18" s="1"/>
      <c r="I18" s="19"/>
    </row>
    <row r="19" spans="1:9">
      <c r="A19" s="2">
        <v>2002</v>
      </c>
      <c r="B19">
        <v>37</v>
      </c>
      <c r="C19" s="2">
        <v>33</v>
      </c>
      <c r="D19" s="1">
        <v>45533292</v>
      </c>
      <c r="E19" s="1">
        <f t="shared" si="0"/>
        <v>30507305.640000001</v>
      </c>
      <c r="F19" s="6">
        <f t="shared" si="1"/>
        <v>11287703.086800002</v>
      </c>
      <c r="G19" s="19">
        <f t="shared" si="2"/>
        <v>1.3693591903438846</v>
      </c>
      <c r="H19" s="1">
        <v>11200000</v>
      </c>
      <c r="I19" s="19"/>
    </row>
    <row r="20" spans="1:9">
      <c r="A20" s="2">
        <v>2003</v>
      </c>
      <c r="B20">
        <v>37</v>
      </c>
      <c r="C20" s="2">
        <v>32</v>
      </c>
      <c r="D20" s="1">
        <v>46116494</v>
      </c>
      <c r="E20" s="1">
        <f t="shared" si="0"/>
        <v>31359215.920000002</v>
      </c>
      <c r="F20" s="6">
        <f t="shared" si="1"/>
        <v>11602909.8904</v>
      </c>
      <c r="G20" s="19">
        <f t="shared" si="2"/>
        <v>1.4075982660929032</v>
      </c>
      <c r="H20" s="1">
        <v>11400000</v>
      </c>
      <c r="I20" s="1">
        <v>6497000</v>
      </c>
    </row>
    <row r="21" spans="1:9">
      <c r="A21" s="2">
        <v>2004</v>
      </c>
      <c r="B21">
        <v>39</v>
      </c>
      <c r="C21" s="2">
        <v>32</v>
      </c>
      <c r="D21" s="1">
        <v>46664771</v>
      </c>
      <c r="E21" s="1">
        <f t="shared" si="0"/>
        <v>31732044.280000001</v>
      </c>
      <c r="F21" s="6">
        <f t="shared" si="1"/>
        <v>12375497.269200001</v>
      </c>
      <c r="G21" s="19">
        <f t="shared" si="2"/>
        <v>1.501324121509906</v>
      </c>
      <c r="H21" s="1">
        <v>11600000</v>
      </c>
      <c r="I21" s="1">
        <v>6448000</v>
      </c>
    </row>
    <row r="22" spans="1:9">
      <c r="A22" s="2">
        <v>2005</v>
      </c>
      <c r="B22">
        <v>39</v>
      </c>
      <c r="C22" s="2">
        <v>32</v>
      </c>
      <c r="D22" s="1">
        <v>47198469</v>
      </c>
      <c r="E22" s="1">
        <f t="shared" si="0"/>
        <v>32094958.920000002</v>
      </c>
      <c r="F22" s="6">
        <f t="shared" si="1"/>
        <v>12517033.978800001</v>
      </c>
      <c r="G22" s="19">
        <f t="shared" si="2"/>
        <v>1.5184945407326125</v>
      </c>
      <c r="H22" s="1">
        <v>12300000</v>
      </c>
      <c r="I22" s="1">
        <v>6558000</v>
      </c>
    </row>
    <row r="23" spans="1:9">
      <c r="A23" s="2">
        <v>2006</v>
      </c>
      <c r="B23">
        <v>40</v>
      </c>
      <c r="C23" s="2">
        <v>31</v>
      </c>
      <c r="D23" s="1">
        <v>47730946</v>
      </c>
      <c r="E23" s="1">
        <f t="shared" si="0"/>
        <v>32934352.739999998</v>
      </c>
      <c r="F23" s="6">
        <f t="shared" si="1"/>
        <v>13173741.095999999</v>
      </c>
      <c r="G23" s="19">
        <f t="shared" si="2"/>
        <v>1.5981624695740144</v>
      </c>
      <c r="H23" s="1">
        <v>12800000</v>
      </c>
      <c r="I23" s="19"/>
    </row>
    <row r="24" spans="1:9">
      <c r="A24" s="2">
        <v>2007</v>
      </c>
      <c r="B24">
        <v>42</v>
      </c>
      <c r="C24" s="2">
        <v>31</v>
      </c>
      <c r="D24" s="1">
        <v>48257282</v>
      </c>
      <c r="E24" s="1">
        <f t="shared" si="0"/>
        <v>33297524.579999998</v>
      </c>
      <c r="F24" s="6">
        <f t="shared" si="1"/>
        <v>13984960.3236</v>
      </c>
      <c r="G24" s="19">
        <f t="shared" si="2"/>
        <v>1.6965749186042138</v>
      </c>
      <c r="H24" s="1">
        <v>13200000</v>
      </c>
      <c r="I24" s="19"/>
    </row>
    <row r="25" spans="1:9">
      <c r="A25" s="2">
        <v>2008</v>
      </c>
      <c r="B25">
        <v>43</v>
      </c>
      <c r="C25" s="2">
        <v>31</v>
      </c>
      <c r="D25" s="1">
        <v>48793022</v>
      </c>
      <c r="E25" s="1">
        <f t="shared" si="0"/>
        <v>33667185.18</v>
      </c>
      <c r="F25" s="6">
        <f t="shared" si="1"/>
        <v>14476889.6274</v>
      </c>
      <c r="G25" s="19">
        <f t="shared" si="2"/>
        <v>1.7562529512365346</v>
      </c>
      <c r="H25" s="1">
        <v>13700000</v>
      </c>
      <c r="I25" s="1">
        <v>8417000</v>
      </c>
    </row>
    <row r="26" spans="1:9">
      <c r="A26" s="2">
        <v>2009</v>
      </c>
      <c r="B26">
        <v>41</v>
      </c>
      <c r="C26" s="2">
        <v>30</v>
      </c>
      <c r="D26" s="1">
        <v>49230150</v>
      </c>
      <c r="E26" s="1">
        <f t="shared" si="0"/>
        <v>34461105</v>
      </c>
      <c r="F26" s="6">
        <f t="shared" si="1"/>
        <v>14129053.050000001</v>
      </c>
      <c r="G26" s="19">
        <f t="shared" si="2"/>
        <v>1.7140554190780692</v>
      </c>
      <c r="H26" s="19"/>
      <c r="I26" s="1">
        <v>8326000</v>
      </c>
    </row>
    <row r="27" spans="1:9">
      <c r="A27" s="2">
        <v>2010</v>
      </c>
      <c r="B27">
        <v>39</v>
      </c>
      <c r="C27" s="2">
        <v>30</v>
      </c>
      <c r="D27" s="1">
        <v>49991300</v>
      </c>
      <c r="E27" s="1">
        <f t="shared" si="0"/>
        <v>34993910</v>
      </c>
      <c r="F27" s="6">
        <f t="shared" si="1"/>
        <v>13647624.9</v>
      </c>
      <c r="G27" s="19">
        <f t="shared" si="2"/>
        <v>1.655651326002332</v>
      </c>
      <c r="H27" s="19"/>
      <c r="I27" s="1">
        <v>8086000</v>
      </c>
    </row>
    <row r="28" spans="1:9">
      <c r="A28">
        <v>2011</v>
      </c>
      <c r="C28" s="2">
        <v>30</v>
      </c>
      <c r="D28" s="18">
        <v>50586757</v>
      </c>
      <c r="E28" s="1">
        <f t="shared" si="0"/>
        <v>35410729.899999999</v>
      </c>
      <c r="F28" s="6"/>
      <c r="G28" s="19">
        <f t="shared" si="2"/>
        <v>0</v>
      </c>
      <c r="I28" s="1">
        <v>8289000</v>
      </c>
    </row>
    <row r="29" spans="1:9">
      <c r="I29" s="19"/>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South Africa Workbook</vt:lpstr>
      <vt:lpstr>ZAData</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2012-07-10T12:54:25Z</dcterms:created>
  <dcterms:modified xsi:type="dcterms:W3CDTF">2013-01-23T19:53:00Z</dcterms:modified>
</cp:coreProperties>
</file>