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1075" windowHeight="9975"/>
  </bookViews>
  <sheets>
    <sheet name="Tanzania Workbook" sheetId="1" r:id="rId1"/>
    <sheet name="Tanzania Indices Comparison" sheetId="6" r:id="rId2"/>
    <sheet name="Employment calcs" sheetId="2" r:id="rId3"/>
    <sheet name="Exergy calcs" sheetId="8" r:id="rId4"/>
  </sheets>
  <calcPr calcId="145621" concurrentCalc="0"/>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10" i="1"/>
  <c r="K29" i="1"/>
  <c r="K30" i="1"/>
  <c r="C22" i="8"/>
  <c r="P31" i="8"/>
  <c r="Q31" i="8"/>
  <c r="R31" i="8"/>
  <c r="S31" i="8"/>
  <c r="T31" i="8"/>
  <c r="C24" i="8"/>
  <c r="U31" i="8"/>
  <c r="F18" i="8"/>
  <c r="V31" i="8"/>
  <c r="F23" i="8"/>
  <c r="W31" i="8"/>
  <c r="X31" i="8"/>
  <c r="P32" i="8"/>
  <c r="Q32" i="8"/>
  <c r="R32" i="8"/>
  <c r="S32" i="8"/>
  <c r="T32" i="8"/>
  <c r="U32" i="8"/>
  <c r="V32" i="8"/>
  <c r="W32" i="8"/>
  <c r="X32" i="8"/>
  <c r="P33" i="8"/>
  <c r="Q33" i="8"/>
  <c r="R33" i="8"/>
  <c r="S33" i="8"/>
  <c r="T33" i="8"/>
  <c r="U33" i="8"/>
  <c r="V33" i="8"/>
  <c r="W33" i="8"/>
  <c r="X33" i="8"/>
  <c r="P34" i="8"/>
  <c r="Q34" i="8"/>
  <c r="R34" i="8"/>
  <c r="S34" i="8"/>
  <c r="T34" i="8"/>
  <c r="U34" i="8"/>
  <c r="V34" i="8"/>
  <c r="W34" i="8"/>
  <c r="X34" i="8"/>
  <c r="P35" i="8"/>
  <c r="Q35" i="8"/>
  <c r="R35" i="8"/>
  <c r="S35" i="8"/>
  <c r="T35" i="8"/>
  <c r="U35" i="8"/>
  <c r="V35" i="8"/>
  <c r="W35" i="8"/>
  <c r="X35" i="8"/>
  <c r="P36" i="8"/>
  <c r="Q36" i="8"/>
  <c r="R36" i="8"/>
  <c r="S36" i="8"/>
  <c r="T36" i="8"/>
  <c r="U36" i="8"/>
  <c r="V36" i="8"/>
  <c r="W36" i="8"/>
  <c r="X36" i="8"/>
  <c r="P37" i="8"/>
  <c r="Q37" i="8"/>
  <c r="R37" i="8"/>
  <c r="S37" i="8"/>
  <c r="T37" i="8"/>
  <c r="U37" i="8"/>
  <c r="V37" i="8"/>
  <c r="W37" i="8"/>
  <c r="X37" i="8"/>
  <c r="P38" i="8"/>
  <c r="Q38" i="8"/>
  <c r="R38" i="8"/>
  <c r="S38" i="8"/>
  <c r="T38" i="8"/>
  <c r="U38" i="8"/>
  <c r="V38" i="8"/>
  <c r="W38" i="8"/>
  <c r="X38" i="8"/>
  <c r="P39" i="8"/>
  <c r="Q39" i="8"/>
  <c r="R39" i="8"/>
  <c r="S39" i="8"/>
  <c r="T39" i="8"/>
  <c r="U39" i="8"/>
  <c r="V39" i="8"/>
  <c r="W39" i="8"/>
  <c r="X39" i="8"/>
  <c r="P40" i="8"/>
  <c r="Q40" i="8"/>
  <c r="R40" i="8"/>
  <c r="S40" i="8"/>
  <c r="T40" i="8"/>
  <c r="U40" i="8"/>
  <c r="V40" i="8"/>
  <c r="W40" i="8"/>
  <c r="X40" i="8"/>
  <c r="P41" i="8"/>
  <c r="Q41" i="8"/>
  <c r="R41" i="8"/>
  <c r="S41" i="8"/>
  <c r="T41" i="8"/>
  <c r="U41" i="8"/>
  <c r="V41" i="8"/>
  <c r="W41" i="8"/>
  <c r="X41" i="8"/>
  <c r="P42" i="8"/>
  <c r="Q42" i="8"/>
  <c r="R42" i="8"/>
  <c r="S42" i="8"/>
  <c r="T42" i="8"/>
  <c r="U42" i="8"/>
  <c r="V42" i="8"/>
  <c r="W42" i="8"/>
  <c r="X42" i="8"/>
  <c r="P43" i="8"/>
  <c r="Q43" i="8"/>
  <c r="R43" i="8"/>
  <c r="S43" i="8"/>
  <c r="T43" i="8"/>
  <c r="U43" i="8"/>
  <c r="V43" i="8"/>
  <c r="W43" i="8"/>
  <c r="X43" i="8"/>
  <c r="P44" i="8"/>
  <c r="Q44" i="8"/>
  <c r="R44" i="8"/>
  <c r="S44" i="8"/>
  <c r="T44" i="8"/>
  <c r="U44" i="8"/>
  <c r="V44" i="8"/>
  <c r="W44" i="8"/>
  <c r="X44" i="8"/>
  <c r="P45" i="8"/>
  <c r="Q45" i="8"/>
  <c r="R45" i="8"/>
  <c r="S45" i="8"/>
  <c r="T45" i="8"/>
  <c r="U45" i="8"/>
  <c r="V45" i="8"/>
  <c r="W45" i="8"/>
  <c r="X45" i="8"/>
  <c r="P46" i="8"/>
  <c r="Q46" i="8"/>
  <c r="R46" i="8"/>
  <c r="S46" i="8"/>
  <c r="T46" i="8"/>
  <c r="U46" i="8"/>
  <c r="V46" i="8"/>
  <c r="W46" i="8"/>
  <c r="X46" i="8"/>
  <c r="P47" i="8"/>
  <c r="Q47" i="8"/>
  <c r="R47" i="8"/>
  <c r="S47" i="8"/>
  <c r="T47" i="8"/>
  <c r="U47" i="8"/>
  <c r="V47" i="8"/>
  <c r="W47" i="8"/>
  <c r="X47" i="8"/>
  <c r="P48" i="8"/>
  <c r="Q48" i="8"/>
  <c r="R48" i="8"/>
  <c r="S48" i="8"/>
  <c r="T48" i="8"/>
  <c r="U48" i="8"/>
  <c r="V48" i="8"/>
  <c r="W48" i="8"/>
  <c r="X48" i="8"/>
  <c r="P49" i="8"/>
  <c r="Q49" i="8"/>
  <c r="R49" i="8"/>
  <c r="S49" i="8"/>
  <c r="T49" i="8"/>
  <c r="U49" i="8"/>
  <c r="V49" i="8"/>
  <c r="W49" i="8"/>
  <c r="X49" i="8"/>
  <c r="P50" i="8"/>
  <c r="Q50" i="8"/>
  <c r="R50" i="8"/>
  <c r="S50" i="8"/>
  <c r="T50" i="8"/>
  <c r="U50" i="8"/>
  <c r="V50" i="8"/>
  <c r="W50" i="8"/>
  <c r="X50" i="8"/>
  <c r="P30" i="8"/>
  <c r="Q30" i="8"/>
  <c r="R30" i="8"/>
  <c r="S30" i="8"/>
  <c r="T30" i="8"/>
  <c r="U30" i="8"/>
  <c r="V30" i="8"/>
  <c r="W30" i="8"/>
  <c r="X30" i="8"/>
  <c r="Y50" i="8"/>
  <c r="Z50" i="8"/>
  <c r="AA50" i="8"/>
  <c r="AB50" i="8"/>
  <c r="AC50" i="8"/>
  <c r="AD50"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C23" i="8"/>
  <c r="K11" i="1"/>
  <c r="K12" i="1"/>
  <c r="K13" i="1"/>
  <c r="K14" i="1"/>
  <c r="K15" i="1"/>
  <c r="K16" i="1"/>
  <c r="K17" i="1"/>
  <c r="K18" i="1"/>
  <c r="K19" i="1"/>
  <c r="K20" i="1"/>
  <c r="K21" i="1"/>
  <c r="K22" i="1"/>
  <c r="K23" i="1"/>
  <c r="K24" i="1"/>
  <c r="K25" i="1"/>
  <c r="K26" i="1"/>
  <c r="K27" i="1"/>
  <c r="K28" i="1"/>
  <c r="K10" i="1"/>
  <c r="I11" i="1"/>
  <c r="I12" i="1"/>
  <c r="I13" i="1"/>
  <c r="I14" i="1"/>
  <c r="I15" i="1"/>
  <c r="I16" i="1"/>
  <c r="I17" i="1"/>
  <c r="I18" i="1"/>
  <c r="I19" i="1"/>
  <c r="I20" i="1"/>
  <c r="I21" i="1"/>
  <c r="I22" i="1"/>
  <c r="I23" i="1"/>
  <c r="I24" i="1"/>
  <c r="I25" i="1"/>
  <c r="I26" i="1"/>
  <c r="I27" i="1"/>
  <c r="I28" i="1"/>
  <c r="I29" i="1"/>
  <c r="I30" i="1"/>
  <c r="I10" i="1"/>
  <c r="H11" i="1"/>
  <c r="H12" i="1"/>
  <c r="H13" i="1"/>
  <c r="H14" i="1"/>
  <c r="H15" i="1"/>
  <c r="H16" i="1"/>
  <c r="H17" i="1"/>
  <c r="H18" i="1"/>
  <c r="H19" i="1"/>
  <c r="H20" i="1"/>
  <c r="H21" i="1"/>
  <c r="H22" i="1"/>
  <c r="H23" i="1"/>
  <c r="H24" i="1"/>
  <c r="H25" i="1"/>
  <c r="H26" i="1"/>
  <c r="H27" i="1"/>
  <c r="H28" i="1"/>
  <c r="H29" i="1"/>
  <c r="H30" i="1"/>
  <c r="H10" i="1"/>
  <c r="G11" i="1"/>
  <c r="G12" i="1"/>
  <c r="G13" i="1"/>
  <c r="G14" i="1"/>
  <c r="G15" i="1"/>
  <c r="G16" i="1"/>
  <c r="G17" i="1"/>
  <c r="G18" i="1"/>
  <c r="G19" i="1"/>
  <c r="G20" i="1"/>
  <c r="G21" i="1"/>
  <c r="G22" i="1"/>
  <c r="G23" i="1"/>
  <c r="G24" i="1"/>
  <c r="G25" i="1"/>
  <c r="G26" i="1"/>
  <c r="G27" i="1"/>
  <c r="G28" i="1"/>
  <c r="G29" i="1"/>
  <c r="G30" i="1"/>
  <c r="G10" i="1"/>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7" i="2"/>
  <c r="F7" i="2"/>
</calcChain>
</file>

<file path=xl/sharedStrings.xml><?xml version="1.0" encoding="utf-8"?>
<sst xmlns="http://schemas.openxmlformats.org/spreadsheetml/2006/main" count="105" uniqueCount="100">
  <si>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</si>
  <si>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</si>
  <si>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</si>
  <si>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</si>
  <si>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</si>
  <si>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</si>
  <si>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</si>
  <si>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</si>
  <si>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</si>
  <si>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Tanzania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</si>
  <si>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</si>
  <si>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</si>
  <si>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</si>
  <si>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</si>
  <si>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</si>
  <si>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</si>
  <si>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</si>
  <si>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</si>
  <si>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</si>
  <si>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</si>
  <si>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</si>
  <si>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</si>
  <si>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</si>
  <si>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</si>
  <si>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</si>
  <si>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</si>
  <si>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</si>
  <si>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</si>
  <si>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</si>
  <si>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</si>
  <si>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</si>
  <si>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</si>
  <si>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</si>
  <si>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</si>
  <si>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</si>
  <si>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</si>
  <si>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</si>
  <si>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</si>
  <si>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</si>
  <si>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</si>
  <si>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</si>
  <si>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</si>
  <si>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</si>
  <si>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</si>
  <si>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</si>
  <si>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</si>
  <si>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</si>
  <si>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</si>
  <si>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</si>
  <si>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</si>
  <si>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</si>
  <si>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</si>
  <si>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</si>
  <si>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</si>
  <si>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</si>
  <si>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</si>
  <si>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</si>
  <si>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</si>
  <si>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</si>
  <si>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</si>
  <si>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</si>
  <si>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</si>
  <si>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</si>
  <si>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</si>
  <si>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</si>
  <si>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</si>
  <si>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</si>
  <si>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</si>
  <si>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</si>
  <si>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</si>
  <si>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</si>
  <si>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</si>
  <si>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</si>
  <si>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</si>
  <si>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</si>
  <si>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</si>
  <si>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</si>
  <si>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</si>
  <si>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</si>
  <si>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</si>
  <si>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</si>
  <si>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</si>
  <si>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</si>
  <si>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</si>
  <si>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</si>
  <si>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</si>
  <si>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</si>
  <si>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</si>
  <si>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</si>
  <si>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</si>
  <si>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</si>
  <si>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</si>
  <si>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</si>
  <si>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</si>
  <si>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</si>
  <si>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2005 US dollars]</t>
  </si>
  <si>
    <t>GDP [millions of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</si>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</sst>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_-* #,##0.00_-;_-* #,##0.00\-;_-* &quot;-&quot;??_-;_-@_-"/>
    <numFmt numFmtId="166" formatCode="_(* #,##0_);_(* \(#,##0\);_(* &quot;-&quot;??_);_(@_)"/>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style="medium">
        <color auto="1"/>
      </top>
      <bottom/>
      <diagonal/>
    </border>
    <border>
      <left style="thin">
        <color auto="1"/>
      </left>
      <right style="thin">
        <color indexed="64"/>
      </right>
      <top/>
      <bottom/>
      <diagonal/>
    </border>
    <border>
      <left style="thin">
        <color auto="1"/>
      </left>
      <right style="thin">
        <color indexed="64"/>
      </right>
      <top/>
      <bottom style="medium">
        <color indexed="64"/>
      </bottom>
      <diagonal/>
    </border>
    <border>
      <left/>
      <right/>
      <top/>
      <bottom style="medium">
        <color indexed="27"/>
      </bottom>
      <diagonal/>
    </border>
    <border>
      <left/>
      <right/>
      <top/>
      <bottom style="medium">
        <color indexed="27"/>
      </bottom>
      <diagonal/>
    </border>
  </borders>
  <cellStyleXfs count="481">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cellStyleXfs>
  <cellXfs count="86">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0" fontId="0" fillId="0" borderId="0" xfId="0"/>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1" fontId="0" fillId="0" borderId="0" xfId="0" applyNumberFormat="1" applyAlignment="1">
      <alignment horizontal="center"/>
    </xf>
    <xf numFmtId="0" fontId="0" fillId="0" borderId="0" xfId="0" applyAlignment="1">
      <alignment horizontal="center"/>
    </xf>
    <xf numFmtId="0" fontId="23" fillId="0" borderId="17" xfId="0" applyFont="1" applyBorder="1" applyAlignment="1">
      <alignment horizontal="right"/>
    </xf>
    <xf numFmtId="0" fontId="0" fillId="0" borderId="18" xfId="0" applyBorder="1" applyAlignment="1">
      <alignment horizontal="center"/>
    </xf>
    <xf numFmtId="2" fontId="0" fillId="0" borderId="0" xfId="0" applyNumberFormat="1" applyAlignment="1">
      <alignment horizontal="center"/>
    </xf>
    <xf numFmtId="0" fontId="0" fillId="0" borderId="0" xfId="0"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0" applyNumberForma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43" fontId="32" fillId="0" borderId="0" xfId="1" applyFont="1" applyBorder="1" applyAlignment="1">
      <alignment horizontal="center"/>
    </xf>
    <xf numFmtId="166" fontId="0" fillId="0" borderId="25" xfId="1" applyNumberFormat="1" applyFont="1" applyBorder="1"/>
    <xf numFmtId="43" fontId="32" fillId="0" borderId="25" xfId="1" applyFont="1" applyBorder="1" applyAlignment="1">
      <alignment horizontal="center"/>
    </xf>
    <xf numFmtId="1" fontId="0" fillId="0" borderId="25" xfId="0" applyNumberFormat="1" applyBorder="1" applyAlignment="1">
      <alignment horizontal="center"/>
    </xf>
    <xf numFmtId="43" fontId="0" fillId="0" borderId="0" xfId="1" applyFont="1" applyAlignment="1">
      <alignment horizontal="center" vertical="center"/>
    </xf>
    <xf numFmtId="2" fontId="0" fillId="0" borderId="0" xfId="0" applyNumberFormat="1" applyAlignment="1">
      <alignment horizontal="center" vertical="center"/>
    </xf>
    <xf numFmtId="166" fontId="0" fillId="0" borderId="0" xfId="1" applyNumberFormat="1" applyFont="1" applyAlignment="1">
      <alignment horizontal="center" vertical="center"/>
    </xf>
    <xf numFmtId="0" fontId="0" fillId="0" borderId="0" xfId="0"/>
    <xf numFmtId="3" fontId="0" fillId="0" borderId="0" xfId="0" applyNumberFormat="1"/>
    <xf numFmtId="0" fontId="16" fillId="0" borderId="0" xfId="0" applyFont="1" applyAlignment="1">
      <alignment horizontal="center" wrapText="1"/>
    </xf>
    <xf numFmtId="0" fontId="0" fillId="0" borderId="0" xfId="0"/>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cellXfs>
  <cellStyles count="481">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3" xfId="465"/>
    <cellStyle name="Heading 3 11" xfId="362"/>
    <cellStyle name="Heading 3 2" xfId="363"/>
    <cellStyle name="Heading 3 2 2" xfId="472"/>
    <cellStyle name="Heading 3 2 3" xfId="480"/>
    <cellStyle name="Heading 3 3" xfId="364"/>
    <cellStyle name="Heading 3 3 2" xfId="473"/>
    <cellStyle name="Heading 3 3 3" xfId="466"/>
    <cellStyle name="Heading 3 4" xfId="365"/>
    <cellStyle name="Heading 3 4 2" xfId="474"/>
    <cellStyle name="Heading 3 4 3" xfId="467"/>
    <cellStyle name="Heading 3 5" xfId="366"/>
    <cellStyle name="Heading 3 5 2" xfId="475"/>
    <cellStyle name="Heading 3 5 3" xfId="464"/>
    <cellStyle name="Heading 3 6" xfId="367"/>
    <cellStyle name="Heading 3 6 2" xfId="476"/>
    <cellStyle name="Heading 3 6 3" xfId="463"/>
    <cellStyle name="Heading 3 7" xfId="368"/>
    <cellStyle name="Heading 3 7 2" xfId="477"/>
    <cellStyle name="Heading 3 7 3" xfId="468"/>
    <cellStyle name="Heading 3 8" xfId="369"/>
    <cellStyle name="Heading 3 8 2" xfId="478"/>
    <cellStyle name="Heading 3 8 3" xfId="469"/>
    <cellStyle name="Heading 3 9" xfId="370"/>
    <cellStyle name="Heading 3 9 2" xfId="479"/>
    <cellStyle name="Heading 3 9 3" xfId="4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Tanzania</a:t>
            </a:r>
            <a:endParaRPr lang="en-US" sz="1400"/>
          </a:p>
        </c:rich>
      </c:tx>
      <c:layout>
        <c:manualLayout>
          <c:xMode val="edge"/>
          <c:yMode val="edge"/>
          <c:x val="0.32280357157906364"/>
          <c:y val="2.3023152820437525E-2"/>
        </c:manualLayout>
      </c:layout>
      <c:overlay val="0"/>
    </c:title>
    <c:autoTitleDeleted val="0"/>
    <c:plotArea>
      <c:layout>
        <c:manualLayout>
          <c:layoutTarget val="inner"/>
          <c:xMode val="edge"/>
          <c:yMode val="edge"/>
          <c:x val="7.41594409013005E-2"/>
          <c:y val="8.0849507223328482E-2"/>
          <c:w val="0.89640936004920879"/>
          <c:h val="0.84215875606803925"/>
        </c:manualLayout>
      </c:layout>
      <c:scatterChart>
        <c:scatterStyle val="lineMarker"/>
        <c:varyColors val="0"/>
        <c:ser>
          <c:idx val="0"/>
          <c:order val="0"/>
          <c:tx>
            <c:v>y</c:v>
          </c:tx>
          <c:spPr>
            <a:ln w="28575">
              <a:noFill/>
            </a:ln>
          </c:spPr>
          <c:marker>
            <c:spPr>
              <a:noFill/>
            </c:spPr>
          </c:marker>
          <c:xVal>
            <c:numRef>
              <c:f>'Tanzania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Workbook'!$G$10:$G$30</c:f>
              <c:numCache>
                <c:formatCode>0.00</c:formatCode>
                <c:ptCount val="21"/>
                <c:pt idx="0">
                  <c:v>1</c:v>
                </c:pt>
                <c:pt idx="1">
                  <c:v>1.0059148264984228</c:v>
                </c:pt>
                <c:pt idx="2">
                  <c:v>1.0180073606729758</c:v>
                </c:pt>
                <c:pt idx="3">
                  <c:v>1.034043112513144</c:v>
                </c:pt>
                <c:pt idx="4">
                  <c:v>1.0708464773922186</c:v>
                </c:pt>
                <c:pt idx="5">
                  <c:v>1.1196109358569926</c:v>
                </c:pt>
                <c:pt idx="6">
                  <c:v>1.159043112513144</c:v>
                </c:pt>
                <c:pt idx="7">
                  <c:v>1.2020241850683491</c:v>
                </c:pt>
                <c:pt idx="8">
                  <c:v>1.2602523659305993</c:v>
                </c:pt>
                <c:pt idx="9">
                  <c:v>1.3224237644584649</c:v>
                </c:pt>
                <c:pt idx="10">
                  <c:v>1.4016824395373291</c:v>
                </c:pt>
                <c:pt idx="11">
                  <c:v>1.5021030494216614</c:v>
                </c:pt>
                <c:pt idx="12">
                  <c:v>1.6055467928496319</c:v>
                </c:pt>
                <c:pt idx="13">
                  <c:v>1.7312039957939012</c:v>
                </c:pt>
                <c:pt idx="14">
                  <c:v>1.8588328075709779</c:v>
                </c:pt>
                <c:pt idx="15">
                  <c:v>1.9840956887486856</c:v>
                </c:pt>
                <c:pt idx="16">
                  <c:v>2.1259200841219767</c:v>
                </c:pt>
                <c:pt idx="17">
                  <c:v>2.2840431125131442</c:v>
                </c:pt>
                <c:pt idx="18">
                  <c:v>2.4215299684542586</c:v>
                </c:pt>
                <c:pt idx="19">
                  <c:v>2.5906940063091484</c:v>
                </c:pt>
                <c:pt idx="20">
                  <c:v>2.7564405888538381</c:v>
                </c:pt>
              </c:numCache>
            </c:numRef>
          </c:yVal>
          <c:smooth val="0"/>
        </c:ser>
        <c:ser>
          <c:idx val="1"/>
          <c:order val="1"/>
          <c:tx>
            <c:v>k</c:v>
          </c:tx>
          <c:spPr>
            <a:ln w="28575">
              <a:noFill/>
            </a:ln>
          </c:spPr>
          <c:marker>
            <c:symbol val="square"/>
            <c:size val="7"/>
            <c:spPr>
              <a:noFill/>
            </c:spPr>
          </c:marker>
          <c:xVal>
            <c:numRef>
              <c:f>'Tanzania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Workbook'!$I$10:$I$30</c:f>
              <c:numCache>
                <c:formatCode>0.00</c:formatCode>
                <c:ptCount val="21"/>
                <c:pt idx="0">
                  <c:v>1</c:v>
                </c:pt>
                <c:pt idx="1">
                  <c:v>1.0783058575938267</c:v>
                </c:pt>
                <c:pt idx="2">
                  <c:v>1.1341634514205541</c:v>
                </c:pt>
                <c:pt idx="3">
                  <c:v>1.1878288319887758</c:v>
                </c:pt>
                <c:pt idx="4">
                  <c:v>1.2178183093651351</c:v>
                </c:pt>
                <c:pt idx="5">
                  <c:v>1.2428095405121009</c:v>
                </c:pt>
                <c:pt idx="6">
                  <c:v>1.2663977551736232</c:v>
                </c:pt>
                <c:pt idx="7">
                  <c:v>1.3040161346895827</c:v>
                </c:pt>
                <c:pt idx="8">
                  <c:v>1.3468081374956156</c:v>
                </c:pt>
                <c:pt idx="9">
                  <c:v>1.3944230094703614</c:v>
                </c:pt>
                <c:pt idx="10">
                  <c:v>1.4558049807085234</c:v>
                </c:pt>
                <c:pt idx="11">
                  <c:v>1.5255173623290075</c:v>
                </c:pt>
                <c:pt idx="12">
                  <c:v>1.6142581550333217</c:v>
                </c:pt>
                <c:pt idx="13">
                  <c:v>1.7172044896527534</c:v>
                </c:pt>
                <c:pt idx="14">
                  <c:v>1.8532094002104524</c:v>
                </c:pt>
                <c:pt idx="15">
                  <c:v>2.0208698702209751</c:v>
                </c:pt>
                <c:pt idx="16">
                  <c:v>2.2198351455629606</c:v>
                </c:pt>
                <c:pt idx="17">
                  <c:v>2.4314275692739389</c:v>
                </c:pt>
                <c:pt idx="18">
                  <c:v>2.6652928796913362</c:v>
                </c:pt>
                <c:pt idx="19">
                  <c:v>2.9149421255699752</c:v>
                </c:pt>
                <c:pt idx="20">
                  <c:v>3.1830059628200633</c:v>
                </c:pt>
              </c:numCache>
            </c:numRef>
          </c:yVal>
          <c:smooth val="0"/>
        </c:ser>
        <c:ser>
          <c:idx val="2"/>
          <c:order val="2"/>
          <c:tx>
            <c:v>l</c:v>
          </c:tx>
          <c:spPr>
            <a:ln w="28575">
              <a:noFill/>
            </a:ln>
          </c:spPr>
          <c:marker>
            <c:spPr>
              <a:noFill/>
            </c:spPr>
          </c:marker>
          <c:xVal>
            <c:numRef>
              <c:f>'Tanzania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Workbook'!$H$10:$H$30</c:f>
              <c:numCache>
                <c:formatCode>0.00</c:formatCode>
                <c:ptCount val="21"/>
                <c:pt idx="0">
                  <c:v>1</c:v>
                </c:pt>
                <c:pt idx="1">
                  <c:v>1.0210508656820274</c:v>
                </c:pt>
                <c:pt idx="2">
                  <c:v>1.0556153313366927</c:v>
                </c:pt>
                <c:pt idx="3">
                  <c:v>1.1099907940373888</c:v>
                </c:pt>
                <c:pt idx="4">
                  <c:v>1.143580093612782</c:v>
                </c:pt>
                <c:pt idx="5">
                  <c:v>1.1756384700676845</c:v>
                </c:pt>
                <c:pt idx="6">
                  <c:v>1.206546229055788</c:v>
                </c:pt>
                <c:pt idx="7">
                  <c:v>1.2210962860108654</c:v>
                </c:pt>
                <c:pt idx="8">
                  <c:v>1.2515828710931032</c:v>
                </c:pt>
                <c:pt idx="9">
                  <c:v>1.2832842687413721</c:v>
                </c:pt>
                <c:pt idx="10">
                  <c:v>1.3164204285711589</c:v>
                </c:pt>
                <c:pt idx="11">
                  <c:v>1.3684776113712027</c:v>
                </c:pt>
                <c:pt idx="12">
                  <c:v>1.4229926061957845</c:v>
                </c:pt>
                <c:pt idx="13">
                  <c:v>1.4616215628210345</c:v>
                </c:pt>
                <c:pt idx="14">
                  <c:v>1.5020071213170048</c:v>
                </c:pt>
                <c:pt idx="15">
                  <c:v>1.5442689594453047</c:v>
                </c:pt>
                <c:pt idx="16">
                  <c:v>1.5885418403996812</c:v>
                </c:pt>
                <c:pt idx="17">
                  <c:v>1.6349385181151996</c:v>
                </c:pt>
                <c:pt idx="18">
                  <c:v>1.6835627726288354</c:v>
                </c:pt>
                <c:pt idx="19">
                  <c:v>1.7344853120686496</c:v>
                </c:pt>
                <c:pt idx="20">
                  <c:v>1.7877585486411658</c:v>
                </c:pt>
              </c:numCache>
            </c:numRef>
          </c:yVal>
          <c:smooth val="0"/>
        </c:ser>
        <c:ser>
          <c:idx val="3"/>
          <c:order val="3"/>
          <c:tx>
            <c:v>x</c:v>
          </c:tx>
          <c:spPr>
            <a:ln w="28575">
              <a:noFill/>
            </a:ln>
          </c:spPr>
          <c:marker>
            <c:symbol val="circle"/>
            <c:size val="7"/>
            <c:spPr>
              <a:noFill/>
            </c:spPr>
          </c:marker>
          <c:xVal>
            <c:numRef>
              <c:f>'Tanzania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Workbook'!$K$10:$K$30</c:f>
              <c:numCache>
                <c:formatCode>0.00</c:formatCode>
                <c:ptCount val="21"/>
                <c:pt idx="0">
                  <c:v>1</c:v>
                </c:pt>
                <c:pt idx="1">
                  <c:v>1.036398872643332</c:v>
                </c:pt>
                <c:pt idx="2">
                  <c:v>1.0770704025942319</c:v>
                </c:pt>
                <c:pt idx="3">
                  <c:v>1.0385066884176852</c:v>
                </c:pt>
                <c:pt idx="4">
                  <c:v>1.0424289423472017</c:v>
                </c:pt>
                <c:pt idx="5">
                  <c:v>1.0720365548940087</c:v>
                </c:pt>
                <c:pt idx="6">
                  <c:v>1.0454564094484575</c:v>
                </c:pt>
                <c:pt idx="7">
                  <c:v>1.1080088892109301</c:v>
                </c:pt>
                <c:pt idx="8">
                  <c:v>1.1421767273390644</c:v>
                </c:pt>
                <c:pt idx="9">
                  <c:v>1.1462936922530851</c:v>
                </c:pt>
                <c:pt idx="10">
                  <c:v>1.252139604498437</c:v>
                </c:pt>
                <c:pt idx="11">
                  <c:v>1.3238372286243942</c:v>
                </c:pt>
                <c:pt idx="12">
                  <c:v>1.3437277175678031</c:v>
                </c:pt>
                <c:pt idx="13">
                  <c:v>1.4050247874690565</c:v>
                </c:pt>
                <c:pt idx="14">
                  <c:v>1.502544463388968</c:v>
                </c:pt>
                <c:pt idx="15">
                  <c:v>1.5408789848153588</c:v>
                </c:pt>
                <c:pt idx="16">
                  <c:v>1.6997700309861186</c:v>
                </c:pt>
                <c:pt idx="17">
                  <c:v>1.7765544590358078</c:v>
                </c:pt>
                <c:pt idx="18">
                  <c:v>1.8560478935708336</c:v>
                </c:pt>
                <c:pt idx="19">
                  <c:v>1.9881560703526018</c:v>
                </c:pt>
                <c:pt idx="20">
                  <c:v>2.1001325431233382</c:v>
                </c:pt>
              </c:numCache>
            </c:numRef>
          </c:yVal>
          <c:smooth val="0"/>
        </c:ser>
        <c:ser>
          <c:idx val="4"/>
          <c:order val="4"/>
          <c:tx>
            <c:v>q</c:v>
          </c:tx>
          <c:spPr>
            <a:ln w="28575">
              <a:noFill/>
            </a:ln>
          </c:spPr>
          <c:marker>
            <c:spPr>
              <a:ln>
                <a:solidFill>
                  <a:schemeClr val="accent6"/>
                </a:solidFill>
              </a:ln>
            </c:spPr>
          </c:marker>
          <c:xVal>
            <c:numRef>
              <c:f>'Tanzania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'Tanzania Workbook'!$J$10:$J$30</c:f>
              <c:numCache>
                <c:formatCode>0.00</c:formatCode>
                <c:ptCount val="21"/>
                <c:pt idx="0">
                  <c:v>1</c:v>
                </c:pt>
                <c:pt idx="1">
                  <c:v>1.0310489836747303</c:v>
                </c:pt>
                <c:pt idx="2">
                  <c:v>1.0703722014418107</c:v>
                </c:pt>
                <c:pt idx="3">
                  <c:v>1.0643096696382963</c:v>
                </c:pt>
                <c:pt idx="4">
                  <c:v>1.0796543342633296</c:v>
                </c:pt>
                <c:pt idx="5">
                  <c:v>1.1120511867626259</c:v>
                </c:pt>
                <c:pt idx="6">
                  <c:v>1.1052881107020349</c:v>
                </c:pt>
                <c:pt idx="7">
                  <c:v>1.1547949558395725</c:v>
                </c:pt>
                <c:pt idx="8">
                  <c:v>1.1892406572595899</c:v>
                </c:pt>
                <c:pt idx="9">
                  <c:v>1.2041377979550303</c:v>
                </c:pt>
                <c:pt idx="10">
                  <c:v>1.2880636526808129</c:v>
                </c:pt>
                <c:pt idx="11">
                  <c:v>1.3549104649775128</c:v>
                </c:pt>
                <c:pt idx="12">
                  <c:v>1.3879762171513219</c:v>
                </c:pt>
                <c:pt idx="13">
                  <c:v>1.4426681154581782</c:v>
                </c:pt>
                <c:pt idx="14">
                  <c:v>1.5215078285209578</c:v>
                </c:pt>
                <c:pt idx="15">
                  <c:v>1.5620745995776157</c:v>
                </c:pt>
                <c:pt idx="16">
                  <c:v>1.6875312416589288</c:v>
                </c:pt>
                <c:pt idx="17">
                  <c:v>1.7562533420012651</c:v>
                </c:pt>
                <c:pt idx="18">
                  <c:v>1.8280391745410851</c:v>
                </c:pt>
                <c:pt idx="19">
                  <c:v>1.9348427776891224</c:v>
                </c:pt>
                <c:pt idx="20">
                  <c:v>2.0288442341651796</c:v>
                </c:pt>
              </c:numCache>
            </c:numRef>
          </c:yVal>
          <c:smooth val="0"/>
        </c:ser>
        <c:dLbls>
          <c:showLegendKey val="0"/>
          <c:showVal val="0"/>
          <c:showCatName val="0"/>
          <c:showSerName val="0"/>
          <c:showPercent val="0"/>
          <c:showBubbleSize val="0"/>
        </c:dLbls>
        <c:axId val="97098368"/>
        <c:axId val="113386624"/>
      </c:scatterChart>
      <c:valAx>
        <c:axId val="97098368"/>
        <c:scaling>
          <c:orientation val="minMax"/>
        </c:scaling>
        <c:delete val="0"/>
        <c:axPos val="b"/>
        <c:title>
          <c:tx>
            <c:rich>
              <a:bodyPr/>
              <a:lstStyle/>
              <a:p>
                <a:pPr>
                  <a:defRPr/>
                </a:pPr>
                <a:r>
                  <a:rPr lang="en-US"/>
                  <a:t>Year</a:t>
                </a:r>
                <a:r>
                  <a:rPr lang="en-US" baseline="0"/>
                  <a:t> [-]</a:t>
                </a:r>
                <a:endParaRPr lang="en-US"/>
              </a:p>
            </c:rich>
          </c:tx>
          <c:layout/>
          <c:overlay val="0"/>
        </c:title>
        <c:numFmt formatCode="General" sourceLinked="1"/>
        <c:majorTickMark val="in"/>
        <c:minorTickMark val="none"/>
        <c:tickLblPos val="nextTo"/>
        <c:crossAx val="113386624"/>
        <c:crosses val="autoZero"/>
        <c:crossBetween val="midCat"/>
      </c:valAx>
      <c:valAx>
        <c:axId val="113386624"/>
        <c:scaling>
          <c:orientation val="minMax"/>
        </c:scaling>
        <c:delete val="0"/>
        <c:axPos val="l"/>
        <c:title>
          <c:tx>
            <c:rich>
              <a:bodyPr/>
              <a:lstStyle/>
              <a:p>
                <a:pPr>
                  <a:defRPr/>
                </a:pPr>
                <a:r>
                  <a:rPr lang="en-US"/>
                  <a:t>Indexed</a:t>
                </a:r>
                <a:r>
                  <a:rPr lang="en-US" baseline="0"/>
                  <a:t> Value [1991=1]</a:t>
                </a:r>
                <a:endParaRPr lang="en-US"/>
              </a:p>
            </c:rich>
          </c:tx>
          <c:layout/>
          <c:overlay val="0"/>
        </c:title>
        <c:numFmt formatCode="0.0" sourceLinked="0"/>
        <c:majorTickMark val="in"/>
        <c:minorTickMark val="none"/>
        <c:tickLblPos val="nextTo"/>
        <c:crossAx val="97098368"/>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0.84241</cdr:x>
      <cdr:y>0.2142</cdr:y>
    </cdr:from>
    <cdr:to>
      <cdr:x>0.88104</cdr:x>
      <cdr:y>0.28155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97001" y="1347958"/>
          <a:ext cx="334615" cy="423834"/>
        </a:xfrm>
        <a:prstGeom xmlns:a="http://schemas.openxmlformats.org/drawingml/2006/main" prst="rect">
          <a:avLst/>
        </a:prstGeom>
      </cdr:spPr>
    </cdr:pic>
  </cdr:relSizeAnchor>
  <cdr:relSizeAnchor xmlns:cdr="http://schemas.openxmlformats.org/drawingml/2006/chartDrawing">
    <cdr:from>
      <cdr:x>0.84465</cdr:x>
      <cdr:y>0.10727</cdr:y>
    </cdr:from>
    <cdr:to>
      <cdr:x>0.88329</cdr:x>
      <cdr:y>0.17465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16393" y="675079"/>
          <a:ext cx="334702" cy="424023"/>
        </a:xfrm>
        <a:prstGeom xmlns:a="http://schemas.openxmlformats.org/drawingml/2006/main" prst="rect">
          <a:avLst/>
        </a:prstGeom>
      </cdr:spPr>
    </cdr:pic>
  </cdr:relSizeAnchor>
  <cdr:relSizeAnchor xmlns:cdr="http://schemas.openxmlformats.org/drawingml/2006/chartDrawing">
    <cdr:from>
      <cdr:x>0.84957</cdr:x>
      <cdr:y>0.46488</cdr:y>
    </cdr:from>
    <cdr:to>
      <cdr:x>0.88328</cdr:x>
      <cdr:y>0.53225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59019" y="2925516"/>
          <a:ext cx="291997" cy="423961"/>
        </a:xfrm>
        <a:prstGeom xmlns:a="http://schemas.openxmlformats.org/drawingml/2006/main" prst="rect">
          <a:avLst/>
        </a:prstGeom>
      </cdr:spPr>
    </cdr:pic>
  </cdr:relSizeAnchor>
  <cdr:relSizeAnchor xmlns:cdr="http://schemas.openxmlformats.org/drawingml/2006/chartDrawing">
    <cdr:from>
      <cdr:x>0.09456</cdr:x>
      <cdr:y>0.08145</cdr:y>
    </cdr:from>
    <cdr:to>
      <cdr:x>0.27274</cdr:x>
      <cdr:y>0.29107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19091" y="512577"/>
          <a:ext cx="1543356" cy="1319154"/>
        </a:xfrm>
        <a:prstGeom xmlns:a="http://schemas.openxmlformats.org/drawingml/2006/main" prst="rect">
          <a:avLst/>
        </a:prstGeom>
      </cdr:spPr>
    </cdr:pic>
  </cdr:relSizeAnchor>
  <cdr:relSizeAnchor xmlns:cdr="http://schemas.openxmlformats.org/drawingml/2006/chartDrawing">
    <cdr:from>
      <cdr:x>0.84797</cdr:x>
      <cdr:y>0.40393</cdr:y>
    </cdr:from>
    <cdr:to>
      <cdr:x>0.87824</cdr:x>
      <cdr:y>0.45957</cdr:y>
    </cdr:to>
    <cdr:sp macro="" textlink="">
      <cdr:nvSpPr>
        <cdr:cNvPr id="8" name="TextBox 1"/>
        <cdr:cNvSpPr txBox="1"/>
      </cdr:nvSpPr>
      <cdr:spPr>
        <a:xfrm xmlns:a="http://schemas.openxmlformats.org/drawingml/2006/main">
          <a:off x="7345159" y="254195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0.84985</cdr:x>
      <cdr:y>0.36512</cdr:y>
    </cdr:from>
    <cdr:to>
      <cdr:x>0.88012</cdr:x>
      <cdr:y>0.42076</cdr:y>
    </cdr:to>
    <cdr:sp macro="" textlink="">
      <cdr:nvSpPr>
        <cdr:cNvPr id="9" name="TextBox 1"/>
        <cdr:cNvSpPr txBox="1"/>
      </cdr:nvSpPr>
      <cdr:spPr>
        <a:xfrm xmlns:a="http://schemas.openxmlformats.org/drawingml/2006/main">
          <a:off x="7361441" y="229772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4"/>
  <sheetViews>
    <sheetView tabSelected="1" workbookViewId="0">
      <selection activeCell="A7" sqref="A7"/>
    </sheetView>
  </sheetViews>
  <sheetFormatPr defaultRowHeight="15"/>
  <cols>
    <col min="2" max="2" width="23.85546875" customWidth="1"/>
    <col min="3" max="3" width="19.140625" customWidth="1"/>
    <col min="4" max="4" width="30.28515625" customWidth="1"/>
    <col min="5" max="5" width="16.85546875" style="70" customWidth="1"/>
    <col min="6" max="6" width="15.5703125" customWidth="1"/>
    <col min="7" max="7" width="18.140625" customWidth="1"/>
    <col min="8" max="8" width="17" customWidth="1"/>
    <col min="9" max="9" width="21.42578125" customWidth="1"/>
    <col min="10" max="10" width="21.42578125" style="73" customWidth="1"/>
    <col min="11" max="11" width="17.85546875" customWidth="1"/>
    <col min="12" max="12" width="24.140625" customWidth="1"/>
    <col min="13" max="24" width="10.5703125" bestFit="1" customWidth="1"/>
  </cols>
  <sheetData>
    <row r="1" spans="1:55" s="5" customFormat="1">
      <c r="A1" s="75" t="s">
        <v>9</v>
      </c>
      <c r="B1" s="75"/>
      <c r="C1" s="75"/>
      <c r="D1" s="75"/>
      <c r="E1" s="72"/>
      <c r="J1" s="73"/>
    </row>
    <row r="2" spans="1:55">
      <c r="A2" s="4" t="s">
        <v>0</v>
      </c>
      <c r="B2" s="2" t="s">
        <v>33</v>
      </c>
      <c r="C2" s="1"/>
      <c r="D2" s="1"/>
      <c r="F2" s="1"/>
      <c r="G2" s="1"/>
      <c r="H2" s="1"/>
      <c r="I2" s="1"/>
      <c r="K2" s="1"/>
    </row>
    <row r="3" spans="1:55">
      <c r="A3" s="1"/>
      <c r="B3" s="2" t="s">
        <v>34</v>
      </c>
      <c r="C3" s="1"/>
      <c r="D3" s="1"/>
      <c r="F3" s="1"/>
      <c r="G3" s="1"/>
      <c r="H3" s="1"/>
      <c r="I3" s="1"/>
      <c r="K3" s="1"/>
    </row>
    <row r="4" spans="1:55">
      <c r="A4" s="1"/>
      <c r="B4" s="2" t="s">
        <v>1</v>
      </c>
      <c r="C4" s="1"/>
      <c r="D4" s="1"/>
      <c r="F4" s="1"/>
      <c r="G4" s="1"/>
      <c r="H4" s="1"/>
      <c r="I4" s="1"/>
      <c r="K4" s="1"/>
    </row>
    <row r="5" spans="1:55">
      <c r="A5" s="1"/>
      <c r="B5" s="2" t="s">
        <v>35</v>
      </c>
      <c r="C5" s="1"/>
      <c r="D5" s="1"/>
      <c r="F5" s="1"/>
      <c r="G5" s="1"/>
      <c r="H5" s="1"/>
      <c r="I5" s="1"/>
      <c r="K5" s="1"/>
    </row>
    <row r="6" spans="1:55">
      <c r="A6" s="5"/>
      <c r="B6" s="71" t="s">
        <v>92</v>
      </c>
      <c r="C6" s="6"/>
      <c r="D6" s="7"/>
      <c r="E6" s="71"/>
      <c r="F6" s="7"/>
      <c r="G6" s="7"/>
      <c r="H6" s="7"/>
      <c r="I6" s="7"/>
      <c r="J6" s="71"/>
      <c r="K6" s="7"/>
      <c r="L6" s="7"/>
      <c r="M6" s="7"/>
      <c r="N6" s="7"/>
      <c r="O6" s="7"/>
      <c r="P6" s="7"/>
      <c r="Q6" s="7"/>
      <c r="R6" s="7"/>
      <c r="S6" s="7"/>
      <c r="T6" s="7"/>
      <c r="U6" s="7"/>
      <c r="V6" s="7"/>
      <c r="W6" s="7"/>
      <c r="X6" s="7"/>
      <c r="Y6" s="7"/>
      <c r="Z6" s="7"/>
      <c r="AA6" s="7"/>
      <c r="AB6" s="7"/>
      <c r="AC6" s="7"/>
      <c r="AD6" s="7"/>
      <c r="AE6" s="5"/>
      <c r="AF6" s="5"/>
      <c r="AG6" s="5"/>
      <c r="AH6" s="5"/>
      <c r="AI6" s="5"/>
      <c r="AJ6" s="5"/>
      <c r="AK6" s="5"/>
      <c r="AL6" s="5"/>
      <c r="AM6" s="5"/>
      <c r="AN6" s="5"/>
      <c r="AO6" s="5"/>
      <c r="AP6" s="5"/>
      <c r="AQ6" s="5"/>
      <c r="AR6" s="5"/>
      <c r="AS6" s="5"/>
      <c r="AT6" s="5"/>
      <c r="AU6" s="5"/>
      <c r="AV6" s="5"/>
      <c r="AW6" s="5"/>
      <c r="AX6" s="5"/>
      <c r="AY6" s="5"/>
      <c r="AZ6" s="5"/>
      <c r="BA6" s="5"/>
      <c r="BB6" s="5"/>
      <c r="BC6" s="5"/>
    </row>
    <row r="8" spans="1:55" ht="15" customHeight="1">
      <c r="A8" s="2"/>
      <c r="B8" s="74" t="s">
        <v>96</v>
      </c>
      <c r="C8" s="74" t="s">
        <v>99</v>
      </c>
      <c r="D8" s="74" t="s">
        <v>95</v>
      </c>
      <c r="E8" s="74" t="s">
        <v>93</v>
      </c>
      <c r="F8" s="74" t="s">
        <v>3</v>
      </c>
      <c r="G8" s="74" t="s">
        <v>36</v>
      </c>
      <c r="H8" s="74" t="s">
        <v>37</v>
      </c>
      <c r="I8" s="74" t="s">
        <v>38</v>
      </c>
      <c r="J8" s="74" t="s">
        <v>94</v>
      </c>
      <c r="K8" s="74" t="s">
        <v>39</v>
      </c>
    </row>
    <row r="9" spans="1:55">
      <c r="A9" s="3" t="s">
        <v>4</v>
      </c>
      <c r="B9" s="76"/>
      <c r="C9" s="74"/>
      <c r="D9" s="74"/>
      <c r="E9" s="74"/>
      <c r="F9" s="74"/>
      <c r="G9" s="74"/>
      <c r="H9" s="74"/>
      <c r="I9" s="74"/>
      <c r="J9" s="74"/>
      <c r="K9" s="74"/>
    </row>
    <row r="10" spans="1:55">
      <c r="A10" s="11">
        <v>1991</v>
      </c>
      <c r="B10" s="8">
        <v>7608</v>
      </c>
      <c r="C10" s="69">
        <v>11233022.592599999</v>
      </c>
      <c r="D10" s="8">
        <v>11404</v>
      </c>
      <c r="E10" s="67">
        <v>173168.65405854557</v>
      </c>
      <c r="F10" s="67">
        <v>121316.20777275937</v>
      </c>
      <c r="G10" s="68">
        <f>B10/$B$10</f>
        <v>1</v>
      </c>
      <c r="H10" s="68">
        <f>C10/$C$10</f>
        <v>1</v>
      </c>
      <c r="I10" s="68">
        <f>D10/$D$10</f>
        <v>1</v>
      </c>
      <c r="J10" s="68">
        <f>E10/$E$10</f>
        <v>1</v>
      </c>
      <c r="K10" s="68">
        <f>F10/$F$10</f>
        <v>1</v>
      </c>
    </row>
    <row r="11" spans="1:55">
      <c r="A11" s="11">
        <v>1992</v>
      </c>
      <c r="B11" s="8">
        <v>7653</v>
      </c>
      <c r="C11" s="69">
        <v>11469487.442400001</v>
      </c>
      <c r="D11" s="8">
        <v>12297</v>
      </c>
      <c r="E11" s="67">
        <v>178545.36477138437</v>
      </c>
      <c r="F11" s="67">
        <v>125731.98096905203</v>
      </c>
      <c r="G11" s="68">
        <f t="shared" ref="G11:G30" si="0">B11/$B$10</f>
        <v>1.0059148264984228</v>
      </c>
      <c r="H11" s="68">
        <f t="shared" ref="H11:H30" si="1">C11/$C$10</f>
        <v>1.0210508656820274</v>
      </c>
      <c r="I11" s="68">
        <f t="shared" ref="I11:I30" si="2">D11/$D$10</f>
        <v>1.0783058575938267</v>
      </c>
      <c r="J11" s="68">
        <f>E11/$E$10</f>
        <v>1.0310489836747303</v>
      </c>
      <c r="K11" s="68">
        <f t="shared" ref="K11:K30" si="3">F11/$F$10</f>
        <v>1.036398872643332</v>
      </c>
    </row>
    <row r="12" spans="1:55">
      <c r="A12" s="11">
        <v>1993</v>
      </c>
      <c r="B12" s="8">
        <v>7745</v>
      </c>
      <c r="C12" s="69">
        <v>11857750.866000002</v>
      </c>
      <c r="D12" s="8">
        <v>12934</v>
      </c>
      <c r="E12" s="67">
        <v>185354.91346536076</v>
      </c>
      <c r="F12" s="67">
        <v>130666.09674701143</v>
      </c>
      <c r="G12" s="68">
        <f t="shared" si="0"/>
        <v>1.0180073606729758</v>
      </c>
      <c r="H12" s="68">
        <f t="shared" si="1"/>
        <v>1.0556153313366927</v>
      </c>
      <c r="I12" s="68">
        <f t="shared" si="2"/>
        <v>1.1341634514205541</v>
      </c>
      <c r="J12" s="68">
        <f>E12/$E$10</f>
        <v>1.0703722014418107</v>
      </c>
      <c r="K12" s="68">
        <f t="shared" si="3"/>
        <v>1.0770704025942319</v>
      </c>
    </row>
    <row r="13" spans="1:55">
      <c r="A13" s="11">
        <v>1994</v>
      </c>
      <c r="B13" s="8">
        <v>7867</v>
      </c>
      <c r="C13" s="69">
        <v>12468551.667000001</v>
      </c>
      <c r="D13" s="8">
        <v>13546</v>
      </c>
      <c r="E13" s="67">
        <v>184305.07299275906</v>
      </c>
      <c r="F13" s="67">
        <v>125987.69318548018</v>
      </c>
      <c r="G13" s="68">
        <f t="shared" si="0"/>
        <v>1.034043112513144</v>
      </c>
      <c r="H13" s="68">
        <f t="shared" si="1"/>
        <v>1.1099907940373888</v>
      </c>
      <c r="I13" s="68">
        <f t="shared" si="2"/>
        <v>1.1878288319887758</v>
      </c>
      <c r="J13" s="68">
        <f>E13/$E$10</f>
        <v>1.0643096696382963</v>
      </c>
      <c r="K13" s="68">
        <f t="shared" si="3"/>
        <v>1.0385066884176852</v>
      </c>
    </row>
    <row r="14" spans="1:55">
      <c r="A14" s="11">
        <v>1995</v>
      </c>
      <c r="B14" s="8">
        <v>8147</v>
      </c>
      <c r="C14" s="69">
        <v>12845861.028000003</v>
      </c>
      <c r="D14" s="8">
        <v>13888</v>
      </c>
      <c r="E14" s="67">
        <v>186962.28791285586</v>
      </c>
      <c r="F14" s="67">
        <v>126463.52615813092</v>
      </c>
      <c r="G14" s="68">
        <f t="shared" si="0"/>
        <v>1.0708464773922186</v>
      </c>
      <c r="H14" s="68">
        <f t="shared" si="1"/>
        <v>1.143580093612782</v>
      </c>
      <c r="I14" s="68">
        <f t="shared" si="2"/>
        <v>1.2178183093651351</v>
      </c>
      <c r="J14" s="68">
        <f>E14/$E$10</f>
        <v>1.0796543342633296</v>
      </c>
      <c r="K14" s="68">
        <f t="shared" si="3"/>
        <v>1.0424289423472017</v>
      </c>
    </row>
    <row r="15" spans="1:55">
      <c r="A15" s="11">
        <v>1996</v>
      </c>
      <c r="B15" s="8">
        <v>8518</v>
      </c>
      <c r="C15" s="69">
        <v>13205973.494999999</v>
      </c>
      <c r="D15" s="8">
        <v>14173</v>
      </c>
      <c r="E15" s="67">
        <v>192572.40725589223</v>
      </c>
      <c r="F15" s="67">
        <v>130055.40943351472</v>
      </c>
      <c r="G15" s="68">
        <f t="shared" si="0"/>
        <v>1.1196109358569926</v>
      </c>
      <c r="H15" s="68">
        <f t="shared" si="1"/>
        <v>1.1756384700676845</v>
      </c>
      <c r="I15" s="68">
        <f t="shared" si="2"/>
        <v>1.2428095405121009</v>
      </c>
      <c r="J15" s="68">
        <f>E15/$E$10</f>
        <v>1.1120511867626259</v>
      </c>
      <c r="K15" s="68">
        <f t="shared" si="3"/>
        <v>1.0720365548940087</v>
      </c>
    </row>
    <row r="16" spans="1:55">
      <c r="A16" s="11">
        <v>1997</v>
      </c>
      <c r="B16" s="8">
        <v>8818</v>
      </c>
      <c r="C16" s="69">
        <v>13553161.050000001</v>
      </c>
      <c r="D16" s="8">
        <v>14442</v>
      </c>
      <c r="E16" s="67">
        <v>191401.25447718409</v>
      </c>
      <c r="F16" s="67">
        <v>126830.80698601206</v>
      </c>
      <c r="G16" s="68">
        <f t="shared" si="0"/>
        <v>1.159043112513144</v>
      </c>
      <c r="H16" s="68">
        <f t="shared" si="1"/>
        <v>1.206546229055788</v>
      </c>
      <c r="I16" s="68">
        <f t="shared" si="2"/>
        <v>1.2663977551736232</v>
      </c>
      <c r="J16" s="68">
        <f>E16/$E$10</f>
        <v>1.1052881107020349</v>
      </c>
      <c r="K16" s="68">
        <f t="shared" si="3"/>
        <v>1.0454564094484575</v>
      </c>
    </row>
    <row r="17" spans="1:11">
      <c r="A17" s="11">
        <v>1998</v>
      </c>
      <c r="B17" s="8">
        <v>9145</v>
      </c>
      <c r="C17" s="69">
        <v>13716602.168500001</v>
      </c>
      <c r="D17" s="8">
        <v>14871</v>
      </c>
      <c r="E17" s="67">
        <v>199974.28821633634</v>
      </c>
      <c r="F17" s="67">
        <v>134419.43661757751</v>
      </c>
      <c r="G17" s="68">
        <f t="shared" si="0"/>
        <v>1.2020241850683491</v>
      </c>
      <c r="H17" s="68">
        <f t="shared" si="1"/>
        <v>1.2210962860108654</v>
      </c>
      <c r="I17" s="68">
        <f t="shared" si="2"/>
        <v>1.3040161346895827</v>
      </c>
      <c r="J17" s="68">
        <f>E17/$E$10</f>
        <v>1.1547949558395725</v>
      </c>
      <c r="K17" s="68">
        <f t="shared" si="3"/>
        <v>1.1080088892109301</v>
      </c>
    </row>
    <row r="18" spans="1:11">
      <c r="A18" s="11">
        <v>1999</v>
      </c>
      <c r="B18" s="8">
        <v>9588</v>
      </c>
      <c r="C18" s="69">
        <v>14059058.6675</v>
      </c>
      <c r="D18" s="8">
        <v>15359</v>
      </c>
      <c r="E18" s="67">
        <v>205939.20396934327</v>
      </c>
      <c r="F18" s="67">
        <v>138564.54916707627</v>
      </c>
      <c r="G18" s="68">
        <f t="shared" si="0"/>
        <v>1.2602523659305993</v>
      </c>
      <c r="H18" s="68">
        <f t="shared" si="1"/>
        <v>1.2515828710931032</v>
      </c>
      <c r="I18" s="68">
        <f t="shared" si="2"/>
        <v>1.3468081374956156</v>
      </c>
      <c r="J18" s="68">
        <f>E18/$E$10</f>
        <v>1.1892406572595899</v>
      </c>
      <c r="K18" s="68">
        <f t="shared" si="3"/>
        <v>1.1421767273390644</v>
      </c>
    </row>
    <row r="19" spans="1:11">
      <c r="A19" s="11">
        <v>2000</v>
      </c>
      <c r="B19" s="8">
        <v>10061</v>
      </c>
      <c r="C19" s="69">
        <v>14415161.183500001</v>
      </c>
      <c r="D19" s="8">
        <v>15902</v>
      </c>
      <c r="E19" s="67">
        <v>208518.92177289349</v>
      </c>
      <c r="F19" s="67">
        <v>139064.00373797875</v>
      </c>
      <c r="G19" s="68">
        <f t="shared" si="0"/>
        <v>1.3224237644584649</v>
      </c>
      <c r="H19" s="68">
        <f t="shared" si="1"/>
        <v>1.2832842687413721</v>
      </c>
      <c r="I19" s="68">
        <f t="shared" si="2"/>
        <v>1.3944230094703614</v>
      </c>
      <c r="J19" s="68">
        <f>E19/$E$10</f>
        <v>1.2041377979550303</v>
      </c>
      <c r="K19" s="68">
        <f t="shared" si="3"/>
        <v>1.1462936922530851</v>
      </c>
    </row>
    <row r="20" spans="1:11">
      <c r="A20" s="11">
        <v>2001</v>
      </c>
      <c r="B20" s="8">
        <v>10664</v>
      </c>
      <c r="C20" s="69">
        <v>14787380.415500002</v>
      </c>
      <c r="D20" s="8">
        <v>16602</v>
      </c>
      <c r="E20" s="67">
        <v>223052.2490764703</v>
      </c>
      <c r="F20" s="67">
        <v>151904.82841983312</v>
      </c>
      <c r="G20" s="68">
        <f t="shared" si="0"/>
        <v>1.4016824395373291</v>
      </c>
      <c r="H20" s="68">
        <f t="shared" si="1"/>
        <v>1.3164204285711589</v>
      </c>
      <c r="I20" s="68">
        <f t="shared" si="2"/>
        <v>1.4558049807085234</v>
      </c>
      <c r="J20" s="68">
        <f>E20/$E$10</f>
        <v>1.2880636526808129</v>
      </c>
      <c r="K20" s="68">
        <f t="shared" si="3"/>
        <v>1.252139604498437</v>
      </c>
    </row>
    <row r="21" spans="1:11">
      <c r="A21" s="11">
        <v>2002</v>
      </c>
      <c r="B21" s="8">
        <v>11428</v>
      </c>
      <c r="C21" s="69">
        <v>15372139.926000001</v>
      </c>
      <c r="D21" s="8">
        <v>17397</v>
      </c>
      <c r="E21" s="67">
        <v>234628.02158999402</v>
      </c>
      <c r="F21" s="67">
        <v>160602.91228511097</v>
      </c>
      <c r="G21" s="68">
        <f t="shared" si="0"/>
        <v>1.5021030494216614</v>
      </c>
      <c r="H21" s="68">
        <f t="shared" si="1"/>
        <v>1.3684776113712027</v>
      </c>
      <c r="I21" s="68">
        <f t="shared" si="2"/>
        <v>1.5255173623290075</v>
      </c>
      <c r="J21" s="68">
        <f>E21/$E$10</f>
        <v>1.3549104649775128</v>
      </c>
      <c r="K21" s="68">
        <f t="shared" si="3"/>
        <v>1.3238372286243942</v>
      </c>
    </row>
    <row r="22" spans="1:11">
      <c r="A22" s="11">
        <v>2003</v>
      </c>
      <c r="B22" s="8">
        <v>12215</v>
      </c>
      <c r="C22" s="69">
        <v>15984508.0945</v>
      </c>
      <c r="D22" s="8">
        <v>18409</v>
      </c>
      <c r="E22" s="67">
        <v>240353.97338936597</v>
      </c>
      <c r="F22" s="67">
        <v>163015.95097447131</v>
      </c>
      <c r="G22" s="68">
        <f t="shared" si="0"/>
        <v>1.6055467928496319</v>
      </c>
      <c r="H22" s="68">
        <f t="shared" si="1"/>
        <v>1.4229926061957845</v>
      </c>
      <c r="I22" s="68">
        <f t="shared" si="2"/>
        <v>1.6142581550333217</v>
      </c>
      <c r="J22" s="68">
        <f>E22/$E$10</f>
        <v>1.3879762171513219</v>
      </c>
      <c r="K22" s="68">
        <f t="shared" si="3"/>
        <v>1.3437277175678031</v>
      </c>
    </row>
    <row r="23" spans="1:11">
      <c r="A23" s="11">
        <v>2004</v>
      </c>
      <c r="B23" s="8">
        <v>13171</v>
      </c>
      <c r="C23" s="69">
        <v>16418428.037</v>
      </c>
      <c r="D23" s="8">
        <v>19583</v>
      </c>
      <c r="E23" s="67">
        <v>249824.89580707112</v>
      </c>
      <c r="F23" s="67">
        <v>170452.27904247312</v>
      </c>
      <c r="G23" s="68">
        <f t="shared" si="0"/>
        <v>1.7312039957939012</v>
      </c>
      <c r="H23" s="68">
        <f t="shared" si="1"/>
        <v>1.4616215628210345</v>
      </c>
      <c r="I23" s="68">
        <f t="shared" si="2"/>
        <v>1.7172044896527534</v>
      </c>
      <c r="J23" s="68">
        <f>E23/$E$10</f>
        <v>1.4426681154581782</v>
      </c>
      <c r="K23" s="68">
        <f t="shared" si="3"/>
        <v>1.4050247874690565</v>
      </c>
    </row>
    <row r="24" spans="1:11">
      <c r="A24" s="11">
        <v>2005</v>
      </c>
      <c r="B24" s="8">
        <v>14142</v>
      </c>
      <c r="C24" s="69">
        <v>16872079.928000003</v>
      </c>
      <c r="D24" s="8">
        <v>21134</v>
      </c>
      <c r="E24" s="67">
        <v>263477.46280451462</v>
      </c>
      <c r="F24" s="67">
        <v>182282.99630830527</v>
      </c>
      <c r="G24" s="68">
        <f t="shared" si="0"/>
        <v>1.8588328075709779</v>
      </c>
      <c r="H24" s="68">
        <f t="shared" si="1"/>
        <v>1.5020071213170048</v>
      </c>
      <c r="I24" s="68">
        <f t="shared" si="2"/>
        <v>1.8532094002104524</v>
      </c>
      <c r="J24" s="68">
        <f>E24/$E$10</f>
        <v>1.5215078285209578</v>
      </c>
      <c r="K24" s="68">
        <f t="shared" si="3"/>
        <v>1.502544463388968</v>
      </c>
    </row>
    <row r="25" spans="1:11">
      <c r="A25" s="11">
        <v>2006</v>
      </c>
      <c r="B25" s="8">
        <v>15095</v>
      </c>
      <c r="C25" s="69">
        <v>17346808.1105</v>
      </c>
      <c r="D25" s="8">
        <v>23046</v>
      </c>
      <c r="E25" s="67">
        <v>270502.35594789725</v>
      </c>
      <c r="F25" s="67">
        <v>186933.59507453861</v>
      </c>
      <c r="G25" s="68">
        <f t="shared" si="0"/>
        <v>1.9840956887486856</v>
      </c>
      <c r="H25" s="68">
        <f t="shared" si="1"/>
        <v>1.5442689594453047</v>
      </c>
      <c r="I25" s="68">
        <f t="shared" si="2"/>
        <v>2.0208698702209751</v>
      </c>
      <c r="J25" s="68">
        <f>E25/$E$10</f>
        <v>1.5620745995776157</v>
      </c>
      <c r="K25" s="68">
        <f t="shared" si="3"/>
        <v>1.5408789848153588</v>
      </c>
    </row>
    <row r="26" spans="1:11">
      <c r="A26" s="11">
        <v>2007</v>
      </c>
      <c r="B26" s="8">
        <v>16174</v>
      </c>
      <c r="C26" s="69">
        <v>17844126.3825</v>
      </c>
      <c r="D26" s="8">
        <v>25315</v>
      </c>
      <c r="E26" s="67">
        <v>292227.51379982289</v>
      </c>
      <c r="F26" s="67">
        <v>206209.65424502161</v>
      </c>
      <c r="G26" s="68">
        <f t="shared" si="0"/>
        <v>2.1259200841219767</v>
      </c>
      <c r="H26" s="68">
        <f t="shared" si="1"/>
        <v>1.5885418403996812</v>
      </c>
      <c r="I26" s="68">
        <f t="shared" si="2"/>
        <v>2.2198351455629606</v>
      </c>
      <c r="J26" s="68">
        <f>E26/$E$10</f>
        <v>1.6875312416589288</v>
      </c>
      <c r="K26" s="68">
        <f t="shared" si="3"/>
        <v>1.6997700309861186</v>
      </c>
    </row>
    <row r="27" spans="1:11">
      <c r="A27" s="11">
        <v>2008</v>
      </c>
      <c r="B27" s="8">
        <v>17377</v>
      </c>
      <c r="C27" s="69">
        <v>18365301.311500002</v>
      </c>
      <c r="D27" s="8">
        <v>27728</v>
      </c>
      <c r="E27" s="67">
        <v>304128.02742018161</v>
      </c>
      <c r="F27" s="67">
        <v>215524.84987201018</v>
      </c>
      <c r="G27" s="68">
        <f t="shared" si="0"/>
        <v>2.2840431125131442</v>
      </c>
      <c r="H27" s="68">
        <f t="shared" si="1"/>
        <v>1.6349385181151996</v>
      </c>
      <c r="I27" s="68">
        <f t="shared" si="2"/>
        <v>2.4314275692739389</v>
      </c>
      <c r="J27" s="68">
        <f>E27/$E$10</f>
        <v>1.7562533420012651</v>
      </c>
      <c r="K27" s="68">
        <f t="shared" si="3"/>
        <v>1.7765544590358078</v>
      </c>
    </row>
    <row r="28" spans="1:11">
      <c r="A28" s="11">
        <v>2009</v>
      </c>
      <c r="B28" s="8">
        <v>18423</v>
      </c>
      <c r="C28" s="69">
        <v>18911498.661000002</v>
      </c>
      <c r="D28" s="8">
        <v>30395</v>
      </c>
      <c r="E28" s="67">
        <v>316559.08342157438</v>
      </c>
      <c r="F28" s="67">
        <v>225168.69189263161</v>
      </c>
      <c r="G28" s="68">
        <f t="shared" si="0"/>
        <v>2.4215299684542586</v>
      </c>
      <c r="H28" s="68">
        <f t="shared" si="1"/>
        <v>1.6835627726288354</v>
      </c>
      <c r="I28" s="68">
        <f t="shared" si="2"/>
        <v>2.6652928796913362</v>
      </c>
      <c r="J28" s="68">
        <f>E28/$E$10</f>
        <v>1.8280391745410851</v>
      </c>
      <c r="K28" s="68">
        <f t="shared" si="3"/>
        <v>1.8560478935708336</v>
      </c>
    </row>
    <row r="29" spans="1:11">
      <c r="A29" s="11">
        <v>2010</v>
      </c>
      <c r="B29" s="8">
        <v>19710</v>
      </c>
      <c r="C29" s="69">
        <v>19483512.697000001</v>
      </c>
      <c r="D29" s="8">
        <v>33242</v>
      </c>
      <c r="E29" s="67">
        <v>335054.119627323</v>
      </c>
      <c r="F29" s="67">
        <v>241195.55491556902</v>
      </c>
      <c r="G29" s="68">
        <f t="shared" si="0"/>
        <v>2.5906940063091484</v>
      </c>
      <c r="H29" s="68">
        <f t="shared" si="1"/>
        <v>1.7344853120686496</v>
      </c>
      <c r="I29" s="68">
        <f t="shared" si="2"/>
        <v>2.9149421255699752</v>
      </c>
      <c r="J29" s="68">
        <f>E29/$E$10</f>
        <v>1.9348427776891224</v>
      </c>
      <c r="K29" s="68">
        <f t="shared" si="3"/>
        <v>1.9881560703526018</v>
      </c>
    </row>
    <row r="30" spans="1:11">
      <c r="A30" s="11">
        <v>2011</v>
      </c>
      <c r="B30" s="8">
        <v>20971</v>
      </c>
      <c r="C30" s="69">
        <v>20081932.166999999</v>
      </c>
      <c r="D30" s="8">
        <v>36299</v>
      </c>
      <c r="E30" s="67">
        <v>351332.2253248248</v>
      </c>
      <c r="F30" s="67">
        <v>254780.11595188442</v>
      </c>
      <c r="G30" s="68">
        <f t="shared" si="0"/>
        <v>2.7564405888538381</v>
      </c>
      <c r="H30" s="68">
        <f t="shared" si="1"/>
        <v>1.7877585486411658</v>
      </c>
      <c r="I30" s="68">
        <f t="shared" si="2"/>
        <v>3.1830059628200633</v>
      </c>
      <c r="J30" s="68">
        <f>E30/$E$10</f>
        <v>2.0288442341651796</v>
      </c>
      <c r="K30" s="68">
        <f t="shared" si="3"/>
        <v>2.1001325431233382</v>
      </c>
    </row>
    <row r="34" spans="2:24">
      <c r="B34" s="70"/>
      <c r="C34" s="8"/>
      <c r="D34" s="8"/>
      <c r="E34" s="8"/>
      <c r="F34" s="8"/>
      <c r="G34" s="8"/>
      <c r="H34" s="8"/>
      <c r="I34" s="8"/>
      <c r="J34" s="8"/>
      <c r="K34" s="8"/>
      <c r="L34" s="8"/>
      <c r="M34" s="8"/>
      <c r="N34" s="8"/>
      <c r="O34" s="8"/>
      <c r="P34" s="8"/>
      <c r="Q34" s="8"/>
      <c r="R34" s="8"/>
      <c r="S34" s="8"/>
      <c r="T34" s="8"/>
      <c r="U34" s="8"/>
      <c r="V34" s="8"/>
      <c r="W34" s="8"/>
      <c r="X34" s="8"/>
    </row>
  </sheetData>
  <mergeCells count="11">
    <mergeCell ref="E8:E9"/>
    <mergeCell ref="J8:J9"/>
    <mergeCell ref="A1:D1"/>
    <mergeCell ref="C8:C9"/>
    <mergeCell ref="H8:H9"/>
    <mergeCell ref="I8:I9"/>
    <mergeCell ref="K8:K9"/>
    <mergeCell ref="B8:B9"/>
    <mergeCell ref="D8:D9"/>
    <mergeCell ref="F8:F9"/>
    <mergeCell ref="G8:G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sqref="A1:A3"/>
    </sheetView>
  </sheetViews>
  <sheetFormatPr defaultRowHeight="15"/>
  <cols>
    <col min="2" max="2" width="24.85546875" customWidth="1"/>
    <col min="3" max="3" width="16" customWidth="1"/>
    <col min="4" max="4" width="12.42578125" customWidth="1"/>
    <col min="5" max="5" width="11.5703125" customWidth="1"/>
    <col min="6" max="6" width="12.7109375" customWidth="1"/>
  </cols>
  <sheetData>
    <row r="1" spans="1:53" s="5" customFormat="1">
      <c r="A1" s="73" t="s">
        <v>40</v>
      </c>
    </row>
    <row r="2" spans="1:53" s="5" customFormat="1">
      <c r="A2" s="73" t="s">
        <v>97</v>
      </c>
    </row>
    <row r="3" spans="1:53">
      <c r="A3" s="73" t="s">
        <v>98</v>
      </c>
    </row>
    <row r="4" spans="1:5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c r="A5" s="5"/>
      <c r="B5" s="75" t="s">
        <v>5</v>
      </c>
      <c r="C5" s="75" t="s">
        <v>6</v>
      </c>
      <c r="D5" s="75" t="s">
        <v>7</v>
      </c>
      <c r="E5" s="75" t="s">
        <v>8</v>
      </c>
      <c r="F5" s="75" t="s">
        <v>2</v>
      </c>
    </row>
    <row r="6" spans="1:53">
      <c r="A6" s="9" t="s">
        <v>4</v>
      </c>
      <c r="B6" s="75"/>
      <c r="C6" s="75"/>
      <c r="D6" s="75"/>
      <c r="E6" s="77"/>
      <c r="F6" s="77"/>
    </row>
    <row r="7" spans="1:53">
      <c r="A7" s="5">
        <v>1991</v>
      </c>
      <c r="B7" s="5">
        <v>79</v>
      </c>
      <c r="C7" s="5">
        <v>46</v>
      </c>
      <c r="D7" s="8">
        <v>26331511</v>
      </c>
      <c r="E7" s="8">
        <f t="shared" ref="E7:E27" si="0">D7*(1-C7/100)</f>
        <v>14219015.940000001</v>
      </c>
      <c r="F7" s="8">
        <f>E7*B7/100</f>
        <v>11233022.592599999</v>
      </c>
    </row>
    <row r="8" spans="1:53">
      <c r="A8" s="5">
        <v>1992</v>
      </c>
      <c r="B8" s="5">
        <v>78</v>
      </c>
      <c r="C8" s="5">
        <v>46</v>
      </c>
      <c r="D8" s="8">
        <v>27230502</v>
      </c>
      <c r="E8" s="8">
        <f t="shared" si="0"/>
        <v>14704471.08</v>
      </c>
      <c r="F8" s="8">
        <f t="shared" ref="F8:F27" si="1">E8*B8/100</f>
        <v>11469487.442400001</v>
      </c>
    </row>
    <row r="9" spans="1:53">
      <c r="A9" s="5">
        <v>1993</v>
      </c>
      <c r="B9" s="5">
        <v>78</v>
      </c>
      <c r="C9" s="5">
        <v>46</v>
      </c>
      <c r="D9" s="8">
        <v>28152305</v>
      </c>
      <c r="E9" s="8">
        <f t="shared" si="0"/>
        <v>15202244.700000001</v>
      </c>
      <c r="F9" s="8">
        <f t="shared" si="1"/>
        <v>11857750.866000002</v>
      </c>
    </row>
    <row r="10" spans="1:53">
      <c r="A10" s="5">
        <v>1994</v>
      </c>
      <c r="B10" s="5">
        <v>78</v>
      </c>
      <c r="C10" s="5">
        <v>45</v>
      </c>
      <c r="D10" s="8">
        <v>29064223</v>
      </c>
      <c r="E10" s="8">
        <f t="shared" si="0"/>
        <v>15985322.65</v>
      </c>
      <c r="F10" s="8">
        <f t="shared" si="1"/>
        <v>12468551.667000001</v>
      </c>
    </row>
    <row r="11" spans="1:53">
      <c r="A11" s="5">
        <v>1995</v>
      </c>
      <c r="B11" s="5">
        <v>78</v>
      </c>
      <c r="C11" s="5">
        <v>45</v>
      </c>
      <c r="D11" s="8">
        <v>29943732</v>
      </c>
      <c r="E11" s="8">
        <f t="shared" si="0"/>
        <v>16469052.600000001</v>
      </c>
      <c r="F11" s="8">
        <f t="shared" si="1"/>
        <v>12845861.028000003</v>
      </c>
    </row>
    <row r="12" spans="1:53">
      <c r="A12" s="5">
        <v>1996</v>
      </c>
      <c r="B12" s="5">
        <v>78</v>
      </c>
      <c r="C12" s="5">
        <v>45</v>
      </c>
      <c r="D12" s="8">
        <v>30783155</v>
      </c>
      <c r="E12" s="8">
        <f t="shared" si="0"/>
        <v>16930735.25</v>
      </c>
      <c r="F12" s="8">
        <f t="shared" si="1"/>
        <v>13205973.494999999</v>
      </c>
    </row>
    <row r="13" spans="1:53">
      <c r="A13" s="5">
        <v>1997</v>
      </c>
      <c r="B13" s="5">
        <v>78</v>
      </c>
      <c r="C13" s="5">
        <v>45</v>
      </c>
      <c r="D13" s="8">
        <v>31592450</v>
      </c>
      <c r="E13" s="8">
        <f t="shared" si="0"/>
        <v>17375847.5</v>
      </c>
      <c r="F13" s="8">
        <f t="shared" si="1"/>
        <v>13553161.050000001</v>
      </c>
    </row>
    <row r="14" spans="1:53">
      <c r="A14" s="5">
        <v>1998</v>
      </c>
      <c r="B14" s="5">
        <v>77</v>
      </c>
      <c r="C14" s="5">
        <v>45</v>
      </c>
      <c r="D14" s="8">
        <v>32388671</v>
      </c>
      <c r="E14" s="8">
        <f t="shared" si="0"/>
        <v>17813769.050000001</v>
      </c>
      <c r="F14" s="8">
        <f t="shared" si="1"/>
        <v>13716602.168500001</v>
      </c>
    </row>
    <row r="15" spans="1:53">
      <c r="A15" s="5">
        <v>1999</v>
      </c>
      <c r="B15" s="5">
        <v>77</v>
      </c>
      <c r="C15" s="5">
        <v>45</v>
      </c>
      <c r="D15" s="8">
        <v>33197305</v>
      </c>
      <c r="E15" s="8">
        <f t="shared" si="0"/>
        <v>18258517.75</v>
      </c>
      <c r="F15" s="8">
        <f t="shared" si="1"/>
        <v>14059058.6675</v>
      </c>
    </row>
    <row r="16" spans="1:53">
      <c r="A16" s="5">
        <v>2000</v>
      </c>
      <c r="B16" s="5">
        <v>77</v>
      </c>
      <c r="C16" s="5">
        <v>45</v>
      </c>
      <c r="D16" s="8">
        <v>34038161</v>
      </c>
      <c r="E16" s="8">
        <f t="shared" si="0"/>
        <v>18720988.550000001</v>
      </c>
      <c r="F16" s="8">
        <f t="shared" si="1"/>
        <v>14415161.183500001</v>
      </c>
    </row>
    <row r="17" spans="1:6">
      <c r="A17" s="5">
        <v>2001</v>
      </c>
      <c r="B17" s="5">
        <v>77</v>
      </c>
      <c r="C17" s="5">
        <v>45</v>
      </c>
      <c r="D17" s="8">
        <v>34917073</v>
      </c>
      <c r="E17" s="8">
        <f t="shared" si="0"/>
        <v>19204390.150000002</v>
      </c>
      <c r="F17" s="8">
        <f t="shared" si="1"/>
        <v>14787380.415500002</v>
      </c>
    </row>
    <row r="18" spans="1:6">
      <c r="A18" s="5">
        <v>2002</v>
      </c>
      <c r="B18" s="5">
        <v>78</v>
      </c>
      <c r="C18" s="5">
        <v>45</v>
      </c>
      <c r="D18" s="8">
        <v>35832494</v>
      </c>
      <c r="E18" s="8">
        <f t="shared" si="0"/>
        <v>19707871.700000003</v>
      </c>
      <c r="F18" s="8">
        <f t="shared" si="1"/>
        <v>15372139.926000001</v>
      </c>
    </row>
    <row r="19" spans="1:6">
      <c r="A19" s="5">
        <v>2003</v>
      </c>
      <c r="B19" s="5">
        <v>79</v>
      </c>
      <c r="C19" s="5">
        <v>45</v>
      </c>
      <c r="D19" s="8">
        <v>36788281</v>
      </c>
      <c r="E19" s="8">
        <f t="shared" si="0"/>
        <v>20233554.550000001</v>
      </c>
      <c r="F19" s="8">
        <f t="shared" si="1"/>
        <v>15984508.0945</v>
      </c>
    </row>
    <row r="20" spans="1:6">
      <c r="A20" s="5">
        <v>2004</v>
      </c>
      <c r="B20" s="5">
        <v>79</v>
      </c>
      <c r="C20" s="5">
        <v>45</v>
      </c>
      <c r="D20" s="8">
        <v>37786946</v>
      </c>
      <c r="E20" s="8">
        <f t="shared" si="0"/>
        <v>20782820.300000001</v>
      </c>
      <c r="F20" s="8">
        <f t="shared" si="1"/>
        <v>16418428.037</v>
      </c>
    </row>
    <row r="21" spans="1:6">
      <c r="A21" s="5">
        <v>2005</v>
      </c>
      <c r="B21" s="5">
        <v>79</v>
      </c>
      <c r="C21" s="5">
        <v>45</v>
      </c>
      <c r="D21" s="8">
        <v>38831024</v>
      </c>
      <c r="E21" s="8">
        <f t="shared" si="0"/>
        <v>21357063.200000003</v>
      </c>
      <c r="F21" s="8">
        <f t="shared" si="1"/>
        <v>16872079.928000003</v>
      </c>
    </row>
    <row r="22" spans="1:6">
      <c r="A22" s="5">
        <v>2006</v>
      </c>
      <c r="B22" s="5">
        <v>79</v>
      </c>
      <c r="C22" s="5">
        <v>45</v>
      </c>
      <c r="D22" s="8">
        <v>39923609</v>
      </c>
      <c r="E22" s="8">
        <f t="shared" si="0"/>
        <v>21957984.950000003</v>
      </c>
      <c r="F22" s="8">
        <f t="shared" si="1"/>
        <v>17346808.1105</v>
      </c>
    </row>
    <row r="23" spans="1:6">
      <c r="A23" s="5">
        <v>2007</v>
      </c>
      <c r="B23" s="5">
        <v>79</v>
      </c>
      <c r="C23" s="5">
        <v>45</v>
      </c>
      <c r="D23" s="8">
        <v>41068185</v>
      </c>
      <c r="E23" s="8">
        <f t="shared" si="0"/>
        <v>22587501.75</v>
      </c>
      <c r="F23" s="8">
        <f t="shared" si="1"/>
        <v>17844126.3825</v>
      </c>
    </row>
    <row r="24" spans="1:6">
      <c r="A24" s="5">
        <v>2008</v>
      </c>
      <c r="B24" s="5">
        <v>79</v>
      </c>
      <c r="C24" s="5">
        <v>45</v>
      </c>
      <c r="D24" s="8">
        <v>42267667</v>
      </c>
      <c r="E24" s="8">
        <f t="shared" si="0"/>
        <v>23247216.850000001</v>
      </c>
      <c r="F24" s="8">
        <f t="shared" si="1"/>
        <v>18365301.311500002</v>
      </c>
    </row>
    <row r="25" spans="1:6">
      <c r="A25" s="5">
        <v>2009</v>
      </c>
      <c r="B25" s="5">
        <v>79</v>
      </c>
      <c r="C25" s="5">
        <v>45</v>
      </c>
      <c r="D25" s="8">
        <v>43524738</v>
      </c>
      <c r="E25" s="8">
        <f t="shared" si="0"/>
        <v>23938605.900000002</v>
      </c>
      <c r="F25" s="8">
        <f t="shared" si="1"/>
        <v>18911498.661000002</v>
      </c>
    </row>
    <row r="26" spans="1:6">
      <c r="A26" s="5">
        <v>2010</v>
      </c>
      <c r="B26" s="5">
        <v>79</v>
      </c>
      <c r="C26" s="5">
        <v>45</v>
      </c>
      <c r="D26" s="8">
        <v>44841226</v>
      </c>
      <c r="E26" s="8">
        <f t="shared" si="0"/>
        <v>24662674.300000001</v>
      </c>
      <c r="F26" s="8">
        <f t="shared" si="1"/>
        <v>19483512.697000001</v>
      </c>
    </row>
    <row r="27" spans="1:6">
      <c r="A27" s="5">
        <v>2011</v>
      </c>
      <c r="B27" s="5">
        <v>79</v>
      </c>
      <c r="C27" s="5">
        <v>45</v>
      </c>
      <c r="D27" s="8">
        <v>46218486</v>
      </c>
      <c r="E27" s="8">
        <f t="shared" si="0"/>
        <v>25420167.300000001</v>
      </c>
      <c r="F27" s="8">
        <f t="shared" si="1"/>
        <v>20081932.166999999</v>
      </c>
    </row>
  </sheetData>
  <mergeCells count="5">
    <mergeCell ref="C5:C6"/>
    <mergeCell ref="B5:B6"/>
    <mergeCell ref="D5:D6"/>
    <mergeCell ref="E5:E6"/>
    <mergeCell ref="F5: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
  <sheetViews>
    <sheetView topLeftCell="Y15" workbookViewId="0">
      <selection activeCell="AG30" sqref="AG30:AG50"/>
    </sheetView>
  </sheetViews>
  <sheetFormatPr defaultRowHeight="15"/>
  <cols>
    <col min="1" max="1" width="14.7109375" style="16" customWidth="1"/>
    <col min="2" max="2" width="42.85546875" style="16" bestFit="1" customWidth="1"/>
    <col min="3" max="3" width="48" style="16" bestFit="1" customWidth="1"/>
    <col min="4" max="4" width="40.5703125" style="16" bestFit="1" customWidth="1"/>
    <col min="5" max="5" width="38" style="16" bestFit="1" customWidth="1"/>
    <col min="6" max="6" width="42.140625" style="16" bestFit="1" customWidth="1"/>
    <col min="7" max="7" width="26.140625" style="16" customWidth="1"/>
    <col min="8" max="8" width="18.5703125" style="16" customWidth="1"/>
    <col min="9" max="9" width="20.28515625" style="16" bestFit="1" customWidth="1"/>
    <col min="10" max="10" width="21.140625" style="16" bestFit="1" customWidth="1"/>
    <col min="11" max="11" width="21.42578125" style="16" bestFit="1" customWidth="1"/>
    <col min="12" max="12" width="28.42578125" style="16" customWidth="1"/>
    <col min="13" max="13" width="26" style="16" customWidth="1"/>
    <col min="14" max="14" width="24.7109375" style="16" customWidth="1"/>
    <col min="15" max="15" width="19.28515625" style="16" customWidth="1"/>
    <col min="16" max="16" width="18.28515625" style="16" customWidth="1"/>
    <col min="17" max="17" width="15.28515625" style="16" customWidth="1"/>
    <col min="18" max="18" width="18.28515625" style="16" customWidth="1"/>
    <col min="19" max="19" width="19.7109375" style="16" customWidth="1"/>
    <col min="20" max="20" width="18.42578125" style="16" customWidth="1"/>
    <col min="21" max="21" width="16.5703125" style="16" customWidth="1"/>
    <col min="22" max="22" width="16.28515625" style="16" customWidth="1"/>
    <col min="23" max="23" width="14.42578125" style="16" customWidth="1"/>
    <col min="24" max="24" width="17.7109375" style="16" customWidth="1"/>
    <col min="25" max="25" width="16.85546875" style="16" customWidth="1"/>
    <col min="26" max="26" width="19.85546875" style="16" customWidth="1"/>
    <col min="27" max="27" width="18" style="16" customWidth="1"/>
    <col min="28" max="28" width="18.28515625" style="16" customWidth="1"/>
    <col min="29" max="29" width="15.5703125" style="16" customWidth="1"/>
    <col min="30" max="30" width="15" style="16" customWidth="1"/>
    <col min="31" max="31" width="22.140625" style="16" customWidth="1"/>
    <col min="32" max="32" width="19.7109375" style="16" customWidth="1"/>
    <col min="33" max="33" width="14.28515625" style="16" customWidth="1"/>
    <col min="34" max="16384" width="9.140625" style="16"/>
  </cols>
  <sheetData>
    <row r="1" spans="1:7">
      <c r="A1" s="4" t="s">
        <v>10</v>
      </c>
    </row>
    <row r="2" spans="1:7">
      <c r="A2" s="16" t="s">
        <v>41</v>
      </c>
    </row>
    <row r="3" spans="1:7">
      <c r="A3" s="16" t="s">
        <v>42</v>
      </c>
    </row>
    <row r="4" spans="1:7">
      <c r="A4" s="16" t="s">
        <v>11</v>
      </c>
    </row>
    <row r="5" spans="1:7">
      <c r="A5" s="16" t="s">
        <v>43</v>
      </c>
    </row>
    <row r="6" spans="1:7">
      <c r="A6" s="16" t="s">
        <v>60</v>
      </c>
    </row>
    <row r="7" spans="1:7">
      <c r="A7" s="16" t="s">
        <v>44</v>
      </c>
    </row>
    <row r="8" spans="1:7">
      <c r="A8" s="16" t="s">
        <v>45</v>
      </c>
    </row>
    <row r="9" spans="1:7">
      <c r="A9" s="20" t="s">
        <v>46</v>
      </c>
    </row>
    <row r="10" spans="1:7">
      <c r="A10" s="20" t="s">
        <v>61</v>
      </c>
    </row>
    <row r="11" spans="1:7">
      <c r="A11" s="20" t="s">
        <v>62</v>
      </c>
    </row>
    <row r="12" spans="1:7">
      <c r="A12" s="20" t="s">
        <v>63</v>
      </c>
    </row>
    <row r="13" spans="1:7">
      <c r="A13" s="20" t="s">
        <v>64</v>
      </c>
    </row>
    <row r="14" spans="1:7">
      <c r="A14" s="20"/>
    </row>
    <row r="15" spans="1:7" ht="15.75" thickBot="1">
      <c r="A15" s="4" t="s">
        <v>47</v>
      </c>
      <c r="C15" s="4" t="s">
        <v>12</v>
      </c>
      <c r="E15" s="4" t="s">
        <v>65</v>
      </c>
    </row>
    <row r="16" spans="1:7" ht="18">
      <c r="A16" s="21" t="s">
        <v>13</v>
      </c>
      <c r="B16" s="22">
        <v>1.0880000000000001</v>
      </c>
      <c r="C16" s="23">
        <v>0.90720000000000001</v>
      </c>
      <c r="D16" s="24" t="s">
        <v>14</v>
      </c>
      <c r="E16" s="21" t="s">
        <v>66</v>
      </c>
      <c r="F16" s="59">
        <v>19110</v>
      </c>
      <c r="G16" s="24" t="s">
        <v>67</v>
      </c>
    </row>
    <row r="17" spans="1:33" ht="18">
      <c r="A17" s="12" t="s">
        <v>15</v>
      </c>
      <c r="B17" s="13">
        <v>1.0880000000000001</v>
      </c>
      <c r="C17" s="25">
        <v>1000</v>
      </c>
      <c r="D17" s="26" t="s">
        <v>16</v>
      </c>
      <c r="E17" s="12" t="s">
        <v>68</v>
      </c>
      <c r="F17" s="60">
        <v>7215</v>
      </c>
      <c r="G17" s="26" t="s">
        <v>67</v>
      </c>
    </row>
    <row r="18" spans="1:33">
      <c r="A18" s="12" t="s">
        <v>17</v>
      </c>
      <c r="B18" s="13">
        <v>1.073</v>
      </c>
      <c r="C18" s="27">
        <v>9.9999999999999995E-7</v>
      </c>
      <c r="D18" s="26" t="s">
        <v>18</v>
      </c>
      <c r="E18" s="12" t="s">
        <v>69</v>
      </c>
      <c r="F18" s="60">
        <f>4.184/1000000000</f>
        <v>4.1840000000000004E-9</v>
      </c>
      <c r="G18" s="26" t="s">
        <v>69</v>
      </c>
    </row>
    <row r="19" spans="1:33" ht="18">
      <c r="A19" s="12" t="s">
        <v>20</v>
      </c>
      <c r="B19" s="13">
        <v>1.04</v>
      </c>
      <c r="C19" s="25">
        <v>49.8</v>
      </c>
      <c r="D19" s="26" t="s">
        <v>19</v>
      </c>
      <c r="E19" s="12" t="s">
        <v>70</v>
      </c>
      <c r="F19" s="60">
        <v>0.4</v>
      </c>
      <c r="G19" s="26"/>
    </row>
    <row r="20" spans="1:33" ht="19.5" thickBot="1">
      <c r="A20" s="28" t="s">
        <v>48</v>
      </c>
      <c r="B20" s="29">
        <v>1.1499999999999999</v>
      </c>
      <c r="C20" s="30">
        <v>2.8316000000000001E-2</v>
      </c>
      <c r="D20" s="26" t="s">
        <v>49</v>
      </c>
      <c r="E20" s="12" t="s">
        <v>71</v>
      </c>
      <c r="F20" s="60">
        <v>0.2</v>
      </c>
      <c r="G20" s="26"/>
    </row>
    <row r="21" spans="1:33" ht="18.75">
      <c r="A21" s="31"/>
      <c r="B21" s="32"/>
      <c r="C21" s="33">
        <v>0.8</v>
      </c>
      <c r="D21" s="26" t="s">
        <v>50</v>
      </c>
      <c r="E21" s="12" t="s">
        <v>72</v>
      </c>
      <c r="F21" s="60">
        <v>12.5</v>
      </c>
      <c r="G21" s="26"/>
    </row>
    <row r="22" spans="1:33" ht="18">
      <c r="A22" s="17"/>
      <c r="B22" s="17"/>
      <c r="C22" s="30">
        <f>1.05505585/1000</f>
        <v>1.0550558499999999E-3</v>
      </c>
      <c r="D22" s="26" t="s">
        <v>21</v>
      </c>
      <c r="E22" s="12" t="s">
        <v>73</v>
      </c>
      <c r="F22" s="60">
        <v>9</v>
      </c>
      <c r="G22" s="26"/>
    </row>
    <row r="23" spans="1:33" ht="15.75" thickBot="1">
      <c r="A23" s="18"/>
      <c r="B23" s="19"/>
      <c r="C23" s="25">
        <f>3600/1000</f>
        <v>3.6</v>
      </c>
      <c r="D23" s="26" t="s">
        <v>22</v>
      </c>
      <c r="E23" s="28" t="s">
        <v>74</v>
      </c>
      <c r="F23" s="61">
        <f>F22/F21</f>
        <v>0.72</v>
      </c>
      <c r="G23" s="62"/>
    </row>
    <row r="24" spans="1:33" ht="18" thickBot="1">
      <c r="A24" s="34"/>
      <c r="C24" s="35">
        <f>1000/6</f>
        <v>166.66666666666666</v>
      </c>
      <c r="D24" s="36" t="s">
        <v>51</v>
      </c>
    </row>
    <row r="25" spans="1:33">
      <c r="A25" s="34"/>
      <c r="C25" s="37"/>
    </row>
    <row r="26" spans="1:33">
      <c r="A26" s="34"/>
      <c r="C26" s="37"/>
    </row>
    <row r="27" spans="1:33" ht="15.75" thickBot="1">
      <c r="E27" s="15" t="s">
        <v>52</v>
      </c>
      <c r="M27" s="15" t="s">
        <v>53</v>
      </c>
      <c r="T27" s="16" t="s">
        <v>10</v>
      </c>
      <c r="AC27" s="16" t="s">
        <v>75</v>
      </c>
    </row>
    <row r="28" spans="1:33">
      <c r="A28" s="78" t="s">
        <v>4</v>
      </c>
      <c r="B28" s="80" t="s">
        <v>23</v>
      </c>
      <c r="C28" s="82" t="s">
        <v>24</v>
      </c>
      <c r="D28" s="80" t="s">
        <v>25</v>
      </c>
      <c r="E28" s="80" t="s">
        <v>26</v>
      </c>
      <c r="F28" s="80" t="s">
        <v>54</v>
      </c>
      <c r="G28" s="80" t="s">
        <v>55</v>
      </c>
      <c r="H28" s="80" t="s">
        <v>76</v>
      </c>
      <c r="I28" s="80" t="s">
        <v>77</v>
      </c>
      <c r="J28" s="80" t="s">
        <v>78</v>
      </c>
      <c r="K28" s="80" t="s">
        <v>79</v>
      </c>
      <c r="L28" s="78" t="s">
        <v>56</v>
      </c>
      <c r="M28" s="82" t="s">
        <v>57</v>
      </c>
      <c r="N28" s="80" t="s">
        <v>58</v>
      </c>
      <c r="O28" s="80" t="s">
        <v>80</v>
      </c>
      <c r="P28" s="78" t="s">
        <v>27</v>
      </c>
      <c r="Q28" s="82" t="s">
        <v>28</v>
      </c>
      <c r="R28" s="80" t="s">
        <v>29</v>
      </c>
      <c r="S28" s="80" t="s">
        <v>30</v>
      </c>
      <c r="T28" s="80" t="s">
        <v>31</v>
      </c>
      <c r="U28" s="80" t="s">
        <v>59</v>
      </c>
      <c r="V28" s="80" t="s">
        <v>81</v>
      </c>
      <c r="W28" s="80" t="s">
        <v>82</v>
      </c>
      <c r="X28" s="84" t="s">
        <v>32</v>
      </c>
      <c r="Y28" s="78" t="s">
        <v>83</v>
      </c>
      <c r="Z28" s="82" t="s">
        <v>84</v>
      </c>
      <c r="AA28" s="80" t="s">
        <v>85</v>
      </c>
      <c r="AB28" s="80" t="s">
        <v>86</v>
      </c>
      <c r="AC28" s="80" t="s">
        <v>87</v>
      </c>
      <c r="AD28" s="80" t="s">
        <v>88</v>
      </c>
      <c r="AE28" s="80" t="s">
        <v>89</v>
      </c>
      <c r="AF28" s="80" t="s">
        <v>90</v>
      </c>
      <c r="AG28" s="84" t="s">
        <v>91</v>
      </c>
    </row>
    <row r="29" spans="1:33">
      <c r="A29" s="79"/>
      <c r="B29" s="81"/>
      <c r="C29" s="83"/>
      <c r="D29" s="81"/>
      <c r="E29" s="81"/>
      <c r="F29" s="81"/>
      <c r="G29" s="81"/>
      <c r="H29" s="81"/>
      <c r="I29" s="81"/>
      <c r="J29" s="81"/>
      <c r="K29" s="81"/>
      <c r="L29" s="79"/>
      <c r="M29" s="83"/>
      <c r="N29" s="81"/>
      <c r="O29" s="81"/>
      <c r="P29" s="79"/>
      <c r="Q29" s="83"/>
      <c r="R29" s="81"/>
      <c r="S29" s="81"/>
      <c r="T29" s="81"/>
      <c r="U29" s="81"/>
      <c r="V29" s="81"/>
      <c r="W29" s="81"/>
      <c r="X29" s="85"/>
      <c r="Y29" s="79"/>
      <c r="Z29" s="83"/>
      <c r="AA29" s="81"/>
      <c r="AB29" s="81"/>
      <c r="AC29" s="81"/>
      <c r="AD29" s="81"/>
      <c r="AE29" s="81"/>
      <c r="AF29" s="81"/>
      <c r="AG29" s="85"/>
    </row>
    <row r="30" spans="1:33">
      <c r="A30" s="38">
        <v>1991</v>
      </c>
      <c r="B30" s="39">
        <v>4.4092500000000001</v>
      </c>
      <c r="C30" s="40">
        <v>14.96808</v>
      </c>
      <c r="D30" s="40"/>
      <c r="E30" s="14">
        <v>1.7840000000000002E-2</v>
      </c>
      <c r="F30" s="40"/>
      <c r="G30" s="41">
        <v>18921098</v>
      </c>
      <c r="H30" s="10">
        <v>2831.5816326530635</v>
      </c>
      <c r="I30" s="10">
        <v>172.357142857143</v>
      </c>
      <c r="J30" s="42">
        <v>4190.6368138395392</v>
      </c>
      <c r="K30" s="8">
        <v>11233022.592599999</v>
      </c>
      <c r="L30" s="56">
        <v>26232</v>
      </c>
      <c r="M30" s="43">
        <v>5887.9962800000003</v>
      </c>
      <c r="N30" s="63">
        <v>1056</v>
      </c>
      <c r="O30" s="44">
        <v>15320</v>
      </c>
      <c r="P30" s="46">
        <f t="shared" ref="P30:P50" si="0">B30*1000*L30*1000*$C$22*$C$18*$B$16</f>
        <v>132.77015812280351</v>
      </c>
      <c r="Q30" s="43">
        <f t="shared" ref="Q30:Q50" si="1">C30*1000*M30*1000*365*$C$22*$B$18*$C$18</f>
        <v>36416.789761858905</v>
      </c>
      <c r="R30" s="43">
        <f t="shared" ref="R30:R50" si="2">D30*1000000000*N30*$C$22*$C$18*$B$19</f>
        <v>0</v>
      </c>
      <c r="S30" s="43">
        <f t="shared" ref="S30:S50" si="3">E30*1000000000000000*$C$22*$C$18</f>
        <v>18822.196363999999</v>
      </c>
      <c r="T30" s="43">
        <f t="shared" ref="T30:T50" si="4">F30*1000000000000000*$C$22*$C$18</f>
        <v>0</v>
      </c>
      <c r="U30" s="43">
        <f t="shared" ref="U30:U50" si="5">G30*$C$24*O30*(1/1000)*$C$18*$B$20</f>
        <v>55558.650760666656</v>
      </c>
      <c r="V30" s="43">
        <f t="shared" ref="V30:V50" si="6">((H30*$F$16*365*$F$18)+(I30*$F$17*365*$F$18))*$F$19</f>
        <v>33.814426679948603</v>
      </c>
      <c r="W30" s="43">
        <f t="shared" ref="W30:W50" si="7">J30*$F$18*365*$F$23*$F$20*K30</f>
        <v>10351.986301431059</v>
      </c>
      <c r="X30" s="45">
        <f t="shared" ref="X30:X50" si="8">SUM(P30:W30)</f>
        <v>121316.20777275937</v>
      </c>
      <c r="Y30" s="46">
        <f t="shared" ref="Y30:Y50" si="9">B30*1000*L30*1000*$C$22*$C$18</f>
        <v>122.03139533345909</v>
      </c>
      <c r="Z30" s="43">
        <f t="shared" ref="Z30:Z50" si="10">C30*1000*365*M30*1000*$C$22*$C$18</f>
        <v>33939.226245907659</v>
      </c>
      <c r="AA30" s="43">
        <f t="shared" ref="AA30:AA50" si="11">D30*1000000000*N30*$C$22*$C$18</f>
        <v>0</v>
      </c>
      <c r="AB30" s="43">
        <f t="shared" ref="AB30:AB50" si="12">E30*1000000000000000*$C$22*$C$18</f>
        <v>18822.196363999999</v>
      </c>
      <c r="AC30" s="43">
        <f t="shared" ref="AC30:AC50" si="13">F30*1000000000000000*$C$22*$C$18</f>
        <v>0</v>
      </c>
      <c r="AD30" s="43">
        <f t="shared" ref="AD30:AD50" si="14">G30*$C$24*O30*(1/1000)*$C$18</f>
        <v>48311.870226666659</v>
      </c>
      <c r="AE30" s="43">
        <f t="shared" ref="AE30:AE50" si="15">((H30*$F$16*365*$F$18)+(I30*$F$17*365*$F$18))</f>
        <v>84.536066699871498</v>
      </c>
      <c r="AF30" s="43">
        <f t="shared" ref="AF30:AF50" si="16">J30*$F$18*365*K30</f>
        <v>71888.793759937907</v>
      </c>
      <c r="AG30" s="45">
        <f>SUM(Y30:AF30)</f>
        <v>173168.65405854557</v>
      </c>
    </row>
    <row r="31" spans="1:33">
      <c r="A31" s="38">
        <v>1992</v>
      </c>
      <c r="B31" s="39">
        <v>4.4092500000000001</v>
      </c>
      <c r="C31" s="40">
        <v>16.476040000000001</v>
      </c>
      <c r="D31" s="40"/>
      <c r="E31" s="14">
        <v>1.6899999999999998E-2</v>
      </c>
      <c r="F31" s="40"/>
      <c r="G31" s="41">
        <v>19432612</v>
      </c>
      <c r="H31" s="10">
        <v>2847.2278911564654</v>
      </c>
      <c r="I31" s="10">
        <v>173.30952380952399</v>
      </c>
      <c r="J31" s="42">
        <v>4198.0244476693979</v>
      </c>
      <c r="K31" s="8">
        <v>11469487.442400001</v>
      </c>
      <c r="L31" s="56">
        <v>26232</v>
      </c>
      <c r="M31" s="43">
        <v>5887.9962800000003</v>
      </c>
      <c r="N31" s="63">
        <v>1056</v>
      </c>
      <c r="O31" s="44">
        <v>15320</v>
      </c>
      <c r="P31" s="46">
        <f t="shared" si="0"/>
        <v>132.77015812280351</v>
      </c>
      <c r="Q31" s="43">
        <f t="shared" si="1"/>
        <v>40085.601145101973</v>
      </c>
      <c r="R31" s="43">
        <f t="shared" si="2"/>
        <v>0</v>
      </c>
      <c r="S31" s="43">
        <f t="shared" si="3"/>
        <v>17830.443864999994</v>
      </c>
      <c r="T31" s="43">
        <f t="shared" si="4"/>
        <v>0</v>
      </c>
      <c r="U31" s="43">
        <f t="shared" si="5"/>
        <v>57060.626369333317</v>
      </c>
      <c r="V31" s="43">
        <f t="shared" si="6"/>
        <v>34.001272524291466</v>
      </c>
      <c r="W31" s="43">
        <f t="shared" si="7"/>
        <v>10588.538158969666</v>
      </c>
      <c r="X31" s="45">
        <f t="shared" si="8"/>
        <v>125731.98096905203</v>
      </c>
      <c r="Y31" s="46">
        <f t="shared" si="9"/>
        <v>122.03139533345909</v>
      </c>
      <c r="Z31" s="43">
        <f t="shared" si="10"/>
        <v>37358.435363561955</v>
      </c>
      <c r="AA31" s="43">
        <f t="shared" si="11"/>
        <v>0</v>
      </c>
      <c r="AB31" s="43">
        <f t="shared" si="12"/>
        <v>17830.443864999994</v>
      </c>
      <c r="AC31" s="43">
        <f t="shared" si="13"/>
        <v>0</v>
      </c>
      <c r="AD31" s="43">
        <f t="shared" si="14"/>
        <v>49617.935973333326</v>
      </c>
      <c r="AE31" s="43">
        <f t="shared" si="15"/>
        <v>85.003181310728664</v>
      </c>
      <c r="AF31" s="43">
        <f t="shared" si="16"/>
        <v>73531.514992844895</v>
      </c>
      <c r="AG31" s="45">
        <f t="shared" ref="AG31:AG50" si="17">SUM(Y31:AF31)</f>
        <v>178545.36477138437</v>
      </c>
    </row>
    <row r="32" spans="1:33">
      <c r="A32" s="38">
        <v>1993</v>
      </c>
      <c r="B32" s="39">
        <v>48.5017</v>
      </c>
      <c r="C32" s="40">
        <v>17.122479999999999</v>
      </c>
      <c r="D32" s="40"/>
      <c r="E32" s="14">
        <v>1.7330000000000002E-2</v>
      </c>
      <c r="F32" s="40"/>
      <c r="G32" s="41">
        <v>19841753</v>
      </c>
      <c r="H32" s="10">
        <v>2925.1105442176909</v>
      </c>
      <c r="I32" s="10">
        <v>174.26190476190499</v>
      </c>
      <c r="J32" s="42">
        <v>4205.4056097537969</v>
      </c>
      <c r="K32" s="8">
        <v>11857750.866000002</v>
      </c>
      <c r="L32" s="56">
        <v>26232</v>
      </c>
      <c r="M32" s="43">
        <v>5887.9962800000003</v>
      </c>
      <c r="N32" s="63">
        <v>1056</v>
      </c>
      <c r="O32" s="44">
        <v>15320</v>
      </c>
      <c r="P32" s="46">
        <f t="shared" si="0"/>
        <v>1460.4702337641952</v>
      </c>
      <c r="Q32" s="43">
        <f t="shared" si="1"/>
        <v>41658.365960205578</v>
      </c>
      <c r="R32" s="43">
        <f t="shared" si="2"/>
        <v>0</v>
      </c>
      <c r="S32" s="43">
        <f t="shared" si="3"/>
        <v>18284.117880499998</v>
      </c>
      <c r="T32" s="43">
        <f t="shared" si="4"/>
        <v>0</v>
      </c>
      <c r="U32" s="43">
        <f t="shared" si="5"/>
        <v>58262.000725666658</v>
      </c>
      <c r="V32" s="43">
        <f t="shared" si="6"/>
        <v>34.914641831234341</v>
      </c>
      <c r="W32" s="43">
        <f t="shared" si="7"/>
        <v>10966.227305043765</v>
      </c>
      <c r="X32" s="45">
        <f t="shared" si="8"/>
        <v>130666.09674701143</v>
      </c>
      <c r="Y32" s="46">
        <f t="shared" si="9"/>
        <v>1342.3439648567969</v>
      </c>
      <c r="Z32" s="43">
        <f t="shared" si="10"/>
        <v>38824.199403733066</v>
      </c>
      <c r="AA32" s="43">
        <f t="shared" si="11"/>
        <v>0</v>
      </c>
      <c r="AB32" s="43">
        <f t="shared" si="12"/>
        <v>18284.117880499998</v>
      </c>
      <c r="AC32" s="43">
        <f t="shared" si="13"/>
        <v>0</v>
      </c>
      <c r="AD32" s="43">
        <f t="shared" si="14"/>
        <v>50662.609326666665</v>
      </c>
      <c r="AE32" s="43">
        <f t="shared" si="15"/>
        <v>87.286604578085843</v>
      </c>
      <c r="AF32" s="43">
        <f t="shared" si="16"/>
        <v>76154.356285026151</v>
      </c>
      <c r="AG32" s="45">
        <f t="shared" si="17"/>
        <v>185354.91346536076</v>
      </c>
    </row>
    <row r="33" spans="1:33">
      <c r="A33" s="38">
        <v>1994</v>
      </c>
      <c r="B33" s="39">
        <v>50.706319999999998</v>
      </c>
      <c r="C33" s="40">
        <v>15.44537</v>
      </c>
      <c r="D33" s="40"/>
      <c r="E33" s="14">
        <v>1.525E-2</v>
      </c>
      <c r="F33" s="40"/>
      <c r="G33" s="41">
        <v>20163261</v>
      </c>
      <c r="H33" s="10">
        <v>3003.6734693877602</v>
      </c>
      <c r="I33" s="10">
        <v>175.21428571428601</v>
      </c>
      <c r="J33" s="42">
        <v>4212.7802374177854</v>
      </c>
      <c r="K33" s="8">
        <v>12468551.667000001</v>
      </c>
      <c r="L33" s="56">
        <v>26232</v>
      </c>
      <c r="M33" s="43">
        <v>5887.9962800000003</v>
      </c>
      <c r="N33" s="63">
        <v>1056</v>
      </c>
      <c r="O33" s="44">
        <v>15320</v>
      </c>
      <c r="P33" s="46">
        <f t="shared" si="0"/>
        <v>1526.8551622669329</v>
      </c>
      <c r="Q33" s="43">
        <f t="shared" si="1"/>
        <v>37578.018829677741</v>
      </c>
      <c r="R33" s="43">
        <f t="shared" si="2"/>
        <v>0</v>
      </c>
      <c r="S33" s="43">
        <f t="shared" si="3"/>
        <v>16089.601712499998</v>
      </c>
      <c r="T33" s="43">
        <f t="shared" si="4"/>
        <v>0</v>
      </c>
      <c r="U33" s="43">
        <f t="shared" si="5"/>
        <v>59206.055382999992</v>
      </c>
      <c r="V33" s="43">
        <f t="shared" si="6"/>
        <v>35.835952370177203</v>
      </c>
      <c r="W33" s="43">
        <f t="shared" si="7"/>
        <v>11551.32614566534</v>
      </c>
      <c r="X33" s="45">
        <f t="shared" si="8"/>
        <v>125987.69318548018</v>
      </c>
      <c r="Y33" s="46">
        <f t="shared" si="9"/>
        <v>1403.3595241424014</v>
      </c>
      <c r="Z33" s="43">
        <f t="shared" si="10"/>
        <v>35021.45277695969</v>
      </c>
      <c r="AA33" s="43">
        <f t="shared" si="11"/>
        <v>0</v>
      </c>
      <c r="AB33" s="43">
        <f t="shared" si="12"/>
        <v>16089.601712499998</v>
      </c>
      <c r="AC33" s="43">
        <f t="shared" si="13"/>
        <v>0</v>
      </c>
      <c r="AD33" s="43">
        <f t="shared" si="14"/>
        <v>51483.526419999995</v>
      </c>
      <c r="AE33" s="43">
        <f t="shared" si="15"/>
        <v>89.589880925443012</v>
      </c>
      <c r="AF33" s="43">
        <f t="shared" si="16"/>
        <v>80217.542678231519</v>
      </c>
      <c r="AG33" s="45">
        <f t="shared" si="17"/>
        <v>184305.07299275906</v>
      </c>
    </row>
    <row r="34" spans="1:33">
      <c r="A34" s="38">
        <v>1995</v>
      </c>
      <c r="B34" s="39">
        <v>48.5017</v>
      </c>
      <c r="C34" s="40">
        <v>15.007400000000001</v>
      </c>
      <c r="D34" s="40"/>
      <c r="E34" s="14">
        <v>1.5720000000000001E-2</v>
      </c>
      <c r="F34" s="40"/>
      <c r="G34" s="41">
        <v>20435063</v>
      </c>
      <c r="H34" s="10">
        <v>3080</v>
      </c>
      <c r="I34" s="10">
        <v>176</v>
      </c>
      <c r="J34" s="42">
        <v>4220.1482682234127</v>
      </c>
      <c r="K34" s="8">
        <v>12845861.028000003</v>
      </c>
      <c r="L34" s="56">
        <v>25200</v>
      </c>
      <c r="M34" s="43">
        <v>5887.9962800000003</v>
      </c>
      <c r="N34" s="63">
        <v>1056</v>
      </c>
      <c r="O34" s="44">
        <v>15320</v>
      </c>
      <c r="P34" s="46">
        <f t="shared" si="0"/>
        <v>1403.0134908073237</v>
      </c>
      <c r="Q34" s="43">
        <f t="shared" si="1"/>
        <v>36512.453879998058</v>
      </c>
      <c r="R34" s="43">
        <f t="shared" si="2"/>
        <v>0</v>
      </c>
      <c r="S34" s="43">
        <f t="shared" si="3"/>
        <v>16585.477962000001</v>
      </c>
      <c r="T34" s="43">
        <f t="shared" si="4"/>
        <v>0</v>
      </c>
      <c r="U34" s="43">
        <f t="shared" si="5"/>
        <v>60004.156655666658</v>
      </c>
      <c r="V34" s="43">
        <f t="shared" si="6"/>
        <v>36.730421544960009</v>
      </c>
      <c r="W34" s="43">
        <f t="shared" si="7"/>
        <v>11921.693748113919</v>
      </c>
      <c r="X34" s="45">
        <f t="shared" si="8"/>
        <v>126463.52615813092</v>
      </c>
      <c r="Y34" s="46">
        <f t="shared" si="9"/>
        <v>1289.5344584626137</v>
      </c>
      <c r="Z34" s="43">
        <f t="shared" si="10"/>
        <v>34028.381994406394</v>
      </c>
      <c r="AA34" s="43">
        <f t="shared" si="11"/>
        <v>0</v>
      </c>
      <c r="AB34" s="43">
        <f t="shared" si="12"/>
        <v>16585.477962000001</v>
      </c>
      <c r="AC34" s="43">
        <f t="shared" si="13"/>
        <v>0</v>
      </c>
      <c r="AD34" s="43">
        <f t="shared" si="14"/>
        <v>52177.527526666665</v>
      </c>
      <c r="AE34" s="43">
        <f t="shared" si="15"/>
        <v>91.826053862400016</v>
      </c>
      <c r="AF34" s="43">
        <f t="shared" si="16"/>
        <v>82789.539917457776</v>
      </c>
      <c r="AG34" s="45">
        <f t="shared" si="17"/>
        <v>186962.28791285586</v>
      </c>
    </row>
    <row r="35" spans="1:33">
      <c r="A35" s="38">
        <v>1996</v>
      </c>
      <c r="B35" s="39">
        <v>62.83175</v>
      </c>
      <c r="C35" s="40">
        <v>15.05599</v>
      </c>
      <c r="D35" s="40"/>
      <c r="E35" s="14">
        <v>1.7899999999999999E-2</v>
      </c>
      <c r="F35" s="40"/>
      <c r="G35" s="41">
        <v>20591740</v>
      </c>
      <c r="H35" s="10">
        <v>3160.7142857142858</v>
      </c>
      <c r="I35" s="10">
        <v>177</v>
      </c>
      <c r="J35" s="42">
        <v>4227.5096399716585</v>
      </c>
      <c r="K35" s="8">
        <v>13205973.494999999</v>
      </c>
      <c r="L35" s="56">
        <v>24403.200000000001</v>
      </c>
      <c r="M35" s="43">
        <v>5887.9962800000003</v>
      </c>
      <c r="N35" s="63">
        <v>1056</v>
      </c>
      <c r="O35" s="44">
        <v>15320</v>
      </c>
      <c r="P35" s="46">
        <f t="shared" si="0"/>
        <v>1760.0713774052385</v>
      </c>
      <c r="Q35" s="43">
        <f t="shared" si="1"/>
        <v>36630.671568207159</v>
      </c>
      <c r="R35" s="43">
        <f t="shared" si="2"/>
        <v>0</v>
      </c>
      <c r="S35" s="43">
        <f t="shared" si="3"/>
        <v>18885.499714999998</v>
      </c>
      <c r="T35" s="43">
        <f t="shared" si="4"/>
        <v>0</v>
      </c>
      <c r="U35" s="43">
        <f t="shared" si="5"/>
        <v>60464.212553333324</v>
      </c>
      <c r="V35" s="43">
        <f t="shared" si="6"/>
        <v>37.677056105520002</v>
      </c>
      <c r="W35" s="43">
        <f t="shared" si="7"/>
        <v>12277.277163463483</v>
      </c>
      <c r="X35" s="45">
        <f t="shared" si="8"/>
        <v>130055.40943351472</v>
      </c>
      <c r="Y35" s="46">
        <f t="shared" si="9"/>
        <v>1617.7126630562852</v>
      </c>
      <c r="Z35" s="43">
        <f t="shared" si="10"/>
        <v>34138.55691352018</v>
      </c>
      <c r="AA35" s="43">
        <f t="shared" si="11"/>
        <v>0</v>
      </c>
      <c r="AB35" s="43">
        <f t="shared" si="12"/>
        <v>18885.499714999998</v>
      </c>
      <c r="AC35" s="43">
        <f t="shared" si="13"/>
        <v>0</v>
      </c>
      <c r="AD35" s="43">
        <f t="shared" si="14"/>
        <v>52577.576133333328</v>
      </c>
      <c r="AE35" s="43">
        <f t="shared" si="15"/>
        <v>94.192640263800001</v>
      </c>
      <c r="AF35" s="43">
        <f t="shared" si="16"/>
        <v>85258.869190718629</v>
      </c>
      <c r="AG35" s="45">
        <f t="shared" si="17"/>
        <v>192572.40725589223</v>
      </c>
    </row>
    <row r="36" spans="1:33">
      <c r="A36" s="38">
        <v>1997</v>
      </c>
      <c r="B36" s="39">
        <v>30.864719999999998</v>
      </c>
      <c r="C36" s="40">
        <v>15.25102</v>
      </c>
      <c r="D36" s="40"/>
      <c r="E36" s="14">
        <v>1.4659999999999999E-2</v>
      </c>
      <c r="F36" s="40"/>
      <c r="G36" s="41">
        <v>20697360</v>
      </c>
      <c r="H36" s="10">
        <v>3242.1428571428573</v>
      </c>
      <c r="I36" s="10">
        <v>178</v>
      </c>
      <c r="J36" s="42">
        <v>4234.8642907043577</v>
      </c>
      <c r="K36" s="8">
        <v>13553161.050000001</v>
      </c>
      <c r="L36" s="56">
        <v>23245.119999999999</v>
      </c>
      <c r="M36" s="43">
        <v>5887.9962800000003</v>
      </c>
      <c r="N36" s="63">
        <v>1056</v>
      </c>
      <c r="O36" s="44">
        <v>15320</v>
      </c>
      <c r="P36" s="46">
        <f t="shared" si="0"/>
        <v>823.56613324792147</v>
      </c>
      <c r="Q36" s="43">
        <f t="shared" si="1"/>
        <v>37105.172406474681</v>
      </c>
      <c r="R36" s="43">
        <f t="shared" si="2"/>
        <v>0</v>
      </c>
      <c r="S36" s="43">
        <f t="shared" si="3"/>
        <v>15467.118760999998</v>
      </c>
      <c r="T36" s="43">
        <f t="shared" si="4"/>
        <v>0</v>
      </c>
      <c r="U36" s="43">
        <f t="shared" si="5"/>
        <v>60774.348079999996</v>
      </c>
      <c r="V36" s="43">
        <f t="shared" si="6"/>
        <v>38.632028959680014</v>
      </c>
      <c r="W36" s="43">
        <f t="shared" si="7"/>
        <v>12621.969576329795</v>
      </c>
      <c r="X36" s="45">
        <f t="shared" si="8"/>
        <v>126830.80698601206</v>
      </c>
      <c r="Y36" s="46">
        <f t="shared" si="9"/>
        <v>756.95416658816305</v>
      </c>
      <c r="Z36" s="43">
        <f t="shared" si="10"/>
        <v>34580.775774906499</v>
      </c>
      <c r="AA36" s="43">
        <f t="shared" si="11"/>
        <v>0</v>
      </c>
      <c r="AB36" s="43">
        <f t="shared" si="12"/>
        <v>15467.118760999998</v>
      </c>
      <c r="AC36" s="43">
        <f t="shared" si="13"/>
        <v>0</v>
      </c>
      <c r="AD36" s="43">
        <f t="shared" si="14"/>
        <v>52847.2592</v>
      </c>
      <c r="AE36" s="43">
        <f t="shared" si="15"/>
        <v>96.58007239920002</v>
      </c>
      <c r="AF36" s="43">
        <f t="shared" si="16"/>
        <v>87652.566502290239</v>
      </c>
      <c r="AG36" s="45">
        <f t="shared" si="17"/>
        <v>191401.25447718409</v>
      </c>
    </row>
    <row r="37" spans="1:33">
      <c r="A37" s="38">
        <v>1998</v>
      </c>
      <c r="B37" s="39">
        <v>49.604010000000002</v>
      </c>
      <c r="C37" s="40">
        <v>15.37506</v>
      </c>
      <c r="D37" s="40"/>
      <c r="E37" s="14">
        <v>2.0979999999999999E-2</v>
      </c>
      <c r="F37" s="40"/>
      <c r="G37" s="41">
        <v>20678131</v>
      </c>
      <c r="H37" s="10">
        <v>3324.2857142857147</v>
      </c>
      <c r="I37" s="10">
        <v>179</v>
      </c>
      <c r="J37" s="42">
        <v>4242.2121587061019</v>
      </c>
      <c r="K37" s="8">
        <v>13716602.168500001</v>
      </c>
      <c r="L37" s="56">
        <v>23245</v>
      </c>
      <c r="M37" s="43">
        <v>5887.9962800000003</v>
      </c>
      <c r="N37" s="63">
        <v>1056</v>
      </c>
      <c r="O37" s="44">
        <v>15320</v>
      </c>
      <c r="P37" s="46">
        <f t="shared" si="0"/>
        <v>1323.5814812203334</v>
      </c>
      <c r="Q37" s="43">
        <f t="shared" si="1"/>
        <v>37406.95717793909</v>
      </c>
      <c r="R37" s="43">
        <f t="shared" si="2"/>
        <v>0</v>
      </c>
      <c r="S37" s="43">
        <f t="shared" si="3"/>
        <v>22135.071733000001</v>
      </c>
      <c r="T37" s="43">
        <f t="shared" si="4"/>
        <v>0</v>
      </c>
      <c r="U37" s="43">
        <f t="shared" si="5"/>
        <v>60717.885326333322</v>
      </c>
      <c r="V37" s="43">
        <f t="shared" si="6"/>
        <v>39.595340107440009</v>
      </c>
      <c r="W37" s="43">
        <f t="shared" si="7"/>
        <v>12796.345558977317</v>
      </c>
      <c r="X37" s="45">
        <f t="shared" si="8"/>
        <v>134419.43661757751</v>
      </c>
      <c r="Y37" s="46">
        <f t="shared" si="9"/>
        <v>1216.5270967098652</v>
      </c>
      <c r="Z37" s="43">
        <f t="shared" si="10"/>
        <v>34862.029056793181</v>
      </c>
      <c r="AA37" s="43">
        <f t="shared" si="11"/>
        <v>0</v>
      </c>
      <c r="AB37" s="43">
        <f t="shared" si="12"/>
        <v>22135.071733000001</v>
      </c>
      <c r="AC37" s="43">
        <f t="shared" si="13"/>
        <v>0</v>
      </c>
      <c r="AD37" s="43">
        <f t="shared" si="14"/>
        <v>52798.161153333327</v>
      </c>
      <c r="AE37" s="43">
        <f t="shared" si="15"/>
        <v>98.988350268600016</v>
      </c>
      <c r="AF37" s="43">
        <f t="shared" si="16"/>
        <v>88863.510826231359</v>
      </c>
      <c r="AG37" s="45">
        <f t="shared" si="17"/>
        <v>199974.28821633634</v>
      </c>
    </row>
    <row r="38" spans="1:33">
      <c r="A38" s="38">
        <v>1999</v>
      </c>
      <c r="B38" s="39">
        <v>82.673349999999999</v>
      </c>
      <c r="C38" s="40">
        <v>16.100950000000001</v>
      </c>
      <c r="D38" s="40"/>
      <c r="E38" s="14">
        <v>2.1909999999999999E-2</v>
      </c>
      <c r="F38" s="40"/>
      <c r="G38" s="41">
        <v>20737167</v>
      </c>
      <c r="H38" s="10">
        <v>3317.1428571428569</v>
      </c>
      <c r="I38" s="10">
        <v>180</v>
      </c>
      <c r="J38" s="42">
        <v>4249.5531825061207</v>
      </c>
      <c r="K38" s="8">
        <v>14059058.6675</v>
      </c>
      <c r="L38" s="56">
        <v>23245.120149999999</v>
      </c>
      <c r="M38" s="43">
        <v>5887.9962800000003</v>
      </c>
      <c r="N38" s="63">
        <v>1056</v>
      </c>
      <c r="O38" s="44">
        <v>15320</v>
      </c>
      <c r="P38" s="46">
        <f t="shared" si="0"/>
        <v>2205.980537698546</v>
      </c>
      <c r="Q38" s="43">
        <f t="shared" si="1"/>
        <v>39173.020929618382</v>
      </c>
      <c r="R38" s="43">
        <f t="shared" si="2"/>
        <v>0</v>
      </c>
      <c r="S38" s="43">
        <f t="shared" si="3"/>
        <v>23116.273673499996</v>
      </c>
      <c r="T38" s="43">
        <f t="shared" si="4"/>
        <v>0</v>
      </c>
      <c r="U38" s="43">
        <f t="shared" si="5"/>
        <v>60891.234700999994</v>
      </c>
      <c r="V38" s="43">
        <f t="shared" si="6"/>
        <v>39.516364555199999</v>
      </c>
      <c r="W38" s="43">
        <f t="shared" si="7"/>
        <v>13138.522960704164</v>
      </c>
      <c r="X38" s="45">
        <f t="shared" si="8"/>
        <v>138564.54916707627</v>
      </c>
      <c r="Y38" s="46">
        <f t="shared" si="9"/>
        <v>2027.5556412670458</v>
      </c>
      <c r="Z38" s="43">
        <f t="shared" si="10"/>
        <v>36507.941220520392</v>
      </c>
      <c r="AA38" s="43">
        <f t="shared" si="11"/>
        <v>0</v>
      </c>
      <c r="AB38" s="43">
        <f t="shared" si="12"/>
        <v>23116.273673499996</v>
      </c>
      <c r="AC38" s="43">
        <f t="shared" si="13"/>
        <v>0</v>
      </c>
      <c r="AD38" s="43">
        <f t="shared" si="14"/>
        <v>52948.899740000001</v>
      </c>
      <c r="AE38" s="43">
        <f t="shared" si="15"/>
        <v>98.790911387999998</v>
      </c>
      <c r="AF38" s="43">
        <f t="shared" si="16"/>
        <v>91239.742782667818</v>
      </c>
      <c r="AG38" s="45">
        <f t="shared" si="17"/>
        <v>205939.20396934327</v>
      </c>
    </row>
    <row r="39" spans="1:33">
      <c r="A39" s="38">
        <v>2000</v>
      </c>
      <c r="B39" s="39">
        <v>87.082599999999999</v>
      </c>
      <c r="C39" s="40">
        <v>16.16798</v>
      </c>
      <c r="D39" s="40"/>
      <c r="E39" s="14">
        <v>2.164E-2</v>
      </c>
      <c r="F39" s="40"/>
      <c r="G39" s="41">
        <v>20786647</v>
      </c>
      <c r="H39" s="10">
        <v>3510</v>
      </c>
      <c r="I39" s="10">
        <v>182</v>
      </c>
      <c r="J39" s="43">
        <v>4256.887300880152</v>
      </c>
      <c r="K39" s="8">
        <v>14415161.183500001</v>
      </c>
      <c r="L39" s="56">
        <v>23245.120149999999</v>
      </c>
      <c r="M39" s="43">
        <v>5887.9962800000003</v>
      </c>
      <c r="N39" s="63">
        <v>1056</v>
      </c>
      <c r="O39" s="44">
        <v>15320</v>
      </c>
      <c r="P39" s="46">
        <f t="shared" si="0"/>
        <v>2323.6329575635609</v>
      </c>
      <c r="Q39" s="43">
        <f t="shared" si="1"/>
        <v>39336.102461634327</v>
      </c>
      <c r="R39" s="43">
        <f t="shared" si="2"/>
        <v>0</v>
      </c>
      <c r="S39" s="43">
        <f t="shared" si="3"/>
        <v>22831.408593999997</v>
      </c>
      <c r="T39" s="43">
        <f t="shared" si="4"/>
        <v>0</v>
      </c>
      <c r="U39" s="43">
        <f t="shared" si="5"/>
        <v>61036.524474333317</v>
      </c>
      <c r="V39" s="43">
        <f t="shared" si="6"/>
        <v>41.77651859472001</v>
      </c>
      <c r="W39" s="43">
        <f t="shared" si="7"/>
        <v>13494.558731852814</v>
      </c>
      <c r="X39" s="45">
        <f t="shared" si="8"/>
        <v>139064.00373797875</v>
      </c>
      <c r="Y39" s="46">
        <f t="shared" si="9"/>
        <v>2135.6920565841551</v>
      </c>
      <c r="Z39" s="43">
        <f t="shared" si="10"/>
        <v>36659.927736844671</v>
      </c>
      <c r="AA39" s="43">
        <f t="shared" si="11"/>
        <v>0</v>
      </c>
      <c r="AB39" s="43">
        <f t="shared" si="12"/>
        <v>22831.408593999997</v>
      </c>
      <c r="AC39" s="43">
        <f t="shared" si="13"/>
        <v>0</v>
      </c>
      <c r="AD39" s="43">
        <f t="shared" si="14"/>
        <v>53075.238673333326</v>
      </c>
      <c r="AE39" s="43">
        <f t="shared" si="15"/>
        <v>104.44129648680001</v>
      </c>
      <c r="AF39" s="43">
        <f t="shared" si="16"/>
        <v>93712.213415644539</v>
      </c>
      <c r="AG39" s="45">
        <f t="shared" si="17"/>
        <v>208518.92177289349</v>
      </c>
    </row>
    <row r="40" spans="1:33">
      <c r="A40" s="38">
        <v>2001</v>
      </c>
      <c r="B40" s="39">
        <v>85.980289999999997</v>
      </c>
      <c r="C40" s="40">
        <v>18.947559999999999</v>
      </c>
      <c r="D40" s="40"/>
      <c r="E40" s="14">
        <v>2.6620000000000001E-2</v>
      </c>
      <c r="F40" s="40"/>
      <c r="G40" s="41">
        <v>20950514</v>
      </c>
      <c r="H40" s="10">
        <v>3510</v>
      </c>
      <c r="I40" s="10">
        <v>182</v>
      </c>
      <c r="J40" s="43">
        <v>4264.2144528522858</v>
      </c>
      <c r="K40" s="8">
        <v>14787380.415500002</v>
      </c>
      <c r="L40" s="56">
        <v>23245.120149999999</v>
      </c>
      <c r="M40" s="43">
        <v>5887.9962800000003</v>
      </c>
      <c r="N40" s="63">
        <v>1056</v>
      </c>
      <c r="O40" s="44">
        <v>15320</v>
      </c>
      <c r="P40" s="46">
        <f t="shared" si="0"/>
        <v>2294.2199193050342</v>
      </c>
      <c r="Q40" s="43">
        <f t="shared" si="1"/>
        <v>46098.71867468689</v>
      </c>
      <c r="R40" s="43">
        <f t="shared" si="2"/>
        <v>0</v>
      </c>
      <c r="S40" s="43">
        <f t="shared" si="3"/>
        <v>28085.586726999994</v>
      </c>
      <c r="T40" s="43">
        <f t="shared" si="4"/>
        <v>0</v>
      </c>
      <c r="U40" s="43">
        <f t="shared" si="5"/>
        <v>61517.692608666657</v>
      </c>
      <c r="V40" s="43">
        <f t="shared" si="6"/>
        <v>41.77651859472001</v>
      </c>
      <c r="W40" s="43">
        <f t="shared" si="7"/>
        <v>13866.833971579847</v>
      </c>
      <c r="X40" s="45">
        <f t="shared" si="8"/>
        <v>151904.82841983312</v>
      </c>
      <c r="Y40" s="46">
        <f t="shared" si="9"/>
        <v>2108.6580140671267</v>
      </c>
      <c r="Z40" s="43">
        <f t="shared" si="10"/>
        <v>42962.459156278564</v>
      </c>
      <c r="AA40" s="43">
        <f t="shared" si="11"/>
        <v>0</v>
      </c>
      <c r="AB40" s="43">
        <f t="shared" si="12"/>
        <v>28085.586726999994</v>
      </c>
      <c r="AC40" s="43">
        <f t="shared" si="13"/>
        <v>0</v>
      </c>
      <c r="AD40" s="43">
        <f t="shared" si="14"/>
        <v>53493.645746666662</v>
      </c>
      <c r="AE40" s="43">
        <f t="shared" si="15"/>
        <v>104.44129648680001</v>
      </c>
      <c r="AF40" s="43">
        <f t="shared" si="16"/>
        <v>96297.458135971145</v>
      </c>
      <c r="AG40" s="45">
        <f t="shared" si="17"/>
        <v>223052.2490764703</v>
      </c>
    </row>
    <row r="41" spans="1:33">
      <c r="A41" s="38">
        <v>2002</v>
      </c>
      <c r="B41" s="39">
        <v>87.082599999999999</v>
      </c>
      <c r="C41" s="40">
        <v>21.726469999999999</v>
      </c>
      <c r="D41" s="40"/>
      <c r="E41" s="14">
        <v>2.7400000000000001E-2</v>
      </c>
      <c r="F41" s="40"/>
      <c r="G41" s="41">
        <v>21124758</v>
      </c>
      <c r="H41" s="10">
        <v>3510</v>
      </c>
      <c r="I41" s="10">
        <v>182</v>
      </c>
      <c r="J41" s="43">
        <v>4271.5345776967952</v>
      </c>
      <c r="K41" s="8">
        <v>15372139.926000001</v>
      </c>
      <c r="L41" s="56">
        <v>23245.120149999999</v>
      </c>
      <c r="M41" s="43">
        <v>5887.9962800000003</v>
      </c>
      <c r="N41" s="63">
        <v>1056</v>
      </c>
      <c r="O41" s="44">
        <v>15320</v>
      </c>
      <c r="P41" s="46">
        <f t="shared" si="0"/>
        <v>2323.6329575635609</v>
      </c>
      <c r="Q41" s="43">
        <f t="shared" si="1"/>
        <v>52859.704802308297</v>
      </c>
      <c r="R41" s="43">
        <f t="shared" si="2"/>
        <v>0</v>
      </c>
      <c r="S41" s="43">
        <f t="shared" si="3"/>
        <v>28908.530289999995</v>
      </c>
      <c r="T41" s="43">
        <f t="shared" si="4"/>
        <v>0</v>
      </c>
      <c r="U41" s="43">
        <f t="shared" si="5"/>
        <v>62029.331073999994</v>
      </c>
      <c r="V41" s="43">
        <f t="shared" si="6"/>
        <v>41.77651859472001</v>
      </c>
      <c r="W41" s="43">
        <f t="shared" si="7"/>
        <v>14439.936642644419</v>
      </c>
      <c r="X41" s="45">
        <f t="shared" si="8"/>
        <v>160602.91228511097</v>
      </c>
      <c r="Y41" s="46">
        <f t="shared" si="9"/>
        <v>2135.6920565841551</v>
      </c>
      <c r="Z41" s="43">
        <f t="shared" si="10"/>
        <v>49263.471390781262</v>
      </c>
      <c r="AA41" s="43">
        <f t="shared" si="11"/>
        <v>0</v>
      </c>
      <c r="AB41" s="43">
        <f t="shared" si="12"/>
        <v>28908.530289999995</v>
      </c>
      <c r="AC41" s="43">
        <f t="shared" si="13"/>
        <v>0</v>
      </c>
      <c r="AD41" s="43">
        <f t="shared" si="14"/>
        <v>53938.548759999998</v>
      </c>
      <c r="AE41" s="43">
        <f t="shared" si="15"/>
        <v>104.44129648680001</v>
      </c>
      <c r="AF41" s="43">
        <f t="shared" si="16"/>
        <v>100277.3377961418</v>
      </c>
      <c r="AG41" s="45">
        <f t="shared" si="17"/>
        <v>234628.02158999402</v>
      </c>
    </row>
    <row r="42" spans="1:33">
      <c r="A42" s="38">
        <v>2003</v>
      </c>
      <c r="B42" s="39">
        <v>60.627119999999998</v>
      </c>
      <c r="C42" s="40">
        <v>23.210519999999999</v>
      </c>
      <c r="D42" s="40"/>
      <c r="E42" s="14">
        <v>2.5850000000000001E-2</v>
      </c>
      <c r="F42" s="40"/>
      <c r="G42" s="41">
        <v>21309584</v>
      </c>
      <c r="H42" s="10">
        <v>3510</v>
      </c>
      <c r="I42" s="10">
        <v>182</v>
      </c>
      <c r="J42" s="43">
        <v>4278.8476149399467</v>
      </c>
      <c r="K42" s="8">
        <v>15984508.0945</v>
      </c>
      <c r="L42" s="56">
        <v>23245.120149999999</v>
      </c>
      <c r="M42" s="43">
        <v>5887.9962800000003</v>
      </c>
      <c r="N42" s="63">
        <v>1056</v>
      </c>
      <c r="O42" s="44">
        <v>15320</v>
      </c>
      <c r="P42" s="46">
        <f t="shared" si="0"/>
        <v>1617.7189720352965</v>
      </c>
      <c r="Q42" s="43">
        <f t="shared" si="1"/>
        <v>56470.344032328911</v>
      </c>
      <c r="R42" s="43">
        <f t="shared" si="2"/>
        <v>0</v>
      </c>
      <c r="S42" s="43">
        <f t="shared" si="3"/>
        <v>27273.193722499997</v>
      </c>
      <c r="T42" s="43">
        <f t="shared" si="4"/>
        <v>0</v>
      </c>
      <c r="U42" s="43">
        <f t="shared" si="5"/>
        <v>62572.041818666657</v>
      </c>
      <c r="V42" s="43">
        <f t="shared" si="6"/>
        <v>41.77651859472001</v>
      </c>
      <c r="W42" s="43">
        <f t="shared" si="7"/>
        <v>15040.875910345769</v>
      </c>
      <c r="X42" s="45">
        <f t="shared" si="8"/>
        <v>163015.95097447131</v>
      </c>
      <c r="Y42" s="46">
        <f t="shared" si="9"/>
        <v>1486.8740551795004</v>
      </c>
      <c r="Z42" s="43">
        <f t="shared" si="10"/>
        <v>52628.46601335406</v>
      </c>
      <c r="AA42" s="43">
        <f t="shared" si="11"/>
        <v>0</v>
      </c>
      <c r="AB42" s="43">
        <f t="shared" si="12"/>
        <v>27273.193722499997</v>
      </c>
      <c r="AC42" s="43">
        <f t="shared" si="13"/>
        <v>0</v>
      </c>
      <c r="AD42" s="43">
        <f t="shared" si="14"/>
        <v>54410.471146666663</v>
      </c>
      <c r="AE42" s="43">
        <f t="shared" si="15"/>
        <v>104.44129648680001</v>
      </c>
      <c r="AF42" s="43">
        <f t="shared" si="16"/>
        <v>104450.52715517895</v>
      </c>
      <c r="AG42" s="45">
        <f t="shared" si="17"/>
        <v>240353.97338936597</v>
      </c>
    </row>
    <row r="43" spans="1:33">
      <c r="A43" s="38">
        <v>2004</v>
      </c>
      <c r="B43" s="39">
        <v>71.650239999999997</v>
      </c>
      <c r="C43" s="40">
        <v>24.802209999999999</v>
      </c>
      <c r="D43" s="40">
        <v>4.2</v>
      </c>
      <c r="E43" s="14">
        <v>2.3380000000000001E-2</v>
      </c>
      <c r="F43" s="40"/>
      <c r="G43" s="41">
        <v>21505209</v>
      </c>
      <c r="H43" s="10">
        <v>3510</v>
      </c>
      <c r="I43" s="10">
        <v>182</v>
      </c>
      <c r="J43" s="43">
        <v>4286.1535043617905</v>
      </c>
      <c r="K43" s="8">
        <v>16418428.037</v>
      </c>
      <c r="L43" s="56">
        <v>23245.120149999999</v>
      </c>
      <c r="M43" s="43">
        <v>5887.9962800000003</v>
      </c>
      <c r="N43" s="63">
        <v>1056</v>
      </c>
      <c r="O43" s="44">
        <v>15320</v>
      </c>
      <c r="P43" s="46">
        <f t="shared" si="0"/>
        <v>1911.8498882823767</v>
      </c>
      <c r="Q43" s="43">
        <f t="shared" si="1"/>
        <v>60342.867435200424</v>
      </c>
      <c r="R43" s="43">
        <f t="shared" si="2"/>
        <v>4866.5590541567999</v>
      </c>
      <c r="S43" s="43">
        <f t="shared" si="3"/>
        <v>24667.205772999994</v>
      </c>
      <c r="T43" s="43">
        <f t="shared" si="4"/>
        <v>0</v>
      </c>
      <c r="U43" s="43">
        <f t="shared" si="5"/>
        <v>63146.462026999994</v>
      </c>
      <c r="V43" s="43">
        <f t="shared" si="6"/>
        <v>41.77651859472001</v>
      </c>
      <c r="W43" s="43">
        <f t="shared" si="7"/>
        <v>15475.558346238833</v>
      </c>
      <c r="X43" s="45">
        <f t="shared" si="8"/>
        <v>170452.27904247312</v>
      </c>
      <c r="Y43" s="46">
        <f t="shared" si="9"/>
        <v>1757.2149708477725</v>
      </c>
      <c r="Z43" s="43">
        <f t="shared" si="10"/>
        <v>56237.52789860245</v>
      </c>
      <c r="AA43" s="43">
        <f t="shared" si="11"/>
        <v>4679.3837059199996</v>
      </c>
      <c r="AB43" s="43">
        <f t="shared" si="12"/>
        <v>24667.205772999994</v>
      </c>
      <c r="AC43" s="43">
        <f t="shared" si="13"/>
        <v>0</v>
      </c>
      <c r="AD43" s="43">
        <f t="shared" si="14"/>
        <v>54909.966979999997</v>
      </c>
      <c r="AE43" s="43">
        <f t="shared" si="15"/>
        <v>104.44129648680001</v>
      </c>
      <c r="AF43" s="43">
        <f t="shared" si="16"/>
        <v>107469.15518221412</v>
      </c>
      <c r="AG43" s="45">
        <f t="shared" si="17"/>
        <v>249824.89580707112</v>
      </c>
    </row>
    <row r="44" spans="1:33">
      <c r="A44" s="38">
        <v>2005</v>
      </c>
      <c r="B44" s="39">
        <v>82.673349999999999</v>
      </c>
      <c r="C44" s="40">
        <v>26.756440000000001</v>
      </c>
      <c r="D44" s="40">
        <v>14.4</v>
      </c>
      <c r="E44" s="14">
        <v>1.7600000000000001E-2</v>
      </c>
      <c r="F44" s="40"/>
      <c r="G44" s="41">
        <v>21711852</v>
      </c>
      <c r="H44" s="10">
        <v>3510</v>
      </c>
      <c r="I44" s="10">
        <v>182</v>
      </c>
      <c r="J44" s="43">
        <v>4293.4521859979359</v>
      </c>
      <c r="K44" s="8">
        <v>16872079.928000003</v>
      </c>
      <c r="L44" s="56">
        <v>23245.120149999999</v>
      </c>
      <c r="M44" s="43">
        <v>5887.9962800000003</v>
      </c>
      <c r="N44" s="63">
        <v>1056</v>
      </c>
      <c r="O44" s="44">
        <v>15320</v>
      </c>
      <c r="P44" s="46">
        <f t="shared" si="0"/>
        <v>2205.980537698546</v>
      </c>
      <c r="Q44" s="43">
        <f t="shared" si="1"/>
        <v>65097.437363762918</v>
      </c>
      <c r="R44" s="43">
        <f t="shared" si="2"/>
        <v>16685.345328537598</v>
      </c>
      <c r="S44" s="43">
        <f t="shared" si="3"/>
        <v>18568.982959999998</v>
      </c>
      <c r="T44" s="43">
        <f t="shared" si="4"/>
        <v>0</v>
      </c>
      <c r="U44" s="43">
        <f t="shared" si="5"/>
        <v>63753.234755999991</v>
      </c>
      <c r="V44" s="43">
        <f t="shared" si="6"/>
        <v>41.77651859472001</v>
      </c>
      <c r="W44" s="43">
        <f t="shared" si="7"/>
        <v>15930.238843711535</v>
      </c>
      <c r="X44" s="45">
        <f t="shared" si="8"/>
        <v>182282.99630830527</v>
      </c>
      <c r="Y44" s="46">
        <f t="shared" si="9"/>
        <v>2027.5556412670458</v>
      </c>
      <c r="Z44" s="43">
        <f t="shared" si="10"/>
        <v>60668.627552435144</v>
      </c>
      <c r="AA44" s="43">
        <f t="shared" si="11"/>
        <v>16043.601277439999</v>
      </c>
      <c r="AB44" s="43">
        <f t="shared" si="12"/>
        <v>18568.982959999998</v>
      </c>
      <c r="AC44" s="43">
        <f t="shared" si="13"/>
        <v>0</v>
      </c>
      <c r="AD44" s="43">
        <f t="shared" si="14"/>
        <v>55437.595439999997</v>
      </c>
      <c r="AE44" s="43">
        <f t="shared" si="15"/>
        <v>104.44129648680001</v>
      </c>
      <c r="AF44" s="43">
        <f t="shared" si="16"/>
        <v>110626.65863688565</v>
      </c>
      <c r="AG44" s="45">
        <f t="shared" si="17"/>
        <v>263477.46280451462</v>
      </c>
    </row>
    <row r="45" spans="1:33">
      <c r="A45" s="38">
        <v>2006</v>
      </c>
      <c r="B45" s="39">
        <v>88.184910000000002</v>
      </c>
      <c r="C45" s="40">
        <v>28.065860000000001</v>
      </c>
      <c r="D45" s="40">
        <v>17.8</v>
      </c>
      <c r="E45" s="14">
        <v>1.41E-2</v>
      </c>
      <c r="F45" s="40"/>
      <c r="G45" s="41">
        <v>21913959</v>
      </c>
      <c r="H45" s="10">
        <v>3627.0462633451957</v>
      </c>
      <c r="I45" s="10">
        <v>182</v>
      </c>
      <c r="J45" s="43">
        <v>4300.7436001413025</v>
      </c>
      <c r="K45" s="8">
        <v>17346808.1105</v>
      </c>
      <c r="L45" s="56">
        <v>23245.120149999999</v>
      </c>
      <c r="M45" s="43">
        <v>5887.9962800000003</v>
      </c>
      <c r="N45" s="63">
        <v>1056</v>
      </c>
      <c r="O45" s="44">
        <v>15320</v>
      </c>
      <c r="P45" s="46">
        <f t="shared" si="0"/>
        <v>2353.0459958220858</v>
      </c>
      <c r="Q45" s="43">
        <f t="shared" si="1"/>
        <v>68283.208207449832</v>
      </c>
      <c r="R45" s="43">
        <f t="shared" si="2"/>
        <v>20624.940753331197</v>
      </c>
      <c r="S45" s="43">
        <f t="shared" si="3"/>
        <v>14876.287484999997</v>
      </c>
      <c r="T45" s="43">
        <f t="shared" si="4"/>
        <v>0</v>
      </c>
      <c r="U45" s="43">
        <f t="shared" si="5"/>
        <v>64346.688276999994</v>
      </c>
      <c r="V45" s="43">
        <f t="shared" si="6"/>
        <v>43.142871146697225</v>
      </c>
      <c r="W45" s="43">
        <f t="shared" si="7"/>
        <v>16406.281484788822</v>
      </c>
      <c r="X45" s="45">
        <f t="shared" si="8"/>
        <v>186933.59507453861</v>
      </c>
      <c r="Y45" s="46">
        <f t="shared" si="9"/>
        <v>2162.7260991011817</v>
      </c>
      <c r="Z45" s="43">
        <f t="shared" si="10"/>
        <v>63637.659093615875</v>
      </c>
      <c r="AA45" s="43">
        <f t="shared" si="11"/>
        <v>19831.673801279998</v>
      </c>
      <c r="AB45" s="43">
        <f t="shared" si="12"/>
        <v>14876.287484999997</v>
      </c>
      <c r="AC45" s="43">
        <f t="shared" si="13"/>
        <v>0</v>
      </c>
      <c r="AD45" s="43">
        <f t="shared" si="14"/>
        <v>55953.64198</v>
      </c>
      <c r="AE45" s="43">
        <f t="shared" si="15"/>
        <v>107.85717786674306</v>
      </c>
      <c r="AF45" s="43">
        <f t="shared" si="16"/>
        <v>113932.51031103347</v>
      </c>
      <c r="AG45" s="45">
        <f t="shared" si="17"/>
        <v>270502.35594789725</v>
      </c>
    </row>
    <row r="46" spans="1:33">
      <c r="A46" s="38">
        <v>2007</v>
      </c>
      <c r="B46" s="39">
        <v>93.696470000000005</v>
      </c>
      <c r="C46" s="40">
        <v>30.258220000000001</v>
      </c>
      <c r="D46" s="40">
        <v>19.2</v>
      </c>
      <c r="E46" s="14">
        <v>2.4570000000000002E-2</v>
      </c>
      <c r="F46" s="40"/>
      <c r="G46" s="41">
        <v>22127200</v>
      </c>
      <c r="H46" s="10">
        <v>3743.2624113475176</v>
      </c>
      <c r="I46" s="10">
        <v>182</v>
      </c>
      <c r="J46" s="43">
        <v>4308.0276873438597</v>
      </c>
      <c r="K46" s="8">
        <v>17844126.3825</v>
      </c>
      <c r="L46" s="56">
        <v>23245.120149999999</v>
      </c>
      <c r="M46" s="43">
        <v>5887.9962800000003</v>
      </c>
      <c r="N46" s="63">
        <v>1056</v>
      </c>
      <c r="O46" s="44">
        <v>15320</v>
      </c>
      <c r="P46" s="46">
        <f t="shared" si="0"/>
        <v>2500.1114539456266</v>
      </c>
      <c r="Q46" s="43">
        <f t="shared" si="1"/>
        <v>73617.139693806719</v>
      </c>
      <c r="R46" s="43">
        <f t="shared" si="2"/>
        <v>22247.127104716797</v>
      </c>
      <c r="S46" s="43">
        <f t="shared" si="3"/>
        <v>25922.722234499994</v>
      </c>
      <c r="T46" s="43">
        <f t="shared" si="4"/>
        <v>0</v>
      </c>
      <c r="U46" s="43">
        <f t="shared" si="5"/>
        <v>64972.834933333324</v>
      </c>
      <c r="V46" s="43">
        <f t="shared" si="6"/>
        <v>44.49953325504341</v>
      </c>
      <c r="W46" s="43">
        <f t="shared" si="7"/>
        <v>16905.219291464098</v>
      </c>
      <c r="X46" s="45">
        <f t="shared" si="8"/>
        <v>206209.65424502161</v>
      </c>
      <c r="Y46" s="46">
        <f t="shared" si="9"/>
        <v>2297.8965569353186</v>
      </c>
      <c r="Z46" s="43">
        <f t="shared" si="10"/>
        <v>68608.704281273749</v>
      </c>
      <c r="AA46" s="43">
        <f t="shared" si="11"/>
        <v>21391.468369919996</v>
      </c>
      <c r="AB46" s="43">
        <f t="shared" si="12"/>
        <v>25922.722234499994</v>
      </c>
      <c r="AC46" s="43">
        <f t="shared" si="13"/>
        <v>0</v>
      </c>
      <c r="AD46" s="43">
        <f t="shared" si="14"/>
        <v>56498.117333333328</v>
      </c>
      <c r="AE46" s="43">
        <f t="shared" si="15"/>
        <v>111.24883313760851</v>
      </c>
      <c r="AF46" s="43">
        <f t="shared" si="16"/>
        <v>117397.3561907229</v>
      </c>
      <c r="AG46" s="45">
        <f t="shared" si="17"/>
        <v>292227.51379982289</v>
      </c>
    </row>
    <row r="47" spans="1:33">
      <c r="A47" s="38">
        <v>2008</v>
      </c>
      <c r="B47" s="39">
        <v>99.208020000000005</v>
      </c>
      <c r="C47" s="40">
        <v>32.677860000000003</v>
      </c>
      <c r="D47" s="40">
        <v>19.8</v>
      </c>
      <c r="E47" s="14">
        <v>2.5899999999999999E-2</v>
      </c>
      <c r="F47" s="40"/>
      <c r="G47" s="41">
        <v>22351700</v>
      </c>
      <c r="H47" s="10">
        <v>3780.9859154929577</v>
      </c>
      <c r="I47" s="10">
        <v>182</v>
      </c>
      <c r="J47" s="43">
        <v>4315.3043884183362</v>
      </c>
      <c r="K47" s="8">
        <v>18365301.311500002</v>
      </c>
      <c r="L47" s="56">
        <v>23245.120149999999</v>
      </c>
      <c r="M47" s="43">
        <v>5887.9962800000003</v>
      </c>
      <c r="N47" s="63">
        <v>1056</v>
      </c>
      <c r="O47" s="44">
        <v>15320</v>
      </c>
      <c r="P47" s="46">
        <f t="shared" si="0"/>
        <v>2647.1766452382544</v>
      </c>
      <c r="Q47" s="43">
        <f t="shared" si="1"/>
        <v>79504.035085826574</v>
      </c>
      <c r="R47" s="43">
        <f t="shared" si="2"/>
        <v>22942.349826739199</v>
      </c>
      <c r="S47" s="43">
        <f t="shared" si="3"/>
        <v>27325.946514999996</v>
      </c>
      <c r="T47" s="43">
        <f t="shared" si="4"/>
        <v>0</v>
      </c>
      <c r="U47" s="43">
        <f t="shared" si="5"/>
        <v>65632.041766666662</v>
      </c>
      <c r="V47" s="43">
        <f t="shared" si="6"/>
        <v>44.939902769503107</v>
      </c>
      <c r="W47" s="43">
        <f t="shared" si="7"/>
        <v>17428.360129770001</v>
      </c>
      <c r="X47" s="45">
        <f t="shared" si="8"/>
        <v>215524.84987201018</v>
      </c>
      <c r="Y47" s="46">
        <f t="shared" si="9"/>
        <v>2433.0667695204543</v>
      </c>
      <c r="Z47" s="43">
        <f t="shared" si="10"/>
        <v>74095.093276632411</v>
      </c>
      <c r="AA47" s="43">
        <f t="shared" si="11"/>
        <v>22059.951756479997</v>
      </c>
      <c r="AB47" s="43">
        <f t="shared" si="12"/>
        <v>27325.946514999996</v>
      </c>
      <c r="AC47" s="43">
        <f t="shared" si="13"/>
        <v>0</v>
      </c>
      <c r="AD47" s="43">
        <f t="shared" si="14"/>
        <v>57071.340666666663</v>
      </c>
      <c r="AE47" s="43">
        <f t="shared" si="15"/>
        <v>112.34975692375775</v>
      </c>
      <c r="AF47" s="43">
        <f t="shared" si="16"/>
        <v>121030.27867895833</v>
      </c>
      <c r="AG47" s="45">
        <f t="shared" si="17"/>
        <v>304128.02742018161</v>
      </c>
    </row>
    <row r="48" spans="1:33">
      <c r="A48" s="38">
        <v>2009</v>
      </c>
      <c r="B48" s="39">
        <v>104.71957999999999</v>
      </c>
      <c r="C48" s="40">
        <v>34</v>
      </c>
      <c r="D48" s="40">
        <v>23.237269999999999</v>
      </c>
      <c r="E48" s="14">
        <v>2.69E-2</v>
      </c>
      <c r="F48" s="40"/>
      <c r="G48" s="41">
        <v>22587785</v>
      </c>
      <c r="H48" s="10">
        <v>3818.1818181818185</v>
      </c>
      <c r="I48" s="10">
        <v>182</v>
      </c>
      <c r="J48" s="43">
        <v>4322.5736444399254</v>
      </c>
      <c r="K48" s="8">
        <v>18911498.661000002</v>
      </c>
      <c r="L48" s="56">
        <v>23245.120149999999</v>
      </c>
      <c r="M48" s="43">
        <v>5887.9962800000003</v>
      </c>
      <c r="N48" s="63">
        <v>1056</v>
      </c>
      <c r="O48" s="44">
        <v>15320</v>
      </c>
      <c r="P48" s="46">
        <f t="shared" si="0"/>
        <v>2794.2421033617948</v>
      </c>
      <c r="Q48" s="43">
        <f t="shared" si="1"/>
        <v>82720.753223072228</v>
      </c>
      <c r="R48" s="43">
        <f t="shared" si="2"/>
        <v>26925.130169615757</v>
      </c>
      <c r="S48" s="43">
        <f t="shared" si="3"/>
        <v>28381.002364999997</v>
      </c>
      <c r="T48" s="43">
        <f t="shared" si="4"/>
        <v>0</v>
      </c>
      <c r="U48" s="43">
        <f t="shared" si="5"/>
        <v>66325.266021666655</v>
      </c>
      <c r="V48" s="43">
        <f t="shared" si="6"/>
        <v>45.374113269774547</v>
      </c>
      <c r="W48" s="43">
        <f t="shared" si="7"/>
        <v>17976.923896645418</v>
      </c>
      <c r="X48" s="45">
        <f t="shared" si="8"/>
        <v>225168.69189263161</v>
      </c>
      <c r="Y48" s="46">
        <f t="shared" si="9"/>
        <v>2568.2372273545907</v>
      </c>
      <c r="Z48" s="43">
        <f t="shared" si="10"/>
        <v>77092.966657103665</v>
      </c>
      <c r="AA48" s="43">
        <f t="shared" si="11"/>
        <v>25889.548240015149</v>
      </c>
      <c r="AB48" s="43">
        <f t="shared" si="12"/>
        <v>28381.002364999997</v>
      </c>
      <c r="AC48" s="43">
        <f t="shared" si="13"/>
        <v>0</v>
      </c>
      <c r="AD48" s="43">
        <f t="shared" si="14"/>
        <v>57674.14436666666</v>
      </c>
      <c r="AE48" s="43">
        <f t="shared" si="15"/>
        <v>113.43528317443636</v>
      </c>
      <c r="AF48" s="43">
        <f t="shared" si="16"/>
        <v>124839.74928225984</v>
      </c>
      <c r="AG48" s="45">
        <f t="shared" si="17"/>
        <v>316559.08342157438</v>
      </c>
    </row>
    <row r="49" spans="1:33">
      <c r="A49" s="38">
        <v>2010</v>
      </c>
      <c r="B49" s="39">
        <v>104.71957999999999</v>
      </c>
      <c r="C49" s="40">
        <v>38</v>
      </c>
      <c r="D49" s="40">
        <v>27.5457</v>
      </c>
      <c r="E49" s="14">
        <v>2.69E-2</v>
      </c>
      <c r="F49" s="40"/>
      <c r="G49" s="41">
        <v>22835697</v>
      </c>
      <c r="H49" s="10">
        <v>3818.1818181818185</v>
      </c>
      <c r="I49" s="10">
        <v>182</v>
      </c>
      <c r="J49" s="43">
        <v>4329.8353967479588</v>
      </c>
      <c r="K49" s="8">
        <v>19483512.697000001</v>
      </c>
      <c r="L49" s="56">
        <v>23245.120149999999</v>
      </c>
      <c r="M49" s="43">
        <v>5887.9962800000003</v>
      </c>
      <c r="N49" s="63">
        <v>1056</v>
      </c>
      <c r="O49" s="44">
        <v>15320</v>
      </c>
      <c r="P49" s="46">
        <f t="shared" si="0"/>
        <v>2794.2421033617948</v>
      </c>
      <c r="Q49" s="43">
        <f t="shared" si="1"/>
        <v>92452.606543433678</v>
      </c>
      <c r="R49" s="43">
        <f t="shared" si="2"/>
        <v>31917.327556687371</v>
      </c>
      <c r="S49" s="43">
        <f t="shared" si="3"/>
        <v>28381.002364999997</v>
      </c>
      <c r="T49" s="43">
        <f t="shared" si="4"/>
        <v>0</v>
      </c>
      <c r="U49" s="43">
        <f t="shared" si="5"/>
        <v>67053.218290999997</v>
      </c>
      <c r="V49" s="43">
        <f t="shared" si="6"/>
        <v>45.374113269774547</v>
      </c>
      <c r="W49" s="43">
        <f t="shared" si="7"/>
        <v>18551.783942816441</v>
      </c>
      <c r="X49" s="45">
        <f t="shared" si="8"/>
        <v>241195.55491556902</v>
      </c>
      <c r="Y49" s="46">
        <f t="shared" si="9"/>
        <v>2568.2372273545907</v>
      </c>
      <c r="Z49" s="43">
        <f t="shared" si="10"/>
        <v>86162.727440292321</v>
      </c>
      <c r="AA49" s="43">
        <f t="shared" si="11"/>
        <v>30689.738035276318</v>
      </c>
      <c r="AB49" s="43">
        <f t="shared" si="12"/>
        <v>28381.002364999997</v>
      </c>
      <c r="AC49" s="43">
        <f t="shared" si="13"/>
        <v>0</v>
      </c>
      <c r="AD49" s="43">
        <f t="shared" si="14"/>
        <v>58307.146339999999</v>
      </c>
      <c r="AE49" s="43">
        <f t="shared" si="15"/>
        <v>113.43528317443636</v>
      </c>
      <c r="AF49" s="43">
        <f t="shared" si="16"/>
        <v>128831.83293622528</v>
      </c>
      <c r="AG49" s="45">
        <f t="shared" si="17"/>
        <v>335054.119627323</v>
      </c>
    </row>
    <row r="50" spans="1:33" ht="15.75" thickBot="1">
      <c r="A50" s="47">
        <v>2011</v>
      </c>
      <c r="B50" s="48">
        <v>107.02341</v>
      </c>
      <c r="C50" s="49">
        <v>43.31091</v>
      </c>
      <c r="D50" s="49">
        <v>27.5457</v>
      </c>
      <c r="E50" s="58">
        <v>2.69E-2</v>
      </c>
      <c r="F50" s="50"/>
      <c r="G50" s="51">
        <v>22835697</v>
      </c>
      <c r="H50" s="66">
        <v>3818.1818181818185</v>
      </c>
      <c r="I50" s="66">
        <v>182</v>
      </c>
      <c r="J50" s="52">
        <v>4337.0895869475617</v>
      </c>
      <c r="K50" s="64">
        <v>20081932.166999999</v>
      </c>
      <c r="L50" s="57">
        <v>23245.120149999999</v>
      </c>
      <c r="M50" s="50">
        <v>5887.9962800000003</v>
      </c>
      <c r="N50" s="65">
        <v>1056</v>
      </c>
      <c r="O50" s="54">
        <v>15320</v>
      </c>
      <c r="P50" s="53">
        <f t="shared" si="0"/>
        <v>2855.7154093566055</v>
      </c>
      <c r="Q50" s="50">
        <f t="shared" si="1"/>
        <v>105373.85582284386</v>
      </c>
      <c r="R50" s="50">
        <f t="shared" si="2"/>
        <v>31917.327556687371</v>
      </c>
      <c r="S50" s="50">
        <f t="shared" si="3"/>
        <v>28381.002364999997</v>
      </c>
      <c r="T50" s="50">
        <f t="shared" si="4"/>
        <v>0</v>
      </c>
      <c r="U50" s="50">
        <f t="shared" si="5"/>
        <v>67053.218290999997</v>
      </c>
      <c r="V50" s="50">
        <f t="shared" si="6"/>
        <v>45.374113269774547</v>
      </c>
      <c r="W50" s="50">
        <f t="shared" si="7"/>
        <v>19153.622393726844</v>
      </c>
      <c r="X50" s="55">
        <f t="shared" si="8"/>
        <v>254780.11595188442</v>
      </c>
      <c r="Y50" s="53">
        <f t="shared" si="9"/>
        <v>2624.7384277174683</v>
      </c>
      <c r="Z50" s="50">
        <f t="shared" si="10"/>
        <v>98204.898250553451</v>
      </c>
      <c r="AA50" s="50">
        <f t="shared" si="11"/>
        <v>30689.738035276318</v>
      </c>
      <c r="AB50" s="50">
        <f t="shared" si="12"/>
        <v>28381.002364999997</v>
      </c>
      <c r="AC50" s="50">
        <f t="shared" si="13"/>
        <v>0</v>
      </c>
      <c r="AD50" s="50">
        <f t="shared" si="14"/>
        <v>58307.146339999999</v>
      </c>
      <c r="AE50" s="50">
        <f t="shared" si="15"/>
        <v>113.43528317443636</v>
      </c>
      <c r="AF50" s="50">
        <f t="shared" si="16"/>
        <v>133011.26662310309</v>
      </c>
      <c r="AG50" s="55">
        <f t="shared" si="17"/>
        <v>351332.2253248248</v>
      </c>
    </row>
  </sheetData>
  <mergeCells count="33">
    <mergeCell ref="AE28:AE29"/>
    <mergeCell ref="AF28:AF29"/>
    <mergeCell ref="AG28:AG29"/>
    <mergeCell ref="Y28:Y29"/>
    <mergeCell ref="Z28:Z29"/>
    <mergeCell ref="AA28:AA29"/>
    <mergeCell ref="AB28:AB29"/>
    <mergeCell ref="AC28:AC29"/>
    <mergeCell ref="AD28:AD29"/>
    <mergeCell ref="X28:X29"/>
    <mergeCell ref="P28:P29"/>
    <mergeCell ref="Q28:Q29"/>
    <mergeCell ref="R28:R29"/>
    <mergeCell ref="S28:S29"/>
    <mergeCell ref="T28:T29"/>
    <mergeCell ref="U28:U29"/>
    <mergeCell ref="V28:V29"/>
    <mergeCell ref="W28:W29"/>
    <mergeCell ref="O28:O29"/>
    <mergeCell ref="F28:F29"/>
    <mergeCell ref="G28:G29"/>
    <mergeCell ref="H28:H29"/>
    <mergeCell ref="I28:I29"/>
    <mergeCell ref="J28:J29"/>
    <mergeCell ref="K28:K29"/>
    <mergeCell ref="L28:L29"/>
    <mergeCell ref="M28:M29"/>
    <mergeCell ref="N28:N29"/>
    <mergeCell ref="A28:A29"/>
    <mergeCell ref="B28:B29"/>
    <mergeCell ref="C28:C29"/>
    <mergeCell ref="D28:D29"/>
    <mergeCell ref="E28: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Tanzania Workbook</vt:lpstr>
      <vt:lpstr>Employment calcs</vt:lpstr>
      <vt:lpstr>Exergy calcs</vt:lpstr>
      <vt:lpstr>Tanzania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2012-07-25T19:58:03Z</dcterms:created>
  <dcterms:modified xsi:type="dcterms:W3CDTF">2012-12-31T20:24:39Z</dcterms:modified>
</cp:coreProperties>
</file>