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chartsheets/sheet3.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480" yWindow="315" windowWidth="18195" windowHeight="11580" activeTab="1"/>
  </bookViews>
  <sheets>
    <sheet name="United States Workbook" sheetId="1" r:id="rId1"/>
    <sheet name="US Indices Comparison" sheetId="11" r:id="rId2"/>
    <sheet name="Labour calculations" sheetId="3" r:id="rId3"/>
    <sheet name="Exergy calcs" sheetId="14" r:id="rId4"/>
    <sheet name="Useful work calcs" sheetId="15" r:id="rId5"/>
    <sheet name="Capital Stock Comparison Graph" sheetId="5" r:id="rId6"/>
    <sheet name="Capital Stock Comparison" sheetId="4" r:id="rId7"/>
    <sheet name="GDP Comparison Graph" sheetId="8" r:id="rId8"/>
    <sheet name="GDP Comparison" sheetId="7" r:id="rId9"/>
  </sheets>
  <externalReferences>
    <externalReference r:id="rId10"/>
  </externalReferences>
  <definedNames>
    <definedName name="k_1">[1]Parameters!$B$11</definedName>
  </definedNames>
  <calcPr calcId="145621"/>
</workbook>
</file>

<file path=xl/calcChain.xml><?xml version="1.0" encoding="utf-8"?>
<calcChain xmlns="http://schemas.openxmlformats.org/spreadsheetml/2006/main">
  <c r="J9" i="1" l="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8" i="1"/>
  <c r="D6" i="3" l="1"/>
  <c r="E87" i="4"/>
  <c r="I8" i="1"/>
  <c r="K8" i="1"/>
  <c r="L8" i="1"/>
  <c r="M8" i="1"/>
  <c r="N8" i="1"/>
  <c r="E117" i="7"/>
  <c r="E118" i="7"/>
  <c r="E116" i="7"/>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E100" i="4"/>
  <c r="E101" i="4"/>
  <c r="E102" i="4"/>
  <c r="E103" i="4"/>
  <c r="E104" i="4"/>
  <c r="E105" i="4"/>
  <c r="E106" i="4"/>
  <c r="E107" i="4"/>
  <c r="E108" i="4"/>
  <c r="E109" i="4"/>
  <c r="E110" i="4"/>
  <c r="E111" i="4"/>
  <c r="E112" i="4"/>
  <c r="E113" i="4"/>
  <c r="E114" i="4"/>
  <c r="E115" i="4"/>
  <c r="E116" i="4"/>
  <c r="E117" i="4"/>
  <c r="E118" i="4"/>
  <c r="E99" i="4"/>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W6" i="15"/>
  <c r="S6" i="15"/>
  <c r="T6" i="15"/>
  <c r="U6" i="15"/>
  <c r="V6" i="15"/>
  <c r="X6" i="15"/>
  <c r="Y6" i="15"/>
  <c r="Z6" i="15"/>
  <c r="AA6" i="15"/>
  <c r="W7" i="15"/>
  <c r="S7" i="15"/>
  <c r="T7" i="15"/>
  <c r="U7" i="15"/>
  <c r="V7" i="15"/>
  <c r="X7" i="15"/>
  <c r="Y7" i="15"/>
  <c r="Z7" i="15"/>
  <c r="AA7" i="15"/>
  <c r="W8" i="15"/>
  <c r="S8" i="15"/>
  <c r="T8" i="15"/>
  <c r="U8" i="15"/>
  <c r="V8" i="15"/>
  <c r="X8" i="15"/>
  <c r="Y8" i="15"/>
  <c r="Z8" i="15"/>
  <c r="AA8" i="15"/>
  <c r="W9" i="15"/>
  <c r="S9" i="15"/>
  <c r="T9" i="15"/>
  <c r="U9" i="15"/>
  <c r="V9" i="15"/>
  <c r="X9" i="15"/>
  <c r="Y9" i="15"/>
  <c r="Z9" i="15"/>
  <c r="AA9" i="15"/>
  <c r="W10" i="15"/>
  <c r="S10" i="15"/>
  <c r="T10" i="15"/>
  <c r="U10" i="15"/>
  <c r="V10" i="15"/>
  <c r="X10" i="15"/>
  <c r="Y10" i="15"/>
  <c r="Z10" i="15"/>
  <c r="AA10" i="15"/>
  <c r="W11" i="15"/>
  <c r="S11" i="15"/>
  <c r="T11" i="15"/>
  <c r="U11" i="15"/>
  <c r="V11" i="15"/>
  <c r="X11" i="15"/>
  <c r="Y11" i="15"/>
  <c r="Z11" i="15"/>
  <c r="AA11" i="15"/>
  <c r="W12" i="15"/>
  <c r="S12" i="15"/>
  <c r="T12" i="15"/>
  <c r="U12" i="15"/>
  <c r="V12" i="15"/>
  <c r="X12" i="15"/>
  <c r="Y12" i="15"/>
  <c r="Z12" i="15"/>
  <c r="AA12" i="15"/>
  <c r="W13" i="15"/>
  <c r="S13" i="15"/>
  <c r="T13" i="15"/>
  <c r="U13" i="15"/>
  <c r="V13" i="15"/>
  <c r="X13" i="15"/>
  <c r="Y13" i="15"/>
  <c r="Z13" i="15"/>
  <c r="AA13" i="15"/>
  <c r="W14" i="15"/>
  <c r="S14" i="15"/>
  <c r="T14" i="15"/>
  <c r="U14" i="15"/>
  <c r="V14" i="15"/>
  <c r="X14" i="15"/>
  <c r="Y14" i="15"/>
  <c r="Z14" i="15"/>
  <c r="AA14" i="15"/>
  <c r="W15" i="15"/>
  <c r="S15" i="15"/>
  <c r="T15" i="15"/>
  <c r="U15" i="15"/>
  <c r="V15" i="15"/>
  <c r="X15" i="15"/>
  <c r="Y15" i="15"/>
  <c r="Z15" i="15"/>
  <c r="AA15" i="15"/>
  <c r="W16" i="15"/>
  <c r="S16" i="15"/>
  <c r="T16" i="15"/>
  <c r="U16" i="15"/>
  <c r="V16" i="15"/>
  <c r="X16" i="15"/>
  <c r="Y16" i="15"/>
  <c r="Z16" i="15"/>
  <c r="AA16" i="15"/>
  <c r="W17" i="15"/>
  <c r="S17" i="15"/>
  <c r="T17" i="15"/>
  <c r="U17" i="15"/>
  <c r="V17" i="15"/>
  <c r="X17" i="15"/>
  <c r="Y17" i="15"/>
  <c r="Z17" i="15"/>
  <c r="AA17" i="15"/>
  <c r="W18" i="15"/>
  <c r="S18" i="15"/>
  <c r="T18" i="15"/>
  <c r="U18" i="15"/>
  <c r="V18" i="15"/>
  <c r="X18" i="15"/>
  <c r="Y18" i="15"/>
  <c r="Z18" i="15"/>
  <c r="AA18" i="15"/>
  <c r="W19" i="15"/>
  <c r="S19" i="15"/>
  <c r="T19" i="15"/>
  <c r="U19" i="15"/>
  <c r="V19" i="15"/>
  <c r="X19" i="15"/>
  <c r="Y19" i="15"/>
  <c r="Z19" i="15"/>
  <c r="AA19" i="15"/>
  <c r="W20" i="15"/>
  <c r="S20" i="15"/>
  <c r="T20" i="15"/>
  <c r="U20" i="15"/>
  <c r="V20" i="15"/>
  <c r="X20" i="15"/>
  <c r="Y20" i="15"/>
  <c r="Z20" i="15"/>
  <c r="AA20" i="15"/>
  <c r="W21" i="15"/>
  <c r="S21" i="15"/>
  <c r="T21" i="15"/>
  <c r="U21" i="15"/>
  <c r="V21" i="15"/>
  <c r="X21" i="15"/>
  <c r="Y21" i="15"/>
  <c r="Z21" i="15"/>
  <c r="AA21" i="15"/>
  <c r="W22" i="15"/>
  <c r="S22" i="15"/>
  <c r="T22" i="15"/>
  <c r="U22" i="15"/>
  <c r="V22" i="15"/>
  <c r="X22" i="15"/>
  <c r="Y22" i="15"/>
  <c r="Z22" i="15"/>
  <c r="AA22" i="15"/>
  <c r="W23" i="15"/>
  <c r="S23" i="15"/>
  <c r="T23" i="15"/>
  <c r="U23" i="15"/>
  <c r="V23" i="15"/>
  <c r="X23" i="15"/>
  <c r="Y23" i="15"/>
  <c r="Z23" i="15"/>
  <c r="AA23" i="15"/>
  <c r="W24" i="15"/>
  <c r="S24" i="15"/>
  <c r="T24" i="15"/>
  <c r="U24" i="15"/>
  <c r="V24" i="15"/>
  <c r="X24" i="15"/>
  <c r="Y24" i="15"/>
  <c r="Z24" i="15"/>
  <c r="AA24" i="15"/>
  <c r="W25" i="15"/>
  <c r="S25" i="15"/>
  <c r="T25" i="15"/>
  <c r="U25" i="15"/>
  <c r="V25" i="15"/>
  <c r="X25" i="15"/>
  <c r="Y25" i="15"/>
  <c r="Z25" i="15"/>
  <c r="AA25" i="15"/>
  <c r="W5" i="15"/>
  <c r="S5" i="15"/>
  <c r="T5" i="15"/>
  <c r="U5" i="15"/>
  <c r="V5" i="15"/>
  <c r="X5" i="15"/>
  <c r="Y5" i="15"/>
  <c r="Z5" i="15"/>
  <c r="AA5" i="15"/>
  <c r="C22" i="14"/>
  <c r="Y31" i="14"/>
  <c r="Z31" i="14"/>
  <c r="AA31" i="14"/>
  <c r="AB31" i="14"/>
  <c r="AC31" i="14"/>
  <c r="C24" i="14"/>
  <c r="AD31" i="14"/>
  <c r="F18" i="14"/>
  <c r="AE31" i="14"/>
  <c r="AF31" i="14"/>
  <c r="AG31" i="14"/>
  <c r="Y32" i="14"/>
  <c r="Z32" i="14"/>
  <c r="AA32" i="14"/>
  <c r="AB32" i="14"/>
  <c r="AC32" i="14"/>
  <c r="AD32" i="14"/>
  <c r="AE32" i="14"/>
  <c r="AF32" i="14"/>
  <c r="AG32" i="14"/>
  <c r="Y33" i="14"/>
  <c r="Z33" i="14"/>
  <c r="AA33" i="14"/>
  <c r="AB33" i="14"/>
  <c r="AC33" i="14"/>
  <c r="AD33" i="14"/>
  <c r="AE33" i="14"/>
  <c r="AF33" i="14"/>
  <c r="AG33" i="14"/>
  <c r="Y34" i="14"/>
  <c r="Z34" i="14"/>
  <c r="AA34" i="14"/>
  <c r="AB34" i="14"/>
  <c r="AC34" i="14"/>
  <c r="AD34" i="14"/>
  <c r="AE34" i="14"/>
  <c r="AF34" i="14"/>
  <c r="AG34" i="14"/>
  <c r="Y35" i="14"/>
  <c r="Z35" i="14"/>
  <c r="AA35" i="14"/>
  <c r="AB35" i="14"/>
  <c r="AC35" i="14"/>
  <c r="AD35" i="14"/>
  <c r="AE35" i="14"/>
  <c r="AF35" i="14"/>
  <c r="AG35" i="14"/>
  <c r="Y36" i="14"/>
  <c r="Z36" i="14"/>
  <c r="AA36" i="14"/>
  <c r="AB36" i="14"/>
  <c r="AC36" i="14"/>
  <c r="AD36" i="14"/>
  <c r="AE36" i="14"/>
  <c r="AF36" i="14"/>
  <c r="AG36" i="14"/>
  <c r="Y37" i="14"/>
  <c r="Z37" i="14"/>
  <c r="AA37" i="14"/>
  <c r="AB37" i="14"/>
  <c r="AC37" i="14"/>
  <c r="AD37" i="14"/>
  <c r="AE37" i="14"/>
  <c r="AF37" i="14"/>
  <c r="AG37" i="14"/>
  <c r="Y38" i="14"/>
  <c r="Z38" i="14"/>
  <c r="AA38" i="14"/>
  <c r="AB38" i="14"/>
  <c r="AC38" i="14"/>
  <c r="AD38" i="14"/>
  <c r="AE38" i="14"/>
  <c r="AF38" i="14"/>
  <c r="AG38" i="14"/>
  <c r="Y39" i="14"/>
  <c r="Z39" i="14"/>
  <c r="AA39" i="14"/>
  <c r="AB39" i="14"/>
  <c r="AC39" i="14"/>
  <c r="AD39" i="14"/>
  <c r="AE39" i="14"/>
  <c r="AF39" i="14"/>
  <c r="AG39" i="14"/>
  <c r="Y40" i="14"/>
  <c r="Z40" i="14"/>
  <c r="AA40" i="14"/>
  <c r="AB40" i="14"/>
  <c r="AC40" i="14"/>
  <c r="AD40" i="14"/>
  <c r="AE40" i="14"/>
  <c r="AF40" i="14"/>
  <c r="AG40" i="14"/>
  <c r="Y41" i="14"/>
  <c r="Z41" i="14"/>
  <c r="AA41" i="14"/>
  <c r="AB41" i="14"/>
  <c r="AC41" i="14"/>
  <c r="AD41" i="14"/>
  <c r="AE41" i="14"/>
  <c r="AF41" i="14"/>
  <c r="AG41" i="14"/>
  <c r="Y42" i="14"/>
  <c r="Z42" i="14"/>
  <c r="AA42" i="14"/>
  <c r="AB42" i="14"/>
  <c r="AC42" i="14"/>
  <c r="AD42" i="14"/>
  <c r="AE42" i="14"/>
  <c r="AF42" i="14"/>
  <c r="AG42" i="14"/>
  <c r="Y43" i="14"/>
  <c r="Z43" i="14"/>
  <c r="AA43" i="14"/>
  <c r="AB43" i="14"/>
  <c r="AC43" i="14"/>
  <c r="AD43" i="14"/>
  <c r="AE43" i="14"/>
  <c r="AF43" i="14"/>
  <c r="AG43" i="14"/>
  <c r="Y44" i="14"/>
  <c r="Z44" i="14"/>
  <c r="AA44" i="14"/>
  <c r="AB44" i="14"/>
  <c r="AC44" i="14"/>
  <c r="AD44" i="14"/>
  <c r="AE44" i="14"/>
  <c r="AF44" i="14"/>
  <c r="AG44" i="14"/>
  <c r="Y45" i="14"/>
  <c r="Z45" i="14"/>
  <c r="AA45" i="14"/>
  <c r="AB45" i="14"/>
  <c r="AC45" i="14"/>
  <c r="AD45" i="14"/>
  <c r="AE45" i="14"/>
  <c r="AF45" i="14"/>
  <c r="AG45" i="14"/>
  <c r="Y46" i="14"/>
  <c r="Z46" i="14"/>
  <c r="AA46" i="14"/>
  <c r="AB46" i="14"/>
  <c r="AC46" i="14"/>
  <c r="AD46" i="14"/>
  <c r="AE46" i="14"/>
  <c r="AF46" i="14"/>
  <c r="AG46" i="14"/>
  <c r="Y47" i="14"/>
  <c r="Z47" i="14"/>
  <c r="AA47" i="14"/>
  <c r="AB47" i="14"/>
  <c r="AC47" i="14"/>
  <c r="AD47" i="14"/>
  <c r="AE47" i="14"/>
  <c r="AF47" i="14"/>
  <c r="AG47" i="14"/>
  <c r="Y48" i="14"/>
  <c r="Z48" i="14"/>
  <c r="AA48" i="14"/>
  <c r="AB48" i="14"/>
  <c r="AC48" i="14"/>
  <c r="AD48" i="14"/>
  <c r="AE48" i="14"/>
  <c r="AF48" i="14"/>
  <c r="AG48" i="14"/>
  <c r="Y49" i="14"/>
  <c r="Z49" i="14"/>
  <c r="AA49" i="14"/>
  <c r="AB49" i="14"/>
  <c r="AC49" i="14"/>
  <c r="AD49" i="14"/>
  <c r="AE49" i="14"/>
  <c r="AF49" i="14"/>
  <c r="AG49" i="14"/>
  <c r="Y50" i="14"/>
  <c r="Z50" i="14"/>
  <c r="AA50" i="14"/>
  <c r="AB50" i="14"/>
  <c r="AC50" i="14"/>
  <c r="AD50" i="14"/>
  <c r="AE50" i="14"/>
  <c r="AF50" i="14"/>
  <c r="AG50" i="14"/>
  <c r="Y51" i="14"/>
  <c r="Z51" i="14"/>
  <c r="AA51" i="14"/>
  <c r="AB51" i="14"/>
  <c r="AC51" i="14"/>
  <c r="AD51" i="14"/>
  <c r="AE51" i="14"/>
  <c r="AF51" i="14"/>
  <c r="AG51" i="14"/>
  <c r="Y52" i="14"/>
  <c r="Z52" i="14"/>
  <c r="AA52" i="14"/>
  <c r="AB52" i="14"/>
  <c r="AC52" i="14"/>
  <c r="AD52" i="14"/>
  <c r="AE52" i="14"/>
  <c r="AF52" i="14"/>
  <c r="AG52" i="14"/>
  <c r="Y53" i="14"/>
  <c r="Z53" i="14"/>
  <c r="AA53" i="14"/>
  <c r="AB53" i="14"/>
  <c r="AC53" i="14"/>
  <c r="AD53" i="14"/>
  <c r="AE53" i="14"/>
  <c r="AF53" i="14"/>
  <c r="AG53" i="14"/>
  <c r="Y54" i="14"/>
  <c r="Z54" i="14"/>
  <c r="AA54" i="14"/>
  <c r="AB54" i="14"/>
  <c r="AC54" i="14"/>
  <c r="AD54" i="14"/>
  <c r="AE54" i="14"/>
  <c r="AF54" i="14"/>
  <c r="AG54" i="14"/>
  <c r="Y55" i="14"/>
  <c r="Z55" i="14"/>
  <c r="AA55" i="14"/>
  <c r="AB55" i="14"/>
  <c r="AC55" i="14"/>
  <c r="AD55" i="14"/>
  <c r="AE55" i="14"/>
  <c r="AF55" i="14"/>
  <c r="AG55" i="14"/>
  <c r="Y56" i="14"/>
  <c r="Z56" i="14"/>
  <c r="AA56" i="14"/>
  <c r="AB56" i="14"/>
  <c r="AC56" i="14"/>
  <c r="AD56" i="14"/>
  <c r="AE56" i="14"/>
  <c r="AF56" i="14"/>
  <c r="AG56" i="14"/>
  <c r="Y57" i="14"/>
  <c r="Z57" i="14"/>
  <c r="AA57" i="14"/>
  <c r="AB57" i="14"/>
  <c r="AC57" i="14"/>
  <c r="AD57" i="14"/>
  <c r="AE57" i="14"/>
  <c r="AF57" i="14"/>
  <c r="AG57" i="14"/>
  <c r="Y58" i="14"/>
  <c r="Z58" i="14"/>
  <c r="AA58" i="14"/>
  <c r="AB58" i="14"/>
  <c r="AC58" i="14"/>
  <c r="AD58" i="14"/>
  <c r="AE58" i="14"/>
  <c r="AF58" i="14"/>
  <c r="AG58" i="14"/>
  <c r="Y59" i="14"/>
  <c r="Z59" i="14"/>
  <c r="AA59" i="14"/>
  <c r="AB59" i="14"/>
  <c r="AC59" i="14"/>
  <c r="AD59" i="14"/>
  <c r="AE59" i="14"/>
  <c r="AF59" i="14"/>
  <c r="AG59" i="14"/>
  <c r="Y60" i="14"/>
  <c r="Z60" i="14"/>
  <c r="AA60" i="14"/>
  <c r="AB60" i="14"/>
  <c r="AC60" i="14"/>
  <c r="AD60" i="14"/>
  <c r="AE60" i="14"/>
  <c r="AF60" i="14"/>
  <c r="AG60" i="14"/>
  <c r="Y61" i="14"/>
  <c r="Z61" i="14"/>
  <c r="AA61" i="14"/>
  <c r="AB61" i="14"/>
  <c r="AC61" i="14"/>
  <c r="AD61" i="14"/>
  <c r="AE61" i="14"/>
  <c r="AF61" i="14"/>
  <c r="AG61" i="14"/>
  <c r="Y30" i="14"/>
  <c r="Z30" i="14"/>
  <c r="AA30" i="14"/>
  <c r="AB30" i="14"/>
  <c r="AC30" i="14"/>
  <c r="AD30" i="14"/>
  <c r="AE30" i="14"/>
  <c r="AF30" i="14"/>
  <c r="AG30" i="14"/>
  <c r="U31" i="14"/>
  <c r="U32" i="14"/>
  <c r="U33" i="14"/>
  <c r="U34" i="14"/>
  <c r="U35" i="14"/>
  <c r="U36" i="14"/>
  <c r="U37" i="14"/>
  <c r="U38" i="14"/>
  <c r="U39" i="14"/>
  <c r="U40" i="14"/>
  <c r="U41" i="14"/>
  <c r="U42" i="14"/>
  <c r="U43" i="14"/>
  <c r="U44" i="14"/>
  <c r="U45" i="14"/>
  <c r="U46" i="14"/>
  <c r="U47" i="14"/>
  <c r="U48" i="14"/>
  <c r="U49" i="14"/>
  <c r="U50" i="14"/>
  <c r="U51" i="14"/>
  <c r="U52" i="14"/>
  <c r="U53" i="14"/>
  <c r="U54" i="14"/>
  <c r="U55" i="14"/>
  <c r="U56" i="14"/>
  <c r="U57" i="14"/>
  <c r="U58" i="14"/>
  <c r="U59" i="14"/>
  <c r="U60" i="14"/>
  <c r="U61" i="14"/>
  <c r="U30" i="14"/>
  <c r="Q30" i="14"/>
  <c r="P31" i="14"/>
  <c r="Q31" i="14"/>
  <c r="R31" i="14"/>
  <c r="S31" i="14"/>
  <c r="T31" i="14"/>
  <c r="V31" i="14"/>
  <c r="F23" i="14"/>
  <c r="W31" i="14"/>
  <c r="X31" i="14"/>
  <c r="P32" i="14"/>
  <c r="Q32" i="14"/>
  <c r="R32" i="14"/>
  <c r="S32" i="14"/>
  <c r="T32" i="14"/>
  <c r="V32" i="14"/>
  <c r="W32" i="14"/>
  <c r="X32" i="14"/>
  <c r="P33" i="14"/>
  <c r="Q33" i="14"/>
  <c r="R33" i="14"/>
  <c r="S33" i="14"/>
  <c r="T33" i="14"/>
  <c r="V33" i="14"/>
  <c r="W33" i="14"/>
  <c r="X33" i="14"/>
  <c r="P34" i="14"/>
  <c r="Q34" i="14"/>
  <c r="R34" i="14"/>
  <c r="S34" i="14"/>
  <c r="T34" i="14"/>
  <c r="V34" i="14"/>
  <c r="W34" i="14"/>
  <c r="X34" i="14"/>
  <c r="P35" i="14"/>
  <c r="Q35" i="14"/>
  <c r="R35" i="14"/>
  <c r="S35" i="14"/>
  <c r="T35" i="14"/>
  <c r="V35" i="14"/>
  <c r="W35" i="14"/>
  <c r="X35" i="14"/>
  <c r="P36" i="14"/>
  <c r="Q36" i="14"/>
  <c r="R36" i="14"/>
  <c r="S36" i="14"/>
  <c r="T36" i="14"/>
  <c r="V36" i="14"/>
  <c r="W36" i="14"/>
  <c r="X36" i="14"/>
  <c r="P37" i="14"/>
  <c r="Q37" i="14"/>
  <c r="R37" i="14"/>
  <c r="S37" i="14"/>
  <c r="T37" i="14"/>
  <c r="V37" i="14"/>
  <c r="W37" i="14"/>
  <c r="X37" i="14"/>
  <c r="P38" i="14"/>
  <c r="Q38" i="14"/>
  <c r="R38" i="14"/>
  <c r="S38" i="14"/>
  <c r="T38" i="14"/>
  <c r="V38" i="14"/>
  <c r="W38" i="14"/>
  <c r="X38" i="14"/>
  <c r="P39" i="14"/>
  <c r="Q39" i="14"/>
  <c r="R39" i="14"/>
  <c r="S39" i="14"/>
  <c r="T39" i="14"/>
  <c r="V39" i="14"/>
  <c r="W39" i="14"/>
  <c r="X39" i="14"/>
  <c r="P40" i="14"/>
  <c r="Q40" i="14"/>
  <c r="R40" i="14"/>
  <c r="S40" i="14"/>
  <c r="T40" i="14"/>
  <c r="V40" i="14"/>
  <c r="W40" i="14"/>
  <c r="X40" i="14"/>
  <c r="P41" i="14"/>
  <c r="Q41" i="14"/>
  <c r="R41" i="14"/>
  <c r="S41" i="14"/>
  <c r="T41" i="14"/>
  <c r="V41" i="14"/>
  <c r="W41" i="14"/>
  <c r="X41" i="14"/>
  <c r="P42" i="14"/>
  <c r="Q42" i="14"/>
  <c r="R42" i="14"/>
  <c r="S42" i="14"/>
  <c r="T42" i="14"/>
  <c r="V42" i="14"/>
  <c r="W42" i="14"/>
  <c r="X42" i="14"/>
  <c r="P43" i="14"/>
  <c r="Q43" i="14"/>
  <c r="R43" i="14"/>
  <c r="S43" i="14"/>
  <c r="T43" i="14"/>
  <c r="V43" i="14"/>
  <c r="W43" i="14"/>
  <c r="X43" i="14"/>
  <c r="P44" i="14"/>
  <c r="Q44" i="14"/>
  <c r="R44" i="14"/>
  <c r="S44" i="14"/>
  <c r="T44" i="14"/>
  <c r="V44" i="14"/>
  <c r="W44" i="14"/>
  <c r="X44" i="14"/>
  <c r="P45" i="14"/>
  <c r="Q45" i="14"/>
  <c r="R45" i="14"/>
  <c r="S45" i="14"/>
  <c r="T45" i="14"/>
  <c r="V45" i="14"/>
  <c r="W45" i="14"/>
  <c r="X45" i="14"/>
  <c r="P46" i="14"/>
  <c r="Q46" i="14"/>
  <c r="R46" i="14"/>
  <c r="S46" i="14"/>
  <c r="T46" i="14"/>
  <c r="V46" i="14"/>
  <c r="W46" i="14"/>
  <c r="X46" i="14"/>
  <c r="P47" i="14"/>
  <c r="Q47" i="14"/>
  <c r="R47" i="14"/>
  <c r="S47" i="14"/>
  <c r="T47" i="14"/>
  <c r="V47" i="14"/>
  <c r="W47" i="14"/>
  <c r="X47" i="14"/>
  <c r="P48" i="14"/>
  <c r="Q48" i="14"/>
  <c r="R48" i="14"/>
  <c r="S48" i="14"/>
  <c r="T48" i="14"/>
  <c r="V48" i="14"/>
  <c r="W48" i="14"/>
  <c r="X48" i="14"/>
  <c r="P49" i="14"/>
  <c r="Q49" i="14"/>
  <c r="R49" i="14"/>
  <c r="S49" i="14"/>
  <c r="T49" i="14"/>
  <c r="V49" i="14"/>
  <c r="W49" i="14"/>
  <c r="X49" i="14"/>
  <c r="P50" i="14"/>
  <c r="Q50" i="14"/>
  <c r="R50" i="14"/>
  <c r="S50" i="14"/>
  <c r="T50" i="14"/>
  <c r="V50" i="14"/>
  <c r="W50" i="14"/>
  <c r="X50" i="14"/>
  <c r="P51" i="14"/>
  <c r="Q51" i="14"/>
  <c r="R51" i="14"/>
  <c r="S51" i="14"/>
  <c r="T51" i="14"/>
  <c r="V51" i="14"/>
  <c r="W51" i="14"/>
  <c r="X51" i="14"/>
  <c r="P52" i="14"/>
  <c r="Q52" i="14"/>
  <c r="R52" i="14"/>
  <c r="S52" i="14"/>
  <c r="T52" i="14"/>
  <c r="V52" i="14"/>
  <c r="W52" i="14"/>
  <c r="X52" i="14"/>
  <c r="P53" i="14"/>
  <c r="Q53" i="14"/>
  <c r="R53" i="14"/>
  <c r="S53" i="14"/>
  <c r="T53" i="14"/>
  <c r="V53" i="14"/>
  <c r="W53" i="14"/>
  <c r="X53" i="14"/>
  <c r="P54" i="14"/>
  <c r="Q54" i="14"/>
  <c r="R54" i="14"/>
  <c r="S54" i="14"/>
  <c r="T54" i="14"/>
  <c r="V54" i="14"/>
  <c r="W54" i="14"/>
  <c r="X54" i="14"/>
  <c r="P55" i="14"/>
  <c r="Q55" i="14"/>
  <c r="R55" i="14"/>
  <c r="S55" i="14"/>
  <c r="T55" i="14"/>
  <c r="V55" i="14"/>
  <c r="W55" i="14"/>
  <c r="X55" i="14"/>
  <c r="P56" i="14"/>
  <c r="Q56" i="14"/>
  <c r="R56" i="14"/>
  <c r="S56" i="14"/>
  <c r="T56" i="14"/>
  <c r="V56" i="14"/>
  <c r="W56" i="14"/>
  <c r="X56" i="14"/>
  <c r="P57" i="14"/>
  <c r="Q57" i="14"/>
  <c r="R57" i="14"/>
  <c r="S57" i="14"/>
  <c r="T57" i="14"/>
  <c r="V57" i="14"/>
  <c r="W57" i="14"/>
  <c r="X57" i="14"/>
  <c r="P58" i="14"/>
  <c r="Q58" i="14"/>
  <c r="R58" i="14"/>
  <c r="S58" i="14"/>
  <c r="T58" i="14"/>
  <c r="V58" i="14"/>
  <c r="W58" i="14"/>
  <c r="X58" i="14"/>
  <c r="P59" i="14"/>
  <c r="Q59" i="14"/>
  <c r="R59" i="14"/>
  <c r="S59" i="14"/>
  <c r="T59" i="14"/>
  <c r="V59" i="14"/>
  <c r="W59" i="14"/>
  <c r="X59" i="14"/>
  <c r="P60" i="14"/>
  <c r="Q60" i="14"/>
  <c r="R60" i="14"/>
  <c r="S60" i="14"/>
  <c r="T60" i="14"/>
  <c r="V60" i="14"/>
  <c r="W60" i="14"/>
  <c r="X60" i="14"/>
  <c r="P61" i="14"/>
  <c r="Q61" i="14"/>
  <c r="R61" i="14"/>
  <c r="S61" i="14"/>
  <c r="T61" i="14"/>
  <c r="V61" i="14"/>
  <c r="W61" i="14"/>
  <c r="X61" i="14"/>
  <c r="P30" i="14"/>
  <c r="R30" i="14"/>
  <c r="S30" i="14"/>
  <c r="T30" i="14"/>
  <c r="V30" i="14"/>
  <c r="W30" i="14"/>
  <c r="X30" i="14"/>
  <c r="C23" i="14"/>
  <c r="N9" i="1"/>
  <c r="N10" i="1"/>
  <c r="N11" i="1"/>
  <c r="N12" i="1"/>
  <c r="N13" i="1"/>
  <c r="N14" i="1"/>
  <c r="N15" i="1"/>
  <c r="N16" i="1"/>
  <c r="N17" i="1"/>
  <c r="N18" i="1"/>
  <c r="N19" i="1"/>
  <c r="D9" i="7"/>
  <c r="D7" i="7"/>
  <c r="D13" i="7"/>
  <c r="D17" i="7"/>
  <c r="D21" i="7"/>
  <c r="D25" i="7"/>
  <c r="D29" i="7"/>
  <c r="D33" i="7"/>
  <c r="D37" i="7"/>
  <c r="D41" i="7"/>
  <c r="D45" i="7"/>
  <c r="D49" i="7"/>
  <c r="D53" i="7"/>
  <c r="D57" i="7"/>
  <c r="D61" i="7"/>
  <c r="D65"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D67" i="7"/>
  <c r="D8" i="7"/>
  <c r="D10" i="7"/>
  <c r="D11" i="7"/>
  <c r="D12" i="7"/>
  <c r="D14" i="7"/>
  <c r="D15" i="7"/>
  <c r="D16" i="7"/>
  <c r="D18" i="7"/>
  <c r="D19" i="7"/>
  <c r="D20" i="7"/>
  <c r="D22" i="7"/>
  <c r="D23" i="7"/>
  <c r="D24" i="7"/>
  <c r="D26" i="7"/>
  <c r="D27" i="7"/>
  <c r="D28" i="7"/>
  <c r="D30" i="7"/>
  <c r="D31" i="7"/>
  <c r="D32" i="7"/>
  <c r="D34" i="7"/>
  <c r="D35" i="7"/>
  <c r="D36" i="7"/>
  <c r="D38" i="7"/>
  <c r="D39" i="7"/>
  <c r="D40" i="7"/>
  <c r="D42" i="7"/>
  <c r="D43" i="7"/>
  <c r="D44" i="7"/>
  <c r="D46" i="7"/>
  <c r="D47" i="7"/>
  <c r="D48" i="7"/>
  <c r="D50" i="7"/>
  <c r="D51" i="7"/>
  <c r="D52" i="7"/>
  <c r="D54" i="7"/>
  <c r="D55" i="7"/>
  <c r="D56" i="7"/>
  <c r="D58" i="7"/>
  <c r="D59" i="7"/>
  <c r="D60" i="7"/>
  <c r="D62" i="7"/>
  <c r="D63" i="7"/>
  <c r="D64" i="7"/>
  <c r="D66"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4"/>
  <c r="E89" i="4"/>
  <c r="E90" i="4"/>
  <c r="E91" i="4"/>
  <c r="E92" i="4"/>
  <c r="E93" i="4"/>
  <c r="E94" i="4"/>
  <c r="E95" i="4"/>
  <c r="E96" i="4"/>
  <c r="E97" i="4"/>
  <c r="E98"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7" i="4"/>
  <c r="D37"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alcChain>
</file>

<file path=xl/sharedStrings.xml><?xml version="1.0" encoding="utf-8"?>
<sst xmlns="http://schemas.openxmlformats.org/spreadsheetml/2006/main" count="156" uniqueCount="133">
  <si>
    <t>Year</t>
  </si>
  <si>
    <t>GDP [Millions of 1990$]</t>
  </si>
  <si>
    <t>Labour [Millions of hours worked]</t>
  </si>
  <si>
    <t>Exergy [TJ]</t>
  </si>
  <si>
    <t>Useful Work [TJ]</t>
  </si>
  <si>
    <t>Labour hours calculations</t>
  </si>
  <si>
    <t>Capital Stock [Millions of 1990$]</t>
  </si>
  <si>
    <t>Angus Maddison</t>
  </si>
  <si>
    <t xml:space="preserve">World Bank </t>
  </si>
  <si>
    <t>Indexed to 1990=1</t>
  </si>
  <si>
    <t>Maddison Index</t>
  </si>
  <si>
    <t>World Bank Index</t>
  </si>
  <si>
    <t>World Bank</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</si>
  <si>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</si>
  <si>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</si>
  <si>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rPr>
        <b/>
        <sz val="11"/>
        <color theme="1"/>
        <rFont val="Calibri"/>
        <family val="2"/>
        <scheme val="minor"/>
      </rPr>
      <t>Notes</t>
    </r>
    <r>
      <rPr>
        <i/>
        <sz val="11"/>
        <color theme="1"/>
        <rFont val="Calibri"/>
        <family val="2"/>
        <scheme val="minor"/>
      </rPr>
      <t>:</t>
    </r>
  </si>
  <si>
    <t>Exergy calculations</t>
  </si>
  <si>
    <t xml:space="preserve"> - Oil+petroleum consumption data includes natural gas liquids.</t>
  </si>
  <si>
    <t>Unit conversions</t>
  </si>
  <si>
    <t>Coal</t>
  </si>
  <si>
    <t>[metric tons/short ton]</t>
  </si>
  <si>
    <t>Coke</t>
  </si>
  <si>
    <t>[kg/metric ton]</t>
  </si>
  <si>
    <t>Petroleum+Oil</t>
  </si>
  <si>
    <t>[TJ/MJ]</t>
  </si>
  <si>
    <t>Natural gas</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</si>
  <si>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</si>
  <si>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</si>
  <si>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</si>
  <si>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</si>
  <si>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</si>
  <si>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</si>
  <si>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</si>
  <si>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</si>
  <si>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</si>
  <si>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</si>
  <si>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</si>
  <si>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</si>
  <si>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Y/K [-]</t>
  </si>
  <si>
    <t>Energy expended working:</t>
  </si>
  <si>
    <t>kcal/8 hrs worked</t>
  </si>
  <si>
    <t>Average Annual Hours worked per employed person [Hours]</t>
  </si>
  <si>
    <t>Employment [millions of persons]</t>
  </si>
  <si>
    <t>Total Hours [millions of hours]</t>
  </si>
  <si>
    <t>Fuel wood</t>
  </si>
  <si>
    <r>
      <t>[kg/m</t>
    </r>
    <r>
      <rPr>
        <vertAlign val="superscript"/>
        <sz val="11"/>
        <color theme="1"/>
        <rFont val="Calibri"/>
        <family val="2"/>
        <scheme val="minor"/>
      </rPr>
      <t>3</t>
    </r>
    <r>
      <rPr>
        <sz val="11"/>
        <color theme="1"/>
        <rFont val="Calibri"/>
        <family val="2"/>
        <scheme val="minor"/>
      </rPr>
      <t>] (density of fuel wood from source)</t>
    </r>
  </si>
  <si>
    <t>Fuel wood consumption [cubic meters]</t>
  </si>
  <si>
    <t>Wood exergy [TJ]</t>
  </si>
  <si>
    <t>Consumption</t>
  </si>
  <si>
    <t>Oil+Petroleum heat content [Thousand BTU/Barrel]</t>
  </si>
  <si>
    <t>Exergy to energy allocation factor</t>
  </si>
  <si>
    <t>Natural gas heat content [BTU/cubic feet]</t>
  </si>
  <si>
    <t>Renewable generation [Quadrillion BTU]</t>
  </si>
  <si>
    <t>Heat content</t>
  </si>
  <si>
    <t>Nuclear generation [Quadrillion BTU]</t>
  </si>
  <si>
    <t>[(metric tons/year)/(barrels/day)]</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</si>
  <si>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</si>
  <si>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</si>
  <si>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</si>
  <si>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</si>
  <si>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</si>
  <si>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</si>
  <si>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</si>
  <si>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Coal+coke consumption [Thousand short tons]</t>
  </si>
  <si>
    <t>Coal/coke heat content [Thousand BTU/short ton]</t>
  </si>
  <si>
    <t>Horse production [Head]</t>
  </si>
  <si>
    <t>Mule production [Head]</t>
  </si>
  <si>
    <t>Muscle exergy calculations</t>
  </si>
  <si>
    <r>
      <t>ME</t>
    </r>
    <r>
      <rPr>
        <i/>
        <vertAlign val="subscript"/>
        <sz val="11"/>
        <color theme="1"/>
        <rFont val="Calibri"/>
        <family val="2"/>
        <scheme val="minor"/>
      </rPr>
      <t>horse</t>
    </r>
  </si>
  <si>
    <r>
      <t>ME</t>
    </r>
    <r>
      <rPr>
        <i/>
        <vertAlign val="subscript"/>
        <sz val="11"/>
        <color theme="1"/>
        <rFont val="Calibri"/>
        <family val="2"/>
        <scheme val="minor"/>
      </rPr>
      <t>mule</t>
    </r>
  </si>
  <si>
    <t>kcal</t>
  </si>
  <si>
    <t>Muscle exergy (animals) [TJ]</t>
  </si>
  <si>
    <t>TJ/kcal</t>
  </si>
  <si>
    <t>Muscle exergy (humans) [TJ]</t>
  </si>
  <si>
    <t>Food-end-use per capita/day [kcal/cap/day]</t>
  </si>
  <si>
    <t>Employment [Persons]</t>
  </si>
  <si>
    <t>Intake-to-enduse ratio</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</si>
  <si>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</si>
  <si>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</si>
  <si>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</si>
  <si>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</si>
  <si>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</si>
  <si>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</si>
  <si>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ME</t>
    </r>
    <r>
      <rPr>
        <i/>
        <vertAlign val="subscript"/>
        <sz val="11"/>
        <color theme="1"/>
        <rFont val="Calibri"/>
        <family val="2"/>
        <scheme val="minor"/>
      </rPr>
      <t>intake</t>
    </r>
  </si>
  <si>
    <r>
      <t>ME</t>
    </r>
    <r>
      <rPr>
        <i/>
        <vertAlign val="subscript"/>
        <sz val="11"/>
        <color theme="1"/>
        <rFont val="Calibri"/>
        <family val="2"/>
        <scheme val="minor"/>
      </rPr>
      <t>enduse</t>
    </r>
  </si>
  <si>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</si>
  <si>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</si>
  <si>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</si>
  <si>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</si>
  <si>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</si>
  <si>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</si>
  <si>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</si>
  <si>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</si>
  <si>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</si>
  <si>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</si>
  <si>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</si>
  <si>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Heat (Mid Temperature)</t>
  </si>
  <si>
    <t>Heat (Low Temperature)</t>
  </si>
  <si>
    <t>Mechanical Drive</t>
  </si>
  <si>
    <t>Electricity</t>
  </si>
  <si>
    <t>Light</t>
  </si>
  <si>
    <t>Muscle Work</t>
  </si>
  <si>
    <t>Heat (High Temperature)</t>
  </si>
  <si>
    <r>
      <t>Exergy allocation by type (</t>
    </r>
    <r>
      <rPr>
        <sz val="11"/>
        <color theme="1"/>
        <rFont val="Calibri"/>
        <family val="2"/>
      </rPr>
      <t>φ values)</t>
    </r>
  </si>
  <si>
    <t>Exergy-to-useful work efficiencies (ε values)</t>
  </si>
  <si>
    <t>Useful work values [TJ]</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</si>
  <si>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</si>
  <si>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</si>
  <si>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</si>
  <si>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</si>
  <si>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</si>
  <si>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</si>
  <si>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</si>
  <si>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</si>
  <si>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</si>
  <si>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</si>
  <si>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Thermal energy [TJ]</t>
  </si>
  <si>
    <t xml:space="preserve"> - See Exergy tab for detailed notes on exergy sources.</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</si>
  <si>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</si>
  <si>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Indexed GDP [Indexed to 1980]</t>
  </si>
  <si>
    <t>Indexed Labour [Indexed to 1980]</t>
  </si>
  <si>
    <t>Indexed Capital Stock [Indexed to 1980]</t>
  </si>
  <si>
    <t>Indexed Thermal Energy [Indexed to 1980]</t>
  </si>
  <si>
    <t>Indexed Exergy [Indexed to 1980]</t>
  </si>
  <si>
    <t>Indexed Useful Work [Indexed to 1980]</t>
  </si>
  <si>
    <t xml:space="preserve"> - Data for 1980-2011 GDP from World dataBank from World Bank (Global Economic Prospects).</t>
  </si>
  <si>
    <t xml:space="preserve"> - Data for 1980-2011 capital stock from World dataBank from World Bank (Global Economic Prospects).</t>
  </si>
  <si>
    <t>GDP [Millions of real 2005 US dollars]</t>
  </si>
  <si>
    <t>Capital Stock [Millions of real 2005 US dollars]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</si>
  <si>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</si>
  <si>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t xml:space="preserve"> - Data for 1980-2011 labour from </t>
    </r>
    <r>
      <rPr>
        <i/>
        <sz val="11"/>
        <color theme="1"/>
        <rFont val="Calibri"/>
        <family val="2"/>
        <scheme val="minor"/>
      </rPr>
      <t>International Comparisons of GDP per Capita and per Hour, 1960-2010 Data Table</t>
    </r>
    <r>
      <rPr>
        <sz val="11"/>
        <color theme="1"/>
        <rFont val="Calibri"/>
        <family val="2"/>
        <scheme val="minor"/>
      </rPr>
      <t xml:space="preserve"> from United States Bureau of Labor Statistics</t>
    </r>
    <r>
      <rPr>
        <u/>
        <sz val="11"/>
        <color theme="1"/>
        <rFont val="Calibri"/>
        <family val="2"/>
        <scheme val="minor"/>
      </rPr>
      <t xml:space="preserve">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</si>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</sst>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0.0000"/>
    <numFmt numFmtId="170" formatCode="_(* #,##0.0000_);_(* \(#,##0.0000\);_(* &quot;-&quot;????_);_(@_)"/>
  </numFmts>
  <fonts count="50">
    <font>
      <sz val="11"/>
      <color theme="1"/>
      <name val="Calibri"/>
      <family val="2"/>
      <scheme val="minor"/>
    </font>
    <font>
      <b/>
      <sz val="11"/>
      <color theme="1"/>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2"/>
      <name val="Arial"/>
      <family val="2"/>
    </font>
    <font>
      <sz val="11"/>
      <color theme="1"/>
      <name val="Arial"/>
      <family val="2"/>
    </font>
    <font>
      <vertAlign val="superscrip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right/>
      <top/>
      <bottom style="medium">
        <color indexed="27"/>
      </bottom>
      <diagonal/>
    </border>
    <border>
      <left/>
      <right/>
      <top/>
      <bottom style="medium">
        <color indexed="64"/>
      </bottom>
      <diagonal/>
    </border>
    <border>
      <left style="thin">
        <color auto="1"/>
      </left>
      <right style="thin">
        <color indexed="64"/>
      </right>
      <top style="medium">
        <color auto="1"/>
      </top>
      <bottom/>
      <diagonal/>
    </border>
    <border>
      <left style="thin">
        <color auto="1"/>
      </left>
      <right style="thin">
        <color indexed="64"/>
      </right>
      <top/>
      <bottom/>
      <diagonal/>
    </border>
    <border>
      <left style="thin">
        <color auto="1"/>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auto="1"/>
      </left>
      <right style="thin">
        <color auto="1"/>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right/>
      <top/>
      <bottom style="medium">
        <color indexed="27"/>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s>
  <cellStyleXfs count="1114">
    <xf numFmtId="0" fontId="0" fillId="0" borderId="0"/>
    <xf numFmtId="0" fontId="2"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6" fillId="0" borderId="0"/>
    <xf numFmtId="0" fontId="4" fillId="0" borderId="0"/>
    <xf numFmtId="164" fontId="4" fillId="0" borderId="0" applyFont="0" applyFill="0" applyBorder="0" applyAlignment="0" applyProtection="0"/>
    <xf numFmtId="0" fontId="4" fillId="0" borderId="0" applyNumberForma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2" fillId="0" borderId="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0" borderId="9"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5" fillId="32" borderId="0" applyNumberFormat="0" applyBorder="0" applyAlignment="0" applyProtection="0"/>
    <xf numFmtId="0" fontId="26" fillId="0" borderId="0"/>
    <xf numFmtId="0" fontId="10" fillId="33" borderId="0" applyNumberFormat="0" applyBorder="0" applyAlignment="0" applyProtection="0"/>
    <xf numFmtId="0" fontId="10" fillId="10"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1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18"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2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35" borderId="0" applyNumberFormat="0" applyBorder="0" applyAlignment="0" applyProtection="0"/>
    <xf numFmtId="0" fontId="10" fillId="30"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7" borderId="0" applyNumberFormat="0" applyBorder="0" applyAlignment="0" applyProtection="0"/>
    <xf numFmtId="0" fontId="10" fillId="11"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38" borderId="0" applyNumberFormat="0" applyBorder="0" applyAlignment="0" applyProtection="0"/>
    <xf numFmtId="0" fontId="10" fillId="19"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23"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7" borderId="0" applyNumberFormat="0" applyBorder="0" applyAlignment="0" applyProtection="0"/>
    <xf numFmtId="0" fontId="10" fillId="2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5" borderId="0" applyNumberFormat="0" applyBorder="0" applyAlignment="0" applyProtection="0"/>
    <xf numFmtId="0" fontId="10" fillId="31"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25" fillId="37" borderId="0" applyNumberFormat="0" applyBorder="0" applyAlignment="0" applyProtection="0"/>
    <xf numFmtId="0" fontId="25" fillId="1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16"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2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24"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7" borderId="0" applyNumberFormat="0" applyBorder="0" applyAlignment="0" applyProtection="0"/>
    <xf numFmtId="0" fontId="25" fillId="28"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25" fillId="32"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42" borderId="0" applyNumberFormat="0" applyBorder="0" applyAlignment="0" applyProtection="0"/>
    <xf numFmtId="0" fontId="25" fillId="9"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0" borderId="0" applyNumberFormat="0" applyBorder="0" applyAlignment="0" applyProtection="0"/>
    <xf numFmtId="0" fontId="25" fillId="13"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17"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3" borderId="0" applyNumberFormat="0" applyBorder="0" applyAlignment="0" applyProtection="0"/>
    <xf numFmtId="0" fontId="25" fillId="21"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44" borderId="0" applyNumberFormat="0" applyBorder="0" applyAlignment="0" applyProtection="0"/>
    <xf numFmtId="0" fontId="25" fillId="29"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6" fillId="0" borderId="0" applyNumberFormat="0" applyFill="0" applyBorder="0" applyAlignment="0" applyProtection="0"/>
    <xf numFmtId="0" fontId="16" fillId="45" borderId="0" applyNumberFormat="0" applyBorder="0" applyAlignment="0" applyProtection="0"/>
    <xf numFmtId="0" fontId="16" fillId="3"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28" fillId="46" borderId="4" applyNumberFormat="0" applyAlignment="0" applyProtection="0"/>
    <xf numFmtId="0" fontId="20" fillId="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43" fontId="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5" fillId="37" borderId="0" applyNumberFormat="0" applyBorder="0" applyAlignment="0" applyProtection="0"/>
    <xf numFmtId="0" fontId="15" fillId="2"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29" fillId="0" borderId="10" applyNumberFormat="0" applyFill="0" applyAlignment="0" applyProtection="0"/>
    <xf numFmtId="0" fontId="12" fillId="0" borderId="1"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13" fillId="0" borderId="2"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14" fillId="0" borderId="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14"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8" fillId="38" borderId="4" applyNumberFormat="0" applyAlignment="0" applyProtection="0"/>
    <xf numFmtId="0" fontId="18" fillId="5"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32" fillId="0" borderId="13" applyNumberFormat="0" applyFill="0" applyAlignment="0" applyProtection="0"/>
    <xf numFmtId="0" fontId="21" fillId="0" borderId="6"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4" borderId="0" applyNumberFormat="0" applyBorder="0" applyAlignment="0" applyProtection="0"/>
    <xf numFmtId="0" fontId="17"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8" borderId="8" applyNumberFormat="0" applyFont="0" applyAlignment="0" applyProtection="0"/>
    <xf numFmtId="0" fontId="10" fillId="8" borderId="8" applyNumberFormat="0" applyFont="0" applyAlignment="0" applyProtection="0"/>
    <xf numFmtId="0" fontId="10" fillId="8" borderId="8" applyNumberFormat="0" applyFont="0" applyAlignment="0" applyProtection="0"/>
    <xf numFmtId="0" fontId="19" fillId="46" borderId="5" applyNumberFormat="0" applyAlignment="0" applyProtection="0"/>
    <xf numFmtId="0" fontId="19" fillId="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34" fillId="0" borderId="0" applyNumberFormat="0" applyFill="0" applyBorder="0" applyAlignment="0" applyProtection="0"/>
    <xf numFmtId="0" fontId="11" fillId="0" borderId="0" applyNumberFormat="0" applyFill="0" applyBorder="0" applyAlignment="0" applyProtection="0"/>
    <xf numFmtId="0" fontId="1" fillId="0" borderId="14" applyNumberFormat="0" applyFill="0" applyAlignment="0" applyProtection="0"/>
    <xf numFmtId="0" fontId="1" fillId="0" borderId="9"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4" fontId="10" fillId="0" borderId="0" applyFont="0" applyFill="0" applyBorder="0" applyAlignment="0" applyProtection="0"/>
    <xf numFmtId="0" fontId="35" fillId="0" borderId="0"/>
    <xf numFmtId="43" fontId="10" fillId="0" borderId="0" applyFont="0" applyFill="0" applyBorder="0" applyAlignment="0" applyProtection="0"/>
    <xf numFmtId="0" fontId="4" fillId="0" borderId="0"/>
    <xf numFmtId="0" fontId="4" fillId="0" borderId="0" applyNumberFormat="0" applyFill="0" applyBorder="0" applyAlignment="0" applyProtection="0"/>
    <xf numFmtId="0" fontId="2" fillId="0" borderId="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1" fillId="0" borderId="0" applyNumberFormat="0" applyFill="0" applyBorder="0" applyAlignment="0" applyProtection="0"/>
    <xf numFmtId="0" fontId="10" fillId="8" borderId="8" applyNumberFormat="0" applyFon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31" fillId="0" borderId="40" applyNumberFormat="0" applyFill="0" applyAlignment="0" applyProtection="0"/>
    <xf numFmtId="165" fontId="4" fillId="0" borderId="0" applyFont="0" applyFill="0" applyBorder="0" applyAlignment="0" applyProtection="0"/>
    <xf numFmtId="9" fontId="4" fillId="0" borderId="0" applyFont="0" applyFill="0" applyBorder="0" applyAlignment="0" applyProtection="0"/>
    <xf numFmtId="0" fontId="4" fillId="0" borderId="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49" fillId="0" borderId="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9" fontId="4" fillId="0" borderId="0" applyFon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cellStyleXfs>
  <cellXfs count="148">
    <xf numFmtId="0" fontId="0" fillId="0" borderId="0" xfId="0"/>
    <xf numFmtId="0" fontId="0" fillId="0" borderId="0" xfId="0"/>
    <xf numFmtId="0" fontId="0" fillId="0" borderId="0" xfId="0" applyFont="1" applyBorder="1" applyAlignment="1">
      <alignment horizontal="center"/>
    </xf>
    <xf numFmtId="0" fontId="7" fillId="0" borderId="0" xfId="0" applyFont="1"/>
    <xf numFmtId="0" fontId="7" fillId="0" borderId="0" xfId="0" applyFont="1" applyAlignment="1">
      <alignment horizontal="right"/>
    </xf>
    <xf numFmtId="0" fontId="1" fillId="0" borderId="0" xfId="0" applyFont="1"/>
    <xf numFmtId="3" fontId="8" fillId="0" borderId="0" xfId="6" applyNumberFormat="1" applyFont="1" applyFill="1" applyBorder="1" applyAlignment="1">
      <alignment horizontal="center"/>
    </xf>
    <xf numFmtId="3" fontId="8" fillId="0" borderId="0" xfId="9" applyNumberFormat="1" applyFont="1" applyFill="1" applyBorder="1" applyAlignment="1">
      <alignment horizontal="center"/>
    </xf>
    <xf numFmtId="3" fontId="8" fillId="0" borderId="0" xfId="8" applyNumberFormat="1" applyFont="1" applyAlignment="1">
      <alignment horizontal="center"/>
    </xf>
    <xf numFmtId="0" fontId="0" fillId="0" borderId="0" xfId="0"/>
    <xf numFmtId="0" fontId="0" fillId="0" borderId="0" xfId="0" applyAlignment="1">
      <alignment horizontal="center"/>
    </xf>
    <xf numFmtId="37" fontId="0" fillId="0" borderId="0" xfId="453" applyNumberFormat="1" applyFont="1" applyBorder="1" applyAlignment="1">
      <alignment horizontal="center"/>
    </xf>
    <xf numFmtId="3" fontId="0" fillId="0" borderId="0" xfId="0" applyNumberForma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applyFont="1"/>
    <xf numFmtId="0" fontId="36" fillId="0" borderId="0" xfId="0" applyFont="1" applyBorder="1" applyAlignment="1">
      <alignment horizontal="center"/>
    </xf>
    <xf numFmtId="0" fontId="36" fillId="0" borderId="0" xfId="0" applyFont="1"/>
    <xf numFmtId="0" fontId="0" fillId="0" borderId="0" xfId="0"/>
    <xf numFmtId="0" fontId="1"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3" fontId="8" fillId="0" borderId="0" xfId="10" applyNumberFormat="1" applyFont="1" applyFill="1" applyAlignment="1">
      <alignment horizontal="center"/>
    </xf>
    <xf numFmtId="3" fontId="8" fillId="0" borderId="0" xfId="9" applyNumberFormat="1" applyFont="1" applyFill="1" applyAlignment="1">
      <alignment horizontal="center"/>
    </xf>
    <xf numFmtId="167" fontId="0" fillId="0" borderId="0" xfId="455" applyNumberFormat="1" applyFont="1"/>
    <xf numFmtId="0" fontId="7" fillId="0" borderId="15" xfId="0" applyFont="1" applyBorder="1" applyAlignment="1">
      <alignment horizontal="right"/>
    </xf>
    <xf numFmtId="0" fontId="0" fillId="0" borderId="15" xfId="0" applyBorder="1" applyAlignment="1">
      <alignment horizontal="center"/>
    </xf>
    <xf numFmtId="0" fontId="0" fillId="0" borderId="17" xfId="0" applyBorder="1"/>
    <xf numFmtId="0" fontId="7" fillId="0" borderId="18" xfId="0" applyFont="1" applyBorder="1" applyAlignment="1">
      <alignment horizontal="right"/>
    </xf>
    <xf numFmtId="0" fontId="0" fillId="0" borderId="0" xfId="0" applyBorder="1" applyAlignment="1">
      <alignment horizontal="center"/>
    </xf>
    <xf numFmtId="0" fontId="0" fillId="0" borderId="18" xfId="0" applyBorder="1" applyAlignment="1">
      <alignment horizontal="center"/>
    </xf>
    <xf numFmtId="0" fontId="0" fillId="0" borderId="19" xfId="0" applyBorder="1"/>
    <xf numFmtId="11" fontId="0" fillId="0" borderId="18" xfId="0" applyNumberFormat="1" applyBorder="1" applyAlignment="1">
      <alignment horizontal="center"/>
    </xf>
    <xf numFmtId="0" fontId="0" fillId="0" borderId="18" xfId="0" applyFill="1" applyBorder="1" applyAlignment="1">
      <alignment horizontal="center"/>
    </xf>
    <xf numFmtId="2" fontId="0" fillId="0" borderId="18" xfId="0" applyNumberFormat="1" applyBorder="1" applyAlignment="1">
      <alignment horizontal="center"/>
    </xf>
    <xf numFmtId="2" fontId="0" fillId="0" borderId="0" xfId="0" applyNumberFormat="1" applyAlignment="1">
      <alignment horizontal="center"/>
    </xf>
    <xf numFmtId="0" fontId="0" fillId="0" borderId="21" xfId="0" applyFont="1" applyBorder="1"/>
    <xf numFmtId="0" fontId="0" fillId="0" borderId="22" xfId="0" applyBorder="1"/>
    <xf numFmtId="0" fontId="8" fillId="0" borderId="23" xfId="10" applyFont="1" applyFill="1" applyBorder="1" applyAlignment="1">
      <alignment horizontal="center"/>
    </xf>
    <xf numFmtId="166" fontId="8" fillId="0" borderId="23" xfId="10" applyNumberFormat="1" applyFont="1" applyFill="1" applyBorder="1" applyAlignment="1">
      <alignment horizontal="center"/>
    </xf>
    <xf numFmtId="2" fontId="8" fillId="0" borderId="23" xfId="10" applyNumberFormat="1" applyFont="1" applyFill="1" applyBorder="1" applyAlignment="1">
      <alignment horizontal="center"/>
    </xf>
    <xf numFmtId="3" fontId="8" fillId="0" borderId="23" xfId="10" applyNumberFormat="1" applyFont="1" applyFill="1" applyBorder="1" applyAlignment="1">
      <alignment horizontal="center"/>
    </xf>
    <xf numFmtId="0" fontId="0" fillId="0" borderId="0" xfId="0" applyFill="1" applyBorder="1"/>
    <xf numFmtId="0" fontId="0" fillId="0" borderId="25" xfId="0" applyBorder="1" applyAlignment="1">
      <alignment horizontal="center"/>
    </xf>
    <xf numFmtId="0" fontId="0" fillId="0" borderId="26" xfId="0" applyBorder="1" applyAlignment="1">
      <alignment horizontal="center"/>
    </xf>
    <xf numFmtId="0" fontId="0" fillId="0" borderId="0" xfId="0" applyAlignment="1">
      <alignment horizontal="center"/>
    </xf>
    <xf numFmtId="43" fontId="0" fillId="0" borderId="25" xfId="455" applyFont="1" applyBorder="1" applyAlignment="1">
      <alignment horizontal="center"/>
    </xf>
    <xf numFmtId="43" fontId="0" fillId="0" borderId="0" xfId="455" applyFont="1" applyBorder="1" applyAlignment="1">
      <alignment horizontal="center"/>
    </xf>
    <xf numFmtId="43" fontId="0" fillId="0" borderId="19" xfId="455" applyFont="1" applyBorder="1" applyAlignment="1">
      <alignment horizontal="center"/>
    </xf>
    <xf numFmtId="43" fontId="0" fillId="0" borderId="0" xfId="455" applyFont="1" applyBorder="1"/>
    <xf numFmtId="43" fontId="8" fillId="0" borderId="25" xfId="455" applyFont="1" applyBorder="1" applyAlignment="1">
      <alignment horizontal="center"/>
    </xf>
    <xf numFmtId="43" fontId="8" fillId="0" borderId="0" xfId="455" applyFont="1" applyBorder="1" applyAlignment="1">
      <alignment horizontal="center"/>
    </xf>
    <xf numFmtId="43" fontId="0" fillId="0" borderId="20" xfId="455" applyFont="1" applyBorder="1" applyAlignment="1">
      <alignment horizontal="center"/>
    </xf>
    <xf numFmtId="43" fontId="0" fillId="0" borderId="26" xfId="455" applyFont="1" applyBorder="1" applyAlignment="1">
      <alignment horizontal="center"/>
    </xf>
    <xf numFmtId="0" fontId="7" fillId="0" borderId="0" xfId="0" applyFont="1" applyBorder="1" applyAlignment="1">
      <alignment horizontal="right"/>
    </xf>
    <xf numFmtId="2" fontId="0" fillId="0" borderId="27" xfId="0" applyNumberFormat="1" applyBorder="1" applyAlignment="1">
      <alignment horizontal="center"/>
    </xf>
    <xf numFmtId="0" fontId="0" fillId="0" borderId="28" xfId="0" applyFill="1" applyBorder="1"/>
    <xf numFmtId="0" fontId="7" fillId="0" borderId="27" xfId="0" applyFont="1" applyBorder="1" applyAlignment="1">
      <alignment horizontal="right"/>
    </xf>
    <xf numFmtId="0" fontId="0" fillId="0" borderId="0" xfId="0"/>
    <xf numFmtId="43" fontId="0" fillId="0" borderId="0" xfId="455" applyFont="1" applyAlignment="1">
      <alignment horizontal="center"/>
    </xf>
    <xf numFmtId="43" fontId="0" fillId="0" borderId="0" xfId="455" applyFont="1" applyAlignment="1">
      <alignment horizontal="center"/>
    </xf>
    <xf numFmtId="3" fontId="8" fillId="0" borderId="0" xfId="8" applyNumberFormat="1" applyFont="1" applyAlignment="1">
      <alignment horizontal="center"/>
    </xf>
    <xf numFmtId="0" fontId="0" fillId="0" borderId="0" xfId="0" applyBorder="1"/>
    <xf numFmtId="0" fontId="44" fillId="0" borderId="0" xfId="0" applyFont="1"/>
    <xf numFmtId="0" fontId="0" fillId="0" borderId="17" xfId="0" applyBorder="1" applyAlignment="1">
      <alignment horizontal="center"/>
    </xf>
    <xf numFmtId="0" fontId="0" fillId="0" borderId="19" xfId="0" applyBorder="1" applyAlignment="1">
      <alignment horizontal="center"/>
    </xf>
    <xf numFmtId="0" fontId="0" fillId="0" borderId="28" xfId="0" applyBorder="1" applyAlignment="1">
      <alignment horizontal="center"/>
    </xf>
    <xf numFmtId="0" fontId="7" fillId="0" borderId="0" xfId="0" applyFont="1" applyBorder="1" applyAlignment="1">
      <alignment horizontal="right" wrapText="1"/>
    </xf>
    <xf numFmtId="0" fontId="0" fillId="0" borderId="0" xfId="0" applyBorder="1" applyAlignment="1">
      <alignment horizontal="center" vertical="center"/>
    </xf>
    <xf numFmtId="2" fontId="8" fillId="0" borderId="0" xfId="477" applyNumberFormat="1" applyFont="1" applyBorder="1" applyAlignment="1">
      <alignment horizontal="center"/>
    </xf>
    <xf numFmtId="2" fontId="8" fillId="0" borderId="0" xfId="10" applyNumberFormat="1" applyFont="1" applyBorder="1" applyAlignment="1">
      <alignment horizontal="center"/>
    </xf>
    <xf numFmtId="43" fontId="0" fillId="0" borderId="0" xfId="455" applyFont="1" applyBorder="1" applyAlignment="1">
      <alignment horizontal="center" vertical="center"/>
    </xf>
    <xf numFmtId="2" fontId="8" fillId="0" borderId="30" xfId="477" applyNumberFormat="1" applyFont="1" applyBorder="1" applyAlignment="1">
      <alignment horizontal="center"/>
    </xf>
    <xf numFmtId="2" fontId="8" fillId="0" borderId="30" xfId="10" applyNumberFormat="1" applyFont="1" applyBorder="1" applyAlignment="1">
      <alignment horizontal="center"/>
    </xf>
    <xf numFmtId="43" fontId="0" fillId="0" borderId="30" xfId="455" applyFont="1" applyBorder="1"/>
    <xf numFmtId="0" fontId="4" fillId="0" borderId="0" xfId="0" applyFont="1" applyAlignment="1">
      <alignment horizontal="right"/>
    </xf>
    <xf numFmtId="2" fontId="0" fillId="0" borderId="30" xfId="455" applyNumberFormat="1" applyFont="1" applyBorder="1" applyAlignment="1">
      <alignment horizontal="center"/>
    </xf>
    <xf numFmtId="43" fontId="8" fillId="0" borderId="26" xfId="455" applyFont="1" applyBorder="1" applyAlignment="1">
      <alignment horizontal="center"/>
    </xf>
    <xf numFmtId="0" fontId="0" fillId="0" borderId="30" xfId="0" applyBorder="1"/>
    <xf numFmtId="2" fontId="0" fillId="0" borderId="0" xfId="0" applyNumberFormat="1"/>
    <xf numFmtId="2" fontId="8" fillId="0" borderId="0" xfId="10" applyNumberFormat="1" applyFont="1" applyFill="1" applyBorder="1" applyAlignment="1">
      <alignment horizontal="center"/>
    </xf>
    <xf numFmtId="0" fontId="0" fillId="0" borderId="28" xfId="0" applyBorder="1"/>
    <xf numFmtId="0" fontId="0" fillId="0" borderId="31" xfId="0" applyBorder="1" applyAlignment="1">
      <alignment horizontal="center"/>
    </xf>
    <xf numFmtId="0" fontId="0" fillId="0" borderId="32" xfId="0" applyBorder="1" applyAlignment="1">
      <alignment horizontal="center"/>
    </xf>
    <xf numFmtId="2" fontId="0" fillId="0" borderId="33" xfId="0" applyNumberFormat="1" applyBorder="1" applyAlignment="1">
      <alignment horizontal="center"/>
    </xf>
    <xf numFmtId="43" fontId="0" fillId="0" borderId="34" xfId="455" applyFont="1" applyBorder="1" applyAlignment="1">
      <alignment horizontal="center"/>
    </xf>
    <xf numFmtId="43" fontId="0" fillId="0" borderId="35" xfId="455" applyFont="1" applyBorder="1" applyAlignment="1">
      <alignment horizontal="center"/>
    </xf>
    <xf numFmtId="43" fontId="8" fillId="0" borderId="35" xfId="455" applyFont="1" applyBorder="1" applyAlignment="1">
      <alignment horizontal="center"/>
    </xf>
    <xf numFmtId="43" fontId="0" fillId="0" borderId="35" xfId="455" applyFont="1" applyBorder="1" applyAlignment="1">
      <alignment horizontal="center" vertical="center"/>
    </xf>
    <xf numFmtId="0" fontId="0" fillId="0" borderId="0" xfId="0" applyFont="1" applyAlignment="1">
      <alignment horizontal="center"/>
    </xf>
    <xf numFmtId="0" fontId="0" fillId="0" borderId="35" xfId="0" applyFont="1" applyBorder="1" applyAlignment="1">
      <alignment horizontal="center"/>
    </xf>
    <xf numFmtId="0" fontId="8" fillId="0" borderId="18" xfId="3" applyFont="1" applyBorder="1" applyAlignment="1">
      <alignment horizontal="center"/>
    </xf>
    <xf numFmtId="0" fontId="8" fillId="0" borderId="27" xfId="3"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0" fillId="0" borderId="20" xfId="0" applyFont="1" applyFill="1" applyBorder="1" applyAlignment="1">
      <alignment horizontal="center"/>
    </xf>
    <xf numFmtId="169" fontId="0" fillId="0" borderId="0" xfId="0" applyNumberFormat="1" applyBorder="1"/>
    <xf numFmtId="169" fontId="0" fillId="0" borderId="19" xfId="0" applyNumberFormat="1" applyBorder="1"/>
    <xf numFmtId="169" fontId="0" fillId="0" borderId="20" xfId="0" applyNumberFormat="1" applyBorder="1"/>
    <xf numFmtId="169" fontId="0" fillId="0" borderId="34" xfId="0" applyNumberFormat="1" applyBorder="1"/>
    <xf numFmtId="169" fontId="0" fillId="0" borderId="0" xfId="0" applyNumberFormat="1" applyFont="1" applyBorder="1" applyAlignment="1">
      <alignment horizontal="center"/>
    </xf>
    <xf numFmtId="169" fontId="0" fillId="0" borderId="19" xfId="0" applyNumberFormat="1" applyFont="1" applyBorder="1" applyAlignment="1">
      <alignment horizontal="center"/>
    </xf>
    <xf numFmtId="169" fontId="0" fillId="0" borderId="35" xfId="0" applyNumberFormat="1" applyFont="1" applyBorder="1" applyAlignment="1">
      <alignment horizontal="center"/>
    </xf>
    <xf numFmtId="169" fontId="0" fillId="0" borderId="34" xfId="0" applyNumberFormat="1" applyFont="1" applyBorder="1" applyAlignment="1">
      <alignment horizontal="center"/>
    </xf>
    <xf numFmtId="167" fontId="0" fillId="0" borderId="0" xfId="455" applyNumberFormat="1" applyFont="1" applyAlignment="1">
      <alignment horizontal="center"/>
    </xf>
    <xf numFmtId="167" fontId="0" fillId="0" borderId="0" xfId="455" applyNumberFormat="1" applyFont="1" applyBorder="1" applyAlignment="1">
      <alignment horizontal="center"/>
    </xf>
    <xf numFmtId="167" fontId="0" fillId="0" borderId="20" xfId="455" applyNumberFormat="1" applyFont="1" applyBorder="1" applyAlignment="1">
      <alignment horizontal="center"/>
    </xf>
    <xf numFmtId="43" fontId="0" fillId="0" borderId="0" xfId="0" applyNumberFormat="1" applyBorder="1"/>
    <xf numFmtId="167" fontId="0" fillId="0" borderId="0" xfId="0" applyNumberFormat="1" applyBorder="1"/>
    <xf numFmtId="170" fontId="0" fillId="0" borderId="0" xfId="0" applyNumberFormat="1" applyBorder="1"/>
    <xf numFmtId="0" fontId="1" fillId="0" borderId="0" xfId="0" applyFont="1" applyFill="1" applyBorder="1" applyAlignment="1">
      <alignment horizontal="center"/>
    </xf>
    <xf numFmtId="43" fontId="0" fillId="0" borderId="19" xfId="0" applyNumberFormat="1" applyBorder="1"/>
    <xf numFmtId="43" fontId="0" fillId="0" borderId="20" xfId="0" applyNumberFormat="1" applyBorder="1"/>
    <xf numFmtId="167" fontId="0" fillId="0" borderId="20" xfId="0" applyNumberFormat="1" applyBorder="1"/>
    <xf numFmtId="170" fontId="0" fillId="0" borderId="20" xfId="0" applyNumberFormat="1" applyBorder="1"/>
    <xf numFmtId="43" fontId="0" fillId="0" borderId="34" xfId="0" applyNumberFormat="1" applyBorder="1"/>
    <xf numFmtId="0" fontId="1" fillId="0" borderId="38" xfId="0" applyFont="1" applyFill="1" applyBorder="1" applyAlignment="1">
      <alignment horizontal="center"/>
    </xf>
    <xf numFmtId="168" fontId="0" fillId="0" borderId="0" xfId="0" applyNumberFormat="1" applyAlignment="1">
      <alignment horizontal="center"/>
    </xf>
    <xf numFmtId="37" fontId="0" fillId="0" borderId="0" xfId="0" applyNumberFormat="1" applyFont="1" applyAlignment="1">
      <alignment horizontal="center"/>
    </xf>
    <xf numFmtId="0" fontId="0" fillId="0" borderId="0" xfId="0" applyFont="1"/>
    <xf numFmtId="0" fontId="0" fillId="0" borderId="0" xfId="0" applyFont="1" applyBorder="1"/>
    <xf numFmtId="0" fontId="0" fillId="0" borderId="0" xfId="0"/>
    <xf numFmtId="0" fontId="0" fillId="0" borderId="0" xfId="0" applyFont="1"/>
    <xf numFmtId="0" fontId="0" fillId="0" borderId="0" xfId="0" applyBorder="1"/>
    <xf numFmtId="0" fontId="0" fillId="0" borderId="0" xfId="0" applyFont="1"/>
    <xf numFmtId="0" fontId="0" fillId="0" borderId="0" xfId="0" applyFont="1" applyBorder="1" applyAlignment="1">
      <alignment vertical="center"/>
    </xf>
    <xf numFmtId="167" fontId="0" fillId="0" borderId="0" xfId="455" applyNumberFormat="1" applyFont="1" applyFill="1"/>
    <xf numFmtId="167" fontId="0" fillId="0" borderId="0" xfId="455" applyNumberFormat="1" applyFont="1"/>
    <xf numFmtId="0" fontId="0" fillId="0" borderId="0" xfId="0" applyBorder="1"/>
    <xf numFmtId="0" fontId="0" fillId="0" borderId="0" xfId="0" applyBorder="1"/>
    <xf numFmtId="0" fontId="0" fillId="0" borderId="0" xfId="0" applyFont="1"/>
    <xf numFmtId="0" fontId="0" fillId="0" borderId="0" xfId="0" applyFont="1"/>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23" xfId="0" applyFont="1" applyBorder="1" applyAlignment="1">
      <alignment horizontal="center" wrapText="1"/>
    </xf>
    <xf numFmtId="0" fontId="1" fillId="0" borderId="16"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19" xfId="0"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horizontal="center"/>
    </xf>
  </cellXfs>
  <cellStyles count="1114">
    <cellStyle name="•\Ž¦Ï‚Ý‚ÌƒnƒCƒp[ƒŠƒ“ƒN" xfId="2"/>
    <cellStyle name="20% - Accent1" xfId="29" builtinId="30" customBuiltin="1"/>
    <cellStyle name="20% - Accent1 10" xfId="53"/>
    <cellStyle name="20% - Accent1 11" xfId="54"/>
    <cellStyle name="20% - Accent1 2" xfId="55"/>
    <cellStyle name="20% - Accent1 3" xfId="56"/>
    <cellStyle name="20% - Accent1 4" xfId="57"/>
    <cellStyle name="20% - Accent1 5" xfId="58"/>
    <cellStyle name="20% - Accent1 6" xfId="59"/>
    <cellStyle name="20% - Accent1 7" xfId="60"/>
    <cellStyle name="20% - Accent1 8" xfId="61"/>
    <cellStyle name="20% - Accent1 9" xfId="62"/>
    <cellStyle name="20% - Accent2" xfId="33" builtinId="34" customBuiltin="1"/>
    <cellStyle name="20% - Accent2 10" xfId="63"/>
    <cellStyle name="20% - Accent2 11" xfId="64"/>
    <cellStyle name="20% - Accent2 2" xfId="65"/>
    <cellStyle name="20% - Accent2 3" xfId="66"/>
    <cellStyle name="20% - Accent2 4" xfId="67"/>
    <cellStyle name="20% - Accent2 5" xfId="68"/>
    <cellStyle name="20% - Accent2 6" xfId="69"/>
    <cellStyle name="20% - Accent2 7" xfId="70"/>
    <cellStyle name="20% - Accent2 8" xfId="71"/>
    <cellStyle name="20% - Accent2 9" xfId="72"/>
    <cellStyle name="20% - Accent3" xfId="37" builtinId="38" customBuiltin="1"/>
    <cellStyle name="20% - Accent3 10" xfId="73"/>
    <cellStyle name="20% - Accent3 11" xfId="74"/>
    <cellStyle name="20% - Accent3 2" xfId="75"/>
    <cellStyle name="20% - Accent3 3" xfId="76"/>
    <cellStyle name="20% - Accent3 4" xfId="77"/>
    <cellStyle name="20% - Accent3 5" xfId="78"/>
    <cellStyle name="20% - Accent3 6" xfId="79"/>
    <cellStyle name="20% - Accent3 7" xfId="80"/>
    <cellStyle name="20% - Accent3 8" xfId="81"/>
    <cellStyle name="20% - Accent3 9" xfId="82"/>
    <cellStyle name="20% - Accent4" xfId="41" builtinId="42" customBuiltin="1"/>
    <cellStyle name="20% - Accent4 10" xfId="83"/>
    <cellStyle name="20% - Accent4 11" xfId="84"/>
    <cellStyle name="20% - Accent4 2" xfId="85"/>
    <cellStyle name="20% - Accent4 3" xfId="86"/>
    <cellStyle name="20% - Accent4 4" xfId="87"/>
    <cellStyle name="20% - Accent4 5" xfId="88"/>
    <cellStyle name="20% - Accent4 6" xfId="89"/>
    <cellStyle name="20% - Accent4 7" xfId="90"/>
    <cellStyle name="20% - Accent4 8" xfId="91"/>
    <cellStyle name="20% - Accent4 9" xfId="92"/>
    <cellStyle name="20% - Accent5" xfId="45" builtinId="46" customBuiltin="1"/>
    <cellStyle name="20% - Accent5 10" xfId="93"/>
    <cellStyle name="20% - Accent5 2" xfId="94"/>
    <cellStyle name="20% - Accent5 3" xfId="95"/>
    <cellStyle name="20% - Accent5 4" xfId="96"/>
    <cellStyle name="20% - Accent5 5" xfId="97"/>
    <cellStyle name="20% - Accent5 6" xfId="98"/>
    <cellStyle name="20% - Accent5 7" xfId="99"/>
    <cellStyle name="20% - Accent5 8" xfId="100"/>
    <cellStyle name="20% - Accent5 9" xfId="101"/>
    <cellStyle name="20% - Accent6" xfId="49" builtinId="50" customBuiltin="1"/>
    <cellStyle name="20% - Accent6 10" xfId="102"/>
    <cellStyle name="20% - Accent6 11" xfId="103"/>
    <cellStyle name="20% - Accent6 2" xfId="104"/>
    <cellStyle name="20% - Accent6 3" xfId="105"/>
    <cellStyle name="20% - Accent6 4" xfId="106"/>
    <cellStyle name="20% - Accent6 5" xfId="107"/>
    <cellStyle name="20% - Accent6 6" xfId="108"/>
    <cellStyle name="20% - Accent6 7" xfId="109"/>
    <cellStyle name="20% - Accent6 8" xfId="110"/>
    <cellStyle name="20% - Accent6 9" xfId="111"/>
    <cellStyle name="40% - Accent1" xfId="30" builtinId="31" customBuiltin="1"/>
    <cellStyle name="40% - Accent1 10" xfId="112"/>
    <cellStyle name="40% - Accent1 11" xfId="113"/>
    <cellStyle name="40% - Accent1 2" xfId="114"/>
    <cellStyle name="40% - Accent1 3" xfId="115"/>
    <cellStyle name="40% - Accent1 4" xfId="116"/>
    <cellStyle name="40% - Accent1 5" xfId="117"/>
    <cellStyle name="40% - Accent1 6" xfId="118"/>
    <cellStyle name="40% - Accent1 7" xfId="119"/>
    <cellStyle name="40% - Accent1 8" xfId="120"/>
    <cellStyle name="40% - Accent1 9" xfId="121"/>
    <cellStyle name="40% - Accent2" xfId="34" builtinId="35" customBuiltin="1"/>
    <cellStyle name="40% - Accent2 10" xfId="122"/>
    <cellStyle name="40% - Accent2 2" xfId="123"/>
    <cellStyle name="40% - Accent2 3" xfId="124"/>
    <cellStyle name="40% - Accent2 4" xfId="125"/>
    <cellStyle name="40% - Accent2 5" xfId="126"/>
    <cellStyle name="40% - Accent2 6" xfId="127"/>
    <cellStyle name="40% - Accent2 7" xfId="128"/>
    <cellStyle name="40% - Accent2 8" xfId="129"/>
    <cellStyle name="40% - Accent2 9" xfId="130"/>
    <cellStyle name="40% - Accent3" xfId="38" builtinId="39" customBuiltin="1"/>
    <cellStyle name="40% - Accent3 10" xfId="131"/>
    <cellStyle name="40% - Accent3 11" xfId="132"/>
    <cellStyle name="40% - Accent3 2" xfId="133"/>
    <cellStyle name="40% - Accent3 3" xfId="134"/>
    <cellStyle name="40% - Accent3 4" xfId="135"/>
    <cellStyle name="40% - Accent3 5" xfId="136"/>
    <cellStyle name="40% - Accent3 6" xfId="137"/>
    <cellStyle name="40% - Accent3 7" xfId="138"/>
    <cellStyle name="40% - Accent3 8" xfId="139"/>
    <cellStyle name="40% - Accent3 9" xfId="140"/>
    <cellStyle name="40% - Accent4" xfId="42" builtinId="43" customBuiltin="1"/>
    <cellStyle name="40% - Accent4 10" xfId="141"/>
    <cellStyle name="40% - Accent4 11" xfId="142"/>
    <cellStyle name="40% - Accent4 2" xfId="143"/>
    <cellStyle name="40% - Accent4 3" xfId="144"/>
    <cellStyle name="40% - Accent4 4" xfId="145"/>
    <cellStyle name="40% - Accent4 5" xfId="146"/>
    <cellStyle name="40% - Accent4 6" xfId="147"/>
    <cellStyle name="40% - Accent4 7" xfId="148"/>
    <cellStyle name="40% - Accent4 8" xfId="149"/>
    <cellStyle name="40% - Accent4 9" xfId="150"/>
    <cellStyle name="40% - Accent5" xfId="46" builtinId="47" customBuiltin="1"/>
    <cellStyle name="40% - Accent5 10" xfId="151"/>
    <cellStyle name="40% - Accent5 11" xfId="152"/>
    <cellStyle name="40% - Accent5 2" xfId="153"/>
    <cellStyle name="40% - Accent5 3" xfId="154"/>
    <cellStyle name="40% - Accent5 4" xfId="155"/>
    <cellStyle name="40% - Accent5 5" xfId="156"/>
    <cellStyle name="40% - Accent5 6" xfId="157"/>
    <cellStyle name="40% - Accent5 7" xfId="158"/>
    <cellStyle name="40% - Accent5 8" xfId="159"/>
    <cellStyle name="40% - Accent5 9" xfId="160"/>
    <cellStyle name="40% - Accent6" xfId="50" builtinId="51" customBuiltin="1"/>
    <cellStyle name="40% - Accent6 10" xfId="161"/>
    <cellStyle name="40% - Accent6 11" xfId="162"/>
    <cellStyle name="40% - Accent6 2" xfId="163"/>
    <cellStyle name="40% - Accent6 3" xfId="164"/>
    <cellStyle name="40% - Accent6 4" xfId="165"/>
    <cellStyle name="40% - Accent6 5" xfId="166"/>
    <cellStyle name="40% - Accent6 6" xfId="167"/>
    <cellStyle name="40% - Accent6 7" xfId="168"/>
    <cellStyle name="40% - Accent6 8" xfId="169"/>
    <cellStyle name="40% - Accent6 9" xfId="170"/>
    <cellStyle name="60% - Accent1" xfId="31" builtinId="32" customBuiltin="1"/>
    <cellStyle name="60% - Accent1 10" xfId="171"/>
    <cellStyle name="60% - Accent1 11" xfId="172"/>
    <cellStyle name="60% - Accent1 2" xfId="173"/>
    <cellStyle name="60% - Accent1 3" xfId="174"/>
    <cellStyle name="60% - Accent1 4" xfId="175"/>
    <cellStyle name="60% - Accent1 5" xfId="176"/>
    <cellStyle name="60% - Accent1 6" xfId="177"/>
    <cellStyle name="60% - Accent1 7" xfId="178"/>
    <cellStyle name="60% - Accent1 8" xfId="179"/>
    <cellStyle name="60% - Accent1 9" xfId="180"/>
    <cellStyle name="60% - Accent2" xfId="35" builtinId="36" customBuiltin="1"/>
    <cellStyle name="60% - Accent2 10" xfId="181"/>
    <cellStyle name="60% - Accent2 11" xfId="182"/>
    <cellStyle name="60% - Accent2 2" xfId="183"/>
    <cellStyle name="60% - Accent2 3" xfId="184"/>
    <cellStyle name="60% - Accent2 4" xfId="185"/>
    <cellStyle name="60% - Accent2 5" xfId="186"/>
    <cellStyle name="60% - Accent2 6" xfId="187"/>
    <cellStyle name="60% - Accent2 7" xfId="188"/>
    <cellStyle name="60% - Accent2 8" xfId="189"/>
    <cellStyle name="60% - Accent2 9" xfId="190"/>
    <cellStyle name="60% - Accent3" xfId="39" builtinId="40" customBuiltin="1"/>
    <cellStyle name="60% - Accent3 10" xfId="191"/>
    <cellStyle name="60% - Accent3 11" xfId="192"/>
    <cellStyle name="60% - Accent3 2" xfId="193"/>
    <cellStyle name="60% - Accent3 3" xfId="194"/>
    <cellStyle name="60% - Accent3 4" xfId="195"/>
    <cellStyle name="60% - Accent3 5" xfId="196"/>
    <cellStyle name="60% - Accent3 6" xfId="197"/>
    <cellStyle name="60% - Accent3 7" xfId="198"/>
    <cellStyle name="60% - Accent3 8" xfId="199"/>
    <cellStyle name="60% - Accent3 9" xfId="200"/>
    <cellStyle name="60% - Accent4" xfId="43" builtinId="44" customBuiltin="1"/>
    <cellStyle name="60% - Accent4 10" xfId="201"/>
    <cellStyle name="60% - Accent4 11" xfId="202"/>
    <cellStyle name="60% - Accent4 2" xfId="203"/>
    <cellStyle name="60% - Accent4 3" xfId="204"/>
    <cellStyle name="60% - Accent4 4" xfId="205"/>
    <cellStyle name="60% - Accent4 5" xfId="206"/>
    <cellStyle name="60% - Accent4 6" xfId="207"/>
    <cellStyle name="60% - Accent4 7" xfId="208"/>
    <cellStyle name="60% - Accent4 8" xfId="209"/>
    <cellStyle name="60% - Accent4 9" xfId="210"/>
    <cellStyle name="60% - Accent5" xfId="47" builtinId="48" customBuiltin="1"/>
    <cellStyle name="60% - Accent5 10" xfId="211"/>
    <cellStyle name="60% - Accent5 11" xfId="212"/>
    <cellStyle name="60% - Accent5 2" xfId="213"/>
    <cellStyle name="60% - Accent5 3" xfId="214"/>
    <cellStyle name="60% - Accent5 4" xfId="215"/>
    <cellStyle name="60% - Accent5 5" xfId="216"/>
    <cellStyle name="60% - Accent5 6" xfId="217"/>
    <cellStyle name="60% - Accent5 7" xfId="218"/>
    <cellStyle name="60% - Accent5 8" xfId="219"/>
    <cellStyle name="60% - Accent5 9" xfId="220"/>
    <cellStyle name="60% - Accent6" xfId="51" builtinId="52" customBuiltin="1"/>
    <cellStyle name="60% - Accent6 10" xfId="221"/>
    <cellStyle name="60% - Accent6 11" xfId="222"/>
    <cellStyle name="60% - Accent6 2" xfId="223"/>
    <cellStyle name="60% - Accent6 3" xfId="224"/>
    <cellStyle name="60% - Accent6 4" xfId="225"/>
    <cellStyle name="60% - Accent6 5" xfId="226"/>
    <cellStyle name="60% - Accent6 6" xfId="227"/>
    <cellStyle name="60% - Accent6 7" xfId="228"/>
    <cellStyle name="60% - Accent6 8" xfId="229"/>
    <cellStyle name="60% - Accent6 9" xfId="230"/>
    <cellStyle name="Accent1" xfId="28" builtinId="29" customBuiltin="1"/>
    <cellStyle name="Accent1 10" xfId="231"/>
    <cellStyle name="Accent1 11" xfId="232"/>
    <cellStyle name="Accent1 2" xfId="233"/>
    <cellStyle name="Accent1 3" xfId="234"/>
    <cellStyle name="Accent1 4" xfId="235"/>
    <cellStyle name="Accent1 5" xfId="236"/>
    <cellStyle name="Accent1 6" xfId="237"/>
    <cellStyle name="Accent1 7" xfId="238"/>
    <cellStyle name="Accent1 8" xfId="239"/>
    <cellStyle name="Accent1 9" xfId="240"/>
    <cellStyle name="Accent2" xfId="32" builtinId="33" customBuiltin="1"/>
    <cellStyle name="Accent2 10" xfId="241"/>
    <cellStyle name="Accent2 11" xfId="242"/>
    <cellStyle name="Accent2 2" xfId="243"/>
    <cellStyle name="Accent2 3" xfId="244"/>
    <cellStyle name="Accent2 4" xfId="245"/>
    <cellStyle name="Accent2 5" xfId="246"/>
    <cellStyle name="Accent2 6" xfId="247"/>
    <cellStyle name="Accent2 7" xfId="248"/>
    <cellStyle name="Accent2 8" xfId="249"/>
    <cellStyle name="Accent2 9" xfId="250"/>
    <cellStyle name="Accent3" xfId="36" builtinId="37" customBuiltin="1"/>
    <cellStyle name="Accent3 10" xfId="251"/>
    <cellStyle name="Accent3 11" xfId="252"/>
    <cellStyle name="Accent3 2" xfId="253"/>
    <cellStyle name="Accent3 3" xfId="254"/>
    <cellStyle name="Accent3 4" xfId="255"/>
    <cellStyle name="Accent3 5" xfId="256"/>
    <cellStyle name="Accent3 6" xfId="257"/>
    <cellStyle name="Accent3 7" xfId="258"/>
    <cellStyle name="Accent3 8" xfId="259"/>
    <cellStyle name="Accent3 9" xfId="260"/>
    <cellStyle name="Accent4" xfId="40" builtinId="41" customBuiltin="1"/>
    <cellStyle name="Accent4 10" xfId="261"/>
    <cellStyle name="Accent4 11" xfId="262"/>
    <cellStyle name="Accent4 2" xfId="263"/>
    <cellStyle name="Accent4 3" xfId="264"/>
    <cellStyle name="Accent4 4" xfId="265"/>
    <cellStyle name="Accent4 5" xfId="266"/>
    <cellStyle name="Accent4 6" xfId="267"/>
    <cellStyle name="Accent4 7" xfId="268"/>
    <cellStyle name="Accent4 8" xfId="269"/>
    <cellStyle name="Accent4 9" xfId="270"/>
    <cellStyle name="Accent5" xfId="44" builtinId="45" customBuiltin="1"/>
    <cellStyle name="Accent5 10" xfId="271"/>
    <cellStyle name="Accent5 2" xfId="272"/>
    <cellStyle name="Accent5 3" xfId="273"/>
    <cellStyle name="Accent5 4" xfId="274"/>
    <cellStyle name="Accent5 5" xfId="275"/>
    <cellStyle name="Accent5 6" xfId="276"/>
    <cellStyle name="Accent5 7" xfId="277"/>
    <cellStyle name="Accent5 8" xfId="278"/>
    <cellStyle name="Accent5 9" xfId="279"/>
    <cellStyle name="Accent6" xfId="48" builtinId="49" customBuiltin="1"/>
    <cellStyle name="Accent6 10" xfId="280"/>
    <cellStyle name="Accent6 11" xfId="281"/>
    <cellStyle name="Accent6 2" xfId="282"/>
    <cellStyle name="Accent6 3" xfId="283"/>
    <cellStyle name="Accent6 4" xfId="284"/>
    <cellStyle name="Accent6 5" xfId="285"/>
    <cellStyle name="Accent6 6" xfId="286"/>
    <cellStyle name="Accent6 7" xfId="287"/>
    <cellStyle name="Accent6 8" xfId="288"/>
    <cellStyle name="Accent6 9" xfId="289"/>
    <cellStyle name="ANCLAS,REZONES Y SUS PARTES,DE FUNDICION,DE HIERRO O DE ACERO" xfId="3"/>
    <cellStyle name="ANCLAS,REZONES Y SUS PARTES,DE FUNDICION,DE HIERRO O DE ACERO 2" xfId="8"/>
    <cellStyle name="ANCLAS,REZONES Y SUS PARTES,DE FUNDICION,DE HIERRO O DE ACERO 3" xfId="290"/>
    <cellStyle name="ANCLAS,REZONES Y SUS PARTES,DE FUNDICION,DE HIERRO O DE ACERO 3 2" xfId="457"/>
    <cellStyle name="Bad" xfId="18" builtinId="27" customBuiltin="1"/>
    <cellStyle name="Bad 10" xfId="291"/>
    <cellStyle name="Bad 11" xfId="292"/>
    <cellStyle name="Bad 2" xfId="293"/>
    <cellStyle name="Bad 3" xfId="294"/>
    <cellStyle name="Bad 4" xfId="295"/>
    <cellStyle name="Bad 5" xfId="296"/>
    <cellStyle name="Bad 6" xfId="297"/>
    <cellStyle name="Bad 7" xfId="298"/>
    <cellStyle name="Bad 8" xfId="299"/>
    <cellStyle name="Bad 9" xfId="300"/>
    <cellStyle name="Calculation" xfId="22" builtinId="22" customBuiltin="1"/>
    <cellStyle name="Calculation 10" xfId="301"/>
    <cellStyle name="Calculation 11" xfId="302"/>
    <cellStyle name="Calculation 2" xfId="303"/>
    <cellStyle name="Calculation 3" xfId="304"/>
    <cellStyle name="Calculation 4" xfId="305"/>
    <cellStyle name="Calculation 5" xfId="306"/>
    <cellStyle name="Calculation 6" xfId="307"/>
    <cellStyle name="Calculation 7" xfId="308"/>
    <cellStyle name="Calculation 8" xfId="309"/>
    <cellStyle name="Calculation 9" xfId="310"/>
    <cellStyle name="Check Cell" xfId="24" builtinId="23" customBuiltin="1"/>
    <cellStyle name="Check Cell 10" xfId="311"/>
    <cellStyle name="Check Cell 2" xfId="312"/>
    <cellStyle name="Check Cell 3" xfId="313"/>
    <cellStyle name="Check Cell 4" xfId="314"/>
    <cellStyle name="Check Cell 5" xfId="315"/>
    <cellStyle name="Check Cell 6" xfId="316"/>
    <cellStyle name="Check Cell 7" xfId="317"/>
    <cellStyle name="Check Cell 8" xfId="318"/>
    <cellStyle name="Check Cell 9" xfId="319"/>
    <cellStyle name="Comma" xfId="455" builtinId="3"/>
    <cellStyle name="Comma 2" xfId="7"/>
    <cellStyle name="Comma 3" xfId="9"/>
    <cellStyle name="Comma 4" xfId="460"/>
    <cellStyle name="Comma 4 2" xfId="613"/>
    <cellStyle name="Comma 4 3" xfId="653"/>
    <cellStyle name="Comma 9" xfId="320"/>
    <cellStyle name="Currency" xfId="453" builtinId="4"/>
    <cellStyle name="Explanatory Text" xfId="26" builtinId="53" customBuiltin="1"/>
    <cellStyle name="Explanatory Text 10" xfId="321"/>
    <cellStyle name="Explanatory Text 2" xfId="322"/>
    <cellStyle name="Explanatory Text 3" xfId="323"/>
    <cellStyle name="Explanatory Text 4" xfId="324"/>
    <cellStyle name="Explanatory Text 5" xfId="325"/>
    <cellStyle name="Explanatory Text 6" xfId="326"/>
    <cellStyle name="Explanatory Text 7" xfId="327"/>
    <cellStyle name="Explanatory Text 8" xfId="328"/>
    <cellStyle name="Explanatory Text 9" xfId="329"/>
    <cellStyle name="ƒnƒCƒp[ƒŠƒ“ƒN" xfId="4"/>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Good" xfId="17" builtinId="26" customBuiltin="1"/>
    <cellStyle name="Good 10" xfId="330"/>
    <cellStyle name="Good 11" xfId="331"/>
    <cellStyle name="Good 2" xfId="332"/>
    <cellStyle name="Good 3" xfId="333"/>
    <cellStyle name="Good 4" xfId="334"/>
    <cellStyle name="Good 5" xfId="335"/>
    <cellStyle name="Good 6" xfId="336"/>
    <cellStyle name="Good 7" xfId="337"/>
    <cellStyle name="Good 8" xfId="338"/>
    <cellStyle name="Good 9" xfId="339"/>
    <cellStyle name="Heading 1" xfId="13" builtinId="16" customBuiltin="1"/>
    <cellStyle name="Heading 1 10" xfId="340"/>
    <cellStyle name="Heading 1 11" xfId="341"/>
    <cellStyle name="Heading 1 2" xfId="342"/>
    <cellStyle name="Heading 1 3" xfId="343"/>
    <cellStyle name="Heading 1 4" xfId="344"/>
    <cellStyle name="Heading 1 5" xfId="345"/>
    <cellStyle name="Heading 1 6" xfId="346"/>
    <cellStyle name="Heading 1 7" xfId="347"/>
    <cellStyle name="Heading 1 8" xfId="348"/>
    <cellStyle name="Heading 1 9" xfId="349"/>
    <cellStyle name="Heading 2" xfId="14" builtinId="17" customBuiltin="1"/>
    <cellStyle name="Heading 2 10" xfId="350"/>
    <cellStyle name="Heading 2 11" xfId="351"/>
    <cellStyle name="Heading 2 2" xfId="352"/>
    <cellStyle name="Heading 2 3" xfId="353"/>
    <cellStyle name="Heading 2 4" xfId="354"/>
    <cellStyle name="Heading 2 5" xfId="355"/>
    <cellStyle name="Heading 2 6" xfId="356"/>
    <cellStyle name="Heading 2 7" xfId="357"/>
    <cellStyle name="Heading 2 8" xfId="358"/>
    <cellStyle name="Heading 2 9" xfId="359"/>
    <cellStyle name="Heading 3" xfId="15" builtinId="18" customBuiltin="1"/>
    <cellStyle name="Heading 3 10" xfId="360"/>
    <cellStyle name="Heading 3 10 2" xfId="478"/>
    <cellStyle name="Heading 3 10 2 2" xfId="670"/>
    <cellStyle name="Heading 3 10 2 2 2" xfId="896"/>
    <cellStyle name="Heading 3 10 2 3" xfId="651"/>
    <cellStyle name="Heading 3 10 3" xfId="627"/>
    <cellStyle name="Heading 3 10 3 2" xfId="809"/>
    <cellStyle name="Heading 3 10 3 3" xfId="1039"/>
    <cellStyle name="Heading 3 10 4" xfId="619"/>
    <cellStyle name="Heading 3 10 4 2" xfId="1031"/>
    <cellStyle name="Heading 3 11" xfId="361"/>
    <cellStyle name="Heading 3 2" xfId="362"/>
    <cellStyle name="Heading 3 2 2" xfId="479"/>
    <cellStyle name="Heading 3 2 2 2" xfId="671"/>
    <cellStyle name="Heading 3 2 2 2 2" xfId="897"/>
    <cellStyle name="Heading 3 2 2 3" xfId="650"/>
    <cellStyle name="Heading 3 2 3" xfId="626"/>
    <cellStyle name="Heading 3 2 3 2" xfId="808"/>
    <cellStyle name="Heading 3 2 3 3" xfId="1038"/>
    <cellStyle name="Heading 3 2 4" xfId="631"/>
    <cellStyle name="Heading 3 2 4 2" xfId="1043"/>
    <cellStyle name="Heading 3 3" xfId="363"/>
    <cellStyle name="Heading 3 3 2" xfId="480"/>
    <cellStyle name="Heading 3 3 2 2" xfId="672"/>
    <cellStyle name="Heading 3 3 2 2 2" xfId="898"/>
    <cellStyle name="Heading 3 3 2 3" xfId="649"/>
    <cellStyle name="Heading 3 3 3" xfId="625"/>
    <cellStyle name="Heading 3 3 3 2" xfId="807"/>
    <cellStyle name="Heading 3 3 3 3" xfId="1037"/>
    <cellStyle name="Heading 3 3 4" xfId="618"/>
    <cellStyle name="Heading 3 3 4 2" xfId="1030"/>
    <cellStyle name="Heading 3 4" xfId="364"/>
    <cellStyle name="Heading 3 4 2" xfId="481"/>
    <cellStyle name="Heading 3 4 2 2" xfId="673"/>
    <cellStyle name="Heading 3 4 2 2 2" xfId="899"/>
    <cellStyle name="Heading 3 4 2 3" xfId="648"/>
    <cellStyle name="Heading 3 4 3" xfId="624"/>
    <cellStyle name="Heading 3 4 3 2" xfId="806"/>
    <cellStyle name="Heading 3 4 3 3" xfId="1036"/>
    <cellStyle name="Heading 3 4 4" xfId="617"/>
    <cellStyle name="Heading 3 4 4 2" xfId="1029"/>
    <cellStyle name="Heading 3 5" xfId="365"/>
    <cellStyle name="Heading 3 5 2" xfId="482"/>
    <cellStyle name="Heading 3 5 2 2" xfId="674"/>
    <cellStyle name="Heading 3 5 2 2 2" xfId="900"/>
    <cellStyle name="Heading 3 5 2 3" xfId="647"/>
    <cellStyle name="Heading 3 5 3" xfId="623"/>
    <cellStyle name="Heading 3 5 3 2" xfId="805"/>
    <cellStyle name="Heading 3 5 3 3" xfId="1035"/>
    <cellStyle name="Heading 3 5 4" xfId="612"/>
    <cellStyle name="Heading 3 5 4 2" xfId="1027"/>
    <cellStyle name="Heading 3 6" xfId="366"/>
    <cellStyle name="Heading 3 6 2" xfId="483"/>
    <cellStyle name="Heading 3 6 2 2" xfId="675"/>
    <cellStyle name="Heading 3 6 2 2 2" xfId="901"/>
    <cellStyle name="Heading 3 6 2 3" xfId="646"/>
    <cellStyle name="Heading 3 6 3" xfId="622"/>
    <cellStyle name="Heading 3 6 3 2" xfId="804"/>
    <cellStyle name="Heading 3 6 3 3" xfId="1034"/>
    <cellStyle name="Heading 3 6 4" xfId="616"/>
    <cellStyle name="Heading 3 6 4 2" xfId="1028"/>
    <cellStyle name="Heading 3 7" xfId="367"/>
    <cellStyle name="Heading 3 7 2" xfId="484"/>
    <cellStyle name="Heading 3 7 2 2" xfId="676"/>
    <cellStyle name="Heading 3 7 2 2 2" xfId="902"/>
    <cellStyle name="Heading 3 7 2 3" xfId="645"/>
    <cellStyle name="Heading 3 7 3" xfId="621"/>
    <cellStyle name="Heading 3 7 3 2" xfId="803"/>
    <cellStyle name="Heading 3 7 3 3" xfId="1033"/>
    <cellStyle name="Heading 3 7 4" xfId="628"/>
    <cellStyle name="Heading 3 7 4 2" xfId="1040"/>
    <cellStyle name="Heading 3 8" xfId="368"/>
    <cellStyle name="Heading 3 8 2" xfId="485"/>
    <cellStyle name="Heading 3 8 2 2" xfId="677"/>
    <cellStyle name="Heading 3 8 2 2 2" xfId="903"/>
    <cellStyle name="Heading 3 8 2 3" xfId="644"/>
    <cellStyle name="Heading 3 8 3" xfId="632"/>
    <cellStyle name="Heading 3 8 3 2" xfId="810"/>
    <cellStyle name="Heading 3 8 3 3" xfId="1044"/>
    <cellStyle name="Heading 3 8 4" xfId="629"/>
    <cellStyle name="Heading 3 8 4 2" xfId="1041"/>
    <cellStyle name="Heading 3 9" xfId="369"/>
    <cellStyle name="Heading 3 9 2" xfId="486"/>
    <cellStyle name="Heading 3 9 2 2" xfId="678"/>
    <cellStyle name="Heading 3 9 2 2 2" xfId="904"/>
    <cellStyle name="Heading 3 9 2 3" xfId="643"/>
    <cellStyle name="Heading 3 9 3" xfId="620"/>
    <cellStyle name="Heading 3 9 3 2" xfId="802"/>
    <cellStyle name="Heading 3 9 3 3" xfId="1032"/>
    <cellStyle name="Heading 3 9 4" xfId="630"/>
    <cellStyle name="Heading 3 9 4 2" xfId="1042"/>
    <cellStyle name="Heading 4" xfId="16" builtinId="19" customBuiltin="1"/>
    <cellStyle name="Heading 4 10" xfId="370"/>
    <cellStyle name="Heading 4 11" xfId="371"/>
    <cellStyle name="Heading 4 2" xfId="372"/>
    <cellStyle name="Heading 4 3" xfId="373"/>
    <cellStyle name="Heading 4 4" xfId="374"/>
    <cellStyle name="Heading 4 5" xfId="375"/>
    <cellStyle name="Heading 4 6" xfId="376"/>
    <cellStyle name="Heading 4 7" xfId="377"/>
    <cellStyle name="Heading 4 8" xfId="378"/>
    <cellStyle name="Heading 4 9" xfId="379"/>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10" xfId="679" hidden="1"/>
    <cellStyle name="Hyperlink 10" xfId="905" hidden="1"/>
    <cellStyle name="Hyperlink 11" xfId="681" hidden="1"/>
    <cellStyle name="Hyperlink 11" xfId="907" hidden="1"/>
    <cellStyle name="Hyperlink 12" xfId="683" hidden="1"/>
    <cellStyle name="Hyperlink 12" xfId="909" hidden="1"/>
    <cellStyle name="Hyperlink 13" xfId="685" hidden="1"/>
    <cellStyle name="Hyperlink 13" xfId="911" hidden="1"/>
    <cellStyle name="Hyperlink 14" xfId="687" hidden="1"/>
    <cellStyle name="Hyperlink 14" xfId="913" hidden="1"/>
    <cellStyle name="Hyperlink 15" xfId="689" hidden="1"/>
    <cellStyle name="Hyperlink 15" xfId="915" hidden="1"/>
    <cellStyle name="Hyperlink 16" xfId="691" hidden="1"/>
    <cellStyle name="Hyperlink 16" xfId="917" hidden="1"/>
    <cellStyle name="Hyperlink 17" xfId="693" hidden="1"/>
    <cellStyle name="Hyperlink 17" xfId="919" hidden="1"/>
    <cellStyle name="Hyperlink 18" xfId="695" hidden="1"/>
    <cellStyle name="Hyperlink 18" xfId="921" hidden="1"/>
    <cellStyle name="Hyperlink 19" xfId="697" hidden="1"/>
    <cellStyle name="Hyperlink 19" xfId="923" hidden="1"/>
    <cellStyle name="Hyperlink 2" xfId="654" hidden="1"/>
    <cellStyle name="Hyperlink 2" xfId="880" hidden="1"/>
    <cellStyle name="Hyperlink 20" xfId="699" hidden="1"/>
    <cellStyle name="Hyperlink 20" xfId="925" hidden="1"/>
    <cellStyle name="Hyperlink 21" xfId="701" hidden="1"/>
    <cellStyle name="Hyperlink 21" xfId="927" hidden="1"/>
    <cellStyle name="Hyperlink 22" xfId="703" hidden="1"/>
    <cellStyle name="Hyperlink 22" xfId="929" hidden="1"/>
    <cellStyle name="Hyperlink 23" xfId="705" hidden="1"/>
    <cellStyle name="Hyperlink 23" xfId="931" hidden="1"/>
    <cellStyle name="Hyperlink 24" xfId="707" hidden="1"/>
    <cellStyle name="Hyperlink 24" xfId="933" hidden="1"/>
    <cellStyle name="Hyperlink 25" xfId="709" hidden="1"/>
    <cellStyle name="Hyperlink 25" xfId="935" hidden="1"/>
    <cellStyle name="Hyperlink 26" xfId="711" hidden="1"/>
    <cellStyle name="Hyperlink 26" xfId="937" hidden="1"/>
    <cellStyle name="Hyperlink 27" xfId="713" hidden="1"/>
    <cellStyle name="Hyperlink 27" xfId="939" hidden="1"/>
    <cellStyle name="Hyperlink 28" xfId="715" hidden="1"/>
    <cellStyle name="Hyperlink 28" xfId="941" hidden="1"/>
    <cellStyle name="Hyperlink 29" xfId="717" hidden="1"/>
    <cellStyle name="Hyperlink 29" xfId="943" hidden="1"/>
    <cellStyle name="Hyperlink 3" xfId="656" hidden="1"/>
    <cellStyle name="Hyperlink 3" xfId="882" hidden="1"/>
    <cellStyle name="Hyperlink 30" xfId="719" hidden="1"/>
    <cellStyle name="Hyperlink 30" xfId="945" hidden="1"/>
    <cellStyle name="Hyperlink 31" xfId="721" hidden="1"/>
    <cellStyle name="Hyperlink 31" xfId="947" hidden="1"/>
    <cellStyle name="Hyperlink 32" xfId="723" hidden="1"/>
    <cellStyle name="Hyperlink 32" xfId="949" hidden="1"/>
    <cellStyle name="Hyperlink 33" xfId="725" hidden="1"/>
    <cellStyle name="Hyperlink 33" xfId="951" hidden="1"/>
    <cellStyle name="Hyperlink 34" xfId="727" hidden="1"/>
    <cellStyle name="Hyperlink 34" xfId="953" hidden="1"/>
    <cellStyle name="Hyperlink 35" xfId="729" hidden="1"/>
    <cellStyle name="Hyperlink 35" xfId="955" hidden="1"/>
    <cellStyle name="Hyperlink 36" xfId="731" hidden="1"/>
    <cellStyle name="Hyperlink 36" xfId="957" hidden="1"/>
    <cellStyle name="Hyperlink 37" xfId="733" hidden="1"/>
    <cellStyle name="Hyperlink 37" xfId="959" hidden="1"/>
    <cellStyle name="Hyperlink 38" xfId="735" hidden="1"/>
    <cellStyle name="Hyperlink 38" xfId="961" hidden="1"/>
    <cellStyle name="Hyperlink 39" xfId="737" hidden="1"/>
    <cellStyle name="Hyperlink 39" xfId="963" hidden="1"/>
    <cellStyle name="Hyperlink 4" xfId="658" hidden="1"/>
    <cellStyle name="Hyperlink 4" xfId="884" hidden="1"/>
    <cellStyle name="Hyperlink 40" xfId="739" hidden="1"/>
    <cellStyle name="Hyperlink 40" xfId="965" hidden="1"/>
    <cellStyle name="Hyperlink 41" xfId="741" hidden="1"/>
    <cellStyle name="Hyperlink 41" xfId="967" hidden="1"/>
    <cellStyle name="Hyperlink 42" xfId="743" hidden="1"/>
    <cellStyle name="Hyperlink 42" xfId="969" hidden="1"/>
    <cellStyle name="Hyperlink 43" xfId="745" hidden="1"/>
    <cellStyle name="Hyperlink 43" xfId="971" hidden="1"/>
    <cellStyle name="Hyperlink 44" xfId="747" hidden="1"/>
    <cellStyle name="Hyperlink 44" xfId="973" hidden="1"/>
    <cellStyle name="Hyperlink 45" xfId="749" hidden="1"/>
    <cellStyle name="Hyperlink 45" xfId="975" hidden="1"/>
    <cellStyle name="Hyperlink 46" xfId="751" hidden="1"/>
    <cellStyle name="Hyperlink 46" xfId="977" hidden="1"/>
    <cellStyle name="Hyperlink 47" xfId="753" hidden="1"/>
    <cellStyle name="Hyperlink 47" xfId="979" hidden="1"/>
    <cellStyle name="Hyperlink 48" xfId="755" hidden="1"/>
    <cellStyle name="Hyperlink 48" xfId="981" hidden="1"/>
    <cellStyle name="Hyperlink 49" xfId="757" hidden="1"/>
    <cellStyle name="Hyperlink 49" xfId="983" hidden="1"/>
    <cellStyle name="Hyperlink 5" xfId="660" hidden="1"/>
    <cellStyle name="Hyperlink 5" xfId="886" hidden="1"/>
    <cellStyle name="Hyperlink 50" xfId="759" hidden="1"/>
    <cellStyle name="Hyperlink 50" xfId="985" hidden="1"/>
    <cellStyle name="Hyperlink 51" xfId="761" hidden="1"/>
    <cellStyle name="Hyperlink 51" xfId="987" hidden="1"/>
    <cellStyle name="Hyperlink 52" xfId="763" hidden="1"/>
    <cellStyle name="Hyperlink 52" xfId="989" hidden="1"/>
    <cellStyle name="Hyperlink 53" xfId="765" hidden="1"/>
    <cellStyle name="Hyperlink 53" xfId="991" hidden="1"/>
    <cellStyle name="Hyperlink 54" xfId="767" hidden="1"/>
    <cellStyle name="Hyperlink 54" xfId="993" hidden="1"/>
    <cellStyle name="Hyperlink 55" xfId="769" hidden="1"/>
    <cellStyle name="Hyperlink 55" xfId="995" hidden="1"/>
    <cellStyle name="Hyperlink 56" xfId="771" hidden="1"/>
    <cellStyle name="Hyperlink 56" xfId="997" hidden="1"/>
    <cellStyle name="Hyperlink 57" xfId="773" hidden="1"/>
    <cellStyle name="Hyperlink 57" xfId="999" hidden="1"/>
    <cellStyle name="Hyperlink 58" xfId="775" hidden="1"/>
    <cellStyle name="Hyperlink 58" xfId="1001" hidden="1"/>
    <cellStyle name="Hyperlink 59" xfId="777" hidden="1"/>
    <cellStyle name="Hyperlink 59" xfId="1003" hidden="1"/>
    <cellStyle name="Hyperlink 6" xfId="662" hidden="1"/>
    <cellStyle name="Hyperlink 6" xfId="888" hidden="1"/>
    <cellStyle name="Hyperlink 60" xfId="779" hidden="1"/>
    <cellStyle name="Hyperlink 60" xfId="1005" hidden="1"/>
    <cellStyle name="Hyperlink 61" xfId="781" hidden="1"/>
    <cellStyle name="Hyperlink 61" xfId="1007" hidden="1"/>
    <cellStyle name="Hyperlink 62" xfId="783" hidden="1"/>
    <cellStyle name="Hyperlink 62" xfId="1009" hidden="1"/>
    <cellStyle name="Hyperlink 63" xfId="785" hidden="1"/>
    <cellStyle name="Hyperlink 63" xfId="1011" hidden="1"/>
    <cellStyle name="Hyperlink 64" xfId="787" hidden="1"/>
    <cellStyle name="Hyperlink 64" xfId="1013" hidden="1"/>
    <cellStyle name="Hyperlink 65" xfId="789" hidden="1"/>
    <cellStyle name="Hyperlink 65" xfId="1015" hidden="1"/>
    <cellStyle name="Hyperlink 66" xfId="791" hidden="1"/>
    <cellStyle name="Hyperlink 66" xfId="1017" hidden="1"/>
    <cellStyle name="Hyperlink 67" xfId="793" hidden="1"/>
    <cellStyle name="Hyperlink 67" xfId="1019" hidden="1"/>
    <cellStyle name="Hyperlink 68" xfId="795" hidden="1"/>
    <cellStyle name="Hyperlink 68" xfId="1021" hidden="1"/>
    <cellStyle name="Hyperlink 69" xfId="797" hidden="1"/>
    <cellStyle name="Hyperlink 69" xfId="1023" hidden="1"/>
    <cellStyle name="Hyperlink 7" xfId="664" hidden="1"/>
    <cellStyle name="Hyperlink 7" xfId="890" hidden="1"/>
    <cellStyle name="Hyperlink 70" xfId="799" hidden="1"/>
    <cellStyle name="Hyperlink 70" xfId="1025" hidden="1"/>
    <cellStyle name="Hyperlink 8" xfId="666" hidden="1"/>
    <cellStyle name="Hyperlink 8" xfId="892" hidden="1"/>
    <cellStyle name="Hyperlink 9" xfId="668" hidden="1"/>
    <cellStyle name="Hyperlink 9" xfId="894" hidden="1"/>
    <cellStyle name="Input" xfId="20" builtinId="20" customBuiltin="1"/>
    <cellStyle name="Input 10" xfId="380"/>
    <cellStyle name="Input 11" xfId="381"/>
    <cellStyle name="Input 2" xfId="382"/>
    <cellStyle name="Input 3" xfId="383"/>
    <cellStyle name="Input 4" xfId="384"/>
    <cellStyle name="Input 5" xfId="385"/>
    <cellStyle name="Input 6" xfId="386"/>
    <cellStyle name="Input 7" xfId="387"/>
    <cellStyle name="Input 8" xfId="388"/>
    <cellStyle name="Input 9" xfId="389"/>
    <cellStyle name="Linked Cell" xfId="23" builtinId="24" customBuiltin="1"/>
    <cellStyle name="Linked Cell 10" xfId="390"/>
    <cellStyle name="Linked Cell 11" xfId="391"/>
    <cellStyle name="Linked Cell 2" xfId="392"/>
    <cellStyle name="Linked Cell 3" xfId="393"/>
    <cellStyle name="Linked Cell 4" xfId="394"/>
    <cellStyle name="Linked Cell 5" xfId="395"/>
    <cellStyle name="Linked Cell 6" xfId="396"/>
    <cellStyle name="Linked Cell 7" xfId="397"/>
    <cellStyle name="Linked Cell 8" xfId="398"/>
    <cellStyle name="Linked Cell 9" xfId="399"/>
    <cellStyle name="Neutral" xfId="19" builtinId="28" customBuiltin="1"/>
    <cellStyle name="Neutral 10" xfId="400"/>
    <cellStyle name="Neutral 11" xfId="401"/>
    <cellStyle name="Neutral 2" xfId="402"/>
    <cellStyle name="Neutral 3" xfId="403"/>
    <cellStyle name="Neutral 4" xfId="404"/>
    <cellStyle name="Neutral 5" xfId="405"/>
    <cellStyle name="Neutral 6" xfId="406"/>
    <cellStyle name="Neutral 7" xfId="407"/>
    <cellStyle name="Neutral 8" xfId="408"/>
    <cellStyle name="Neutral 9" xfId="409"/>
    <cellStyle name="Normal" xfId="0" builtinId="0"/>
    <cellStyle name="Normal 10" xfId="459"/>
    <cellStyle name="Normal 10 2" xfId="615"/>
    <cellStyle name="Normal 10 3" xfId="652"/>
    <cellStyle name="Normal 11" xfId="477"/>
    <cellStyle name="Normal 11 2" xfId="611"/>
    <cellStyle name="Normal 12" xfId="633"/>
    <cellStyle name="Normal 2" xfId="1"/>
    <cellStyle name="Normal 2 2" xfId="10"/>
    <cellStyle name="Normal 2 3" xfId="410"/>
    <cellStyle name="Normal 2 4" xfId="411"/>
    <cellStyle name="Normal 2 5" xfId="412"/>
    <cellStyle name="Normal 2 6" xfId="413"/>
    <cellStyle name="Normal 3" xfId="6"/>
    <cellStyle name="Normal 3 2" xfId="414"/>
    <cellStyle name="Normal 4" xfId="12"/>
    <cellStyle name="Normal 4 2" xfId="415"/>
    <cellStyle name="Normal 5" xfId="52"/>
    <cellStyle name="Normal 5 2" xfId="456"/>
    <cellStyle name="Normal 6" xfId="454"/>
    <cellStyle name="Normal 6 2" xfId="458"/>
    <cellStyle name="Normal 7" xfId="416"/>
    <cellStyle name="Normal 8" xfId="417"/>
    <cellStyle name="Normal 9" xfId="418"/>
    <cellStyle name="Note" xfId="568" builtinId="10" customBuiltin="1"/>
    <cellStyle name="Note 2" xfId="419"/>
    <cellStyle name="Note 2 2" xfId="420"/>
    <cellStyle name="Note 2 3" xfId="421"/>
    <cellStyle name="Output" xfId="21" builtinId="21" customBuiltin="1"/>
    <cellStyle name="Output 10" xfId="422"/>
    <cellStyle name="Output 11" xfId="423"/>
    <cellStyle name="Output 2" xfId="424"/>
    <cellStyle name="Output 3" xfId="425"/>
    <cellStyle name="Output 4" xfId="426"/>
    <cellStyle name="Output 5" xfId="427"/>
    <cellStyle name="Output 6" xfId="428"/>
    <cellStyle name="Output 7" xfId="429"/>
    <cellStyle name="Output 8" xfId="430"/>
    <cellStyle name="Output 9" xfId="431"/>
    <cellStyle name="Percent 2" xfId="11"/>
    <cellStyle name="Percent 3" xfId="614"/>
    <cellStyle name="Percent 3 2" xfId="801"/>
    <cellStyle name="Title" xfId="567" builtinId="15" customBuiltin="1"/>
    <cellStyle name="Title 2" xfId="433"/>
    <cellStyle name="Title 3" xfId="432"/>
    <cellStyle name="Total" xfId="27" builtinId="25" customBuiltin="1"/>
    <cellStyle name="Total 10" xfId="434"/>
    <cellStyle name="Total 10 2" xfId="642"/>
    <cellStyle name="Total 11" xfId="435"/>
    <cellStyle name="Total 2" xfId="436"/>
    <cellStyle name="Total 2 2" xfId="641"/>
    <cellStyle name="Total 3" xfId="437"/>
    <cellStyle name="Total 3 2" xfId="640"/>
    <cellStyle name="Total 4" xfId="438"/>
    <cellStyle name="Total 4 2" xfId="639"/>
    <cellStyle name="Total 5" xfId="439"/>
    <cellStyle name="Total 5 2" xfId="638"/>
    <cellStyle name="Total 6" xfId="440"/>
    <cellStyle name="Total 6 2" xfId="637"/>
    <cellStyle name="Total 7" xfId="441"/>
    <cellStyle name="Total 7 2" xfId="636"/>
    <cellStyle name="Total 8" xfId="442"/>
    <cellStyle name="Total 8 2" xfId="635"/>
    <cellStyle name="Total 9" xfId="443"/>
    <cellStyle name="Total 9 2" xfId="634"/>
    <cellStyle name="Warning Text" xfId="25" builtinId="11" customBuiltin="1"/>
    <cellStyle name="Warning Text 10" xfId="444"/>
    <cellStyle name="Warning Text 2" xfId="445"/>
    <cellStyle name="Warning Text 3" xfId="446"/>
    <cellStyle name="Warning Text 4" xfId="447"/>
    <cellStyle name="Warning Text 5" xfId="448"/>
    <cellStyle name="Warning Text 6" xfId="449"/>
    <cellStyle name="Warning Text 7" xfId="450"/>
    <cellStyle name="Warning Text 8" xfId="451"/>
    <cellStyle name="Warning Text 9" xfId="452"/>
    <cellStyle name="標準_Sheet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theme" Target="theme/theme1.xml"/><Relationship Id="rId5" Type="http://schemas.openxmlformats.org/officeDocument/2006/relationships/worksheet" Target="worksheets/sheet4.xml"/><Relationship Id="rId10" Type="http://schemas.openxmlformats.org/officeDocument/2006/relationships/externalLink" Target="externalLinks/externalLink1.xml"/><Relationship Id="rId4" Type="http://schemas.openxmlformats.org/officeDocument/2006/relationships/worksheet" Target="worksheets/sheet3.xml"/><Relationship Id="rId9" Type="http://schemas.openxmlformats.org/officeDocument/2006/relationships/worksheet" Target="worksheets/sheet6.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33085281035045E-2"/>
          <c:y val="7.2861426451440128E-2"/>
          <c:w val="0.89418691272200201"/>
          <c:h val="0.8417343136916986"/>
        </c:manualLayout>
      </c:layout>
      <c:scatterChart>
        <c:scatterStyle val="lineMarker"/>
        <c:varyColors val="0"/>
        <c:ser>
          <c:idx val="0"/>
          <c:order val="0"/>
          <c:tx>
            <c:v>y</c:v>
          </c:tx>
          <c:spPr>
            <a:ln w="28575">
              <a:noFill/>
            </a:ln>
          </c:spPr>
          <c:marker>
            <c:spPr>
              <a:noFill/>
            </c:spPr>
          </c:marker>
          <c:xVal>
            <c:numRef>
              <c:f>'United States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Workbook'!$H$8:$H$39</c:f>
              <c:numCache>
                <c:formatCode>0.00</c:formatCode>
                <c:ptCount val="32"/>
                <c:pt idx="0">
                  <c:v>1</c:v>
                </c:pt>
                <c:pt idx="1">
                  <c:v>1.0253857789928822</c:v>
                </c:pt>
                <c:pt idx="2">
                  <c:v>1.0054765404376946</c:v>
                </c:pt>
                <c:pt idx="3">
                  <c:v>1.0509001152730342</c:v>
                </c:pt>
                <c:pt idx="4">
                  <c:v>1.1264232363011497</c:v>
                </c:pt>
                <c:pt idx="5">
                  <c:v>1.1730252529364626</c:v>
                </c:pt>
                <c:pt idx="6">
                  <c:v>1.2136664966853645</c:v>
                </c:pt>
                <c:pt idx="7">
                  <c:v>1.2524993679266709</c:v>
                </c:pt>
                <c:pt idx="8">
                  <c:v>1.3039822762353284</c:v>
                </c:pt>
                <c:pt idx="9">
                  <c:v>1.3505671518990054</c:v>
                </c:pt>
                <c:pt idx="10">
                  <c:v>1.3759100784627976</c:v>
                </c:pt>
                <c:pt idx="11">
                  <c:v>1.37270471676687</c:v>
                </c:pt>
                <c:pt idx="12">
                  <c:v>1.41927673670182</c:v>
                </c:pt>
                <c:pt idx="13">
                  <c:v>1.4597551412201801</c:v>
                </c:pt>
                <c:pt idx="14">
                  <c:v>1.519225742311203</c:v>
                </c:pt>
                <c:pt idx="15">
                  <c:v>1.5574243976019781</c:v>
                </c:pt>
                <c:pt idx="16">
                  <c:v>1.6156822749497555</c:v>
                </c:pt>
                <c:pt idx="17">
                  <c:v>1.6876872115495867</c:v>
                </c:pt>
                <c:pt idx="18">
                  <c:v>1.7611919831675658</c:v>
                </c:pt>
                <c:pt idx="19">
                  <c:v>1.8461897762674677</c:v>
                </c:pt>
                <c:pt idx="20">
                  <c:v>1.9226042278206541</c:v>
                </c:pt>
                <c:pt idx="21">
                  <c:v>1.9433533739860045</c:v>
                </c:pt>
                <c:pt idx="22">
                  <c:v>1.9785994969124825</c:v>
                </c:pt>
                <c:pt idx="23">
                  <c:v>2.0288782519637127</c:v>
                </c:pt>
                <c:pt idx="24">
                  <c:v>2.0992419405293989</c:v>
                </c:pt>
                <c:pt idx="25">
                  <c:v>2.1636962791235823</c:v>
                </c:pt>
                <c:pt idx="26">
                  <c:v>2.2212085242051947</c:v>
                </c:pt>
                <c:pt idx="27">
                  <c:v>2.2637009928907821</c:v>
                </c:pt>
                <c:pt idx="28">
                  <c:v>2.2560818309985899</c:v>
                </c:pt>
                <c:pt idx="29">
                  <c:v>2.1774390531327268</c:v>
                </c:pt>
                <c:pt idx="30">
                  <c:v>2.2434060824737849</c:v>
                </c:pt>
                <c:pt idx="31">
                  <c:v>2.2823332290590894</c:v>
                </c:pt>
              </c:numCache>
            </c:numRef>
          </c:yVal>
          <c:smooth val="0"/>
        </c:ser>
        <c:ser>
          <c:idx val="1"/>
          <c:order val="1"/>
          <c:tx>
            <c:v>k</c:v>
          </c:tx>
          <c:spPr>
            <a:ln w="28575">
              <a:noFill/>
            </a:ln>
          </c:spPr>
          <c:marker>
            <c:spPr>
              <a:noFill/>
            </c:spPr>
          </c:marker>
          <c:xVal>
            <c:numRef>
              <c:f>'United States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Workbook'!$J$8:$J$39</c:f>
              <c:numCache>
                <c:formatCode>0.00</c:formatCode>
                <c:ptCount val="32"/>
                <c:pt idx="0">
                  <c:v>1</c:v>
                </c:pt>
                <c:pt idx="1">
                  <c:v>1.0322020091577557</c:v>
                </c:pt>
                <c:pt idx="2">
                  <c:v>1.0551144855460044</c:v>
                </c:pt>
                <c:pt idx="3">
                  <c:v>1.0829322225440718</c:v>
                </c:pt>
                <c:pt idx="4">
                  <c:v>1.1252643360219112</c:v>
                </c:pt>
                <c:pt idx="5">
                  <c:v>1.1717601413237269</c:v>
                </c:pt>
                <c:pt idx="6">
                  <c:v>1.2171977865810455</c:v>
                </c:pt>
                <c:pt idx="7">
                  <c:v>1.2608159840507633</c:v>
                </c:pt>
                <c:pt idx="8">
                  <c:v>1.305396194649227</c:v>
                </c:pt>
                <c:pt idx="9">
                  <c:v>1.3511229606178425</c:v>
                </c:pt>
                <c:pt idx="10">
                  <c:v>1.392744919648649</c:v>
                </c:pt>
                <c:pt idx="11">
                  <c:v>1.4245782523020183</c:v>
                </c:pt>
                <c:pt idx="12">
                  <c:v>1.4611842525767238</c:v>
                </c:pt>
                <c:pt idx="13">
                  <c:v>1.5048028580248676</c:v>
                </c:pt>
                <c:pt idx="14">
                  <c:v>1.5570251845082432</c:v>
                </c:pt>
                <c:pt idx="15">
                  <c:v>1.6154642862485431</c:v>
                </c:pt>
                <c:pt idx="16">
                  <c:v>1.6848298661966756</c:v>
                </c:pt>
                <c:pt idx="17">
                  <c:v>1.7661721968142325</c:v>
                </c:pt>
                <c:pt idx="18">
                  <c:v>1.8634435011076613</c:v>
                </c:pt>
                <c:pt idx="19">
                  <c:v>1.9744542948568879</c:v>
                </c:pt>
                <c:pt idx="20">
                  <c:v>2.095546779486301</c:v>
                </c:pt>
                <c:pt idx="21">
                  <c:v>2.2032567557827543</c:v>
                </c:pt>
                <c:pt idx="22">
                  <c:v>2.2926599241432113</c:v>
                </c:pt>
                <c:pt idx="23">
                  <c:v>2.3844029847701655</c:v>
                </c:pt>
                <c:pt idx="24">
                  <c:v>2.4884570663903292</c:v>
                </c:pt>
                <c:pt idx="25">
                  <c:v>2.6028860393862372</c:v>
                </c:pt>
                <c:pt idx="26">
                  <c:v>2.7161623373356019</c:v>
                </c:pt>
                <c:pt idx="27">
                  <c:v>2.8157773416941714</c:v>
                </c:pt>
                <c:pt idx="28">
                  <c:v>2.8877482718713834</c:v>
                </c:pt>
                <c:pt idx="29">
                  <c:v>2.9040578894188074</c:v>
                </c:pt>
                <c:pt idx="30">
                  <c:v>2.9249375453026043</c:v>
                </c:pt>
                <c:pt idx="31">
                  <c:v>2.9596752763713856</c:v>
                </c:pt>
              </c:numCache>
            </c:numRef>
          </c:yVal>
          <c:smooth val="0"/>
        </c:ser>
        <c:ser>
          <c:idx val="2"/>
          <c:order val="2"/>
          <c:tx>
            <c:v>l</c:v>
          </c:tx>
          <c:spPr>
            <a:ln w="28575">
              <a:noFill/>
            </a:ln>
          </c:spPr>
          <c:marker>
            <c:symbol val="triangle"/>
            <c:size val="7"/>
            <c:spPr>
              <a:noFill/>
            </c:spPr>
          </c:marker>
          <c:xVal>
            <c:numRef>
              <c:f>'United States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Workbook'!$I$8:$I$39</c:f>
              <c:numCache>
                <c:formatCode>0.00</c:formatCode>
                <c:ptCount val="32"/>
                <c:pt idx="0">
                  <c:v>1</c:v>
                </c:pt>
                <c:pt idx="1">
                  <c:v>1.0020977348810922</c:v>
                </c:pt>
                <c:pt idx="2">
                  <c:v>0.98717447067518804</c:v>
                </c:pt>
                <c:pt idx="3">
                  <c:v>1.0048910916916656</c:v>
                </c:pt>
                <c:pt idx="4">
                  <c:v>1.0555845398026173</c:v>
                </c:pt>
                <c:pt idx="5">
                  <c:v>1.079724794574149</c:v>
                </c:pt>
                <c:pt idx="6">
                  <c:v>1.0923709838702664</c:v>
                </c:pt>
                <c:pt idx="7">
                  <c:v>1.1219783922438156</c:v>
                </c:pt>
                <c:pt idx="8">
                  <c:v>1.1554660666927525</c:v>
                </c:pt>
                <c:pt idx="9">
                  <c:v>1.1874048954393288</c:v>
                </c:pt>
                <c:pt idx="10">
                  <c:v>1.1894482848571801</c:v>
                </c:pt>
                <c:pt idx="11">
                  <c:v>1.1726174948915264</c:v>
                </c:pt>
                <c:pt idx="12">
                  <c:v>1.1735631059519152</c:v>
                </c:pt>
                <c:pt idx="13">
                  <c:v>1.2010347376201034</c:v>
                </c:pt>
                <c:pt idx="14">
                  <c:v>1.2386200599973913</c:v>
                </c:pt>
                <c:pt idx="15">
                  <c:v>1.2691350376070605</c:v>
                </c:pt>
                <c:pt idx="16">
                  <c:v>1.2849767401417329</c:v>
                </c:pt>
                <c:pt idx="17">
                  <c:v>1.3226164079822615</c:v>
                </c:pt>
                <c:pt idx="18">
                  <c:v>1.3510825616277553</c:v>
                </c:pt>
                <c:pt idx="19">
                  <c:v>1.3775161949480457</c:v>
                </c:pt>
                <c:pt idx="20">
                  <c:v>1.3958740924307638</c:v>
                </c:pt>
                <c:pt idx="21">
                  <c:v>1.3788204860658233</c:v>
                </c:pt>
                <c:pt idx="22">
                  <c:v>1.3608756141037346</c:v>
                </c:pt>
                <c:pt idx="23">
                  <c:v>1.353821572975088</c:v>
                </c:pt>
                <c:pt idx="24">
                  <c:v>1.36902199904352</c:v>
                </c:pt>
                <c:pt idx="25">
                  <c:v>1.3900863005956263</c:v>
                </c:pt>
                <c:pt idx="26">
                  <c:v>1.415492804660667</c:v>
                </c:pt>
                <c:pt idx="27">
                  <c:v>1.4253238989609147</c:v>
                </c:pt>
                <c:pt idx="28">
                  <c:v>1.4099386983174644</c:v>
                </c:pt>
                <c:pt idx="29">
                  <c:v>1.3323170731707317</c:v>
                </c:pt>
                <c:pt idx="30">
                  <c:v>1.3317627494456763</c:v>
                </c:pt>
                <c:pt idx="31">
                  <c:v>1.3741821007782271</c:v>
                </c:pt>
              </c:numCache>
            </c:numRef>
          </c:yVal>
          <c:smooth val="0"/>
        </c:ser>
        <c:ser>
          <c:idx val="3"/>
          <c:order val="3"/>
          <c:tx>
            <c:v>e</c:v>
          </c:tx>
          <c:spPr>
            <a:ln w="28575">
              <a:noFill/>
            </a:ln>
          </c:spPr>
          <c:marker>
            <c:symbol val="circle"/>
            <c:size val="7"/>
            <c:spPr>
              <a:noFill/>
            </c:spPr>
          </c:marker>
          <c:xVal>
            <c:numRef>
              <c:f>'United States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Workbook'!$L$8:$L$40</c:f>
              <c:numCache>
                <c:formatCode>0.00</c:formatCode>
                <c:ptCount val="33"/>
                <c:pt idx="0">
                  <c:v>1</c:v>
                </c:pt>
                <c:pt idx="1">
                  <c:v>0.97642733276965432</c:v>
                </c:pt>
                <c:pt idx="2">
                  <c:v>0.93792480115235277</c:v>
                </c:pt>
                <c:pt idx="3">
                  <c:v>0.93269982330788503</c:v>
                </c:pt>
                <c:pt idx="4">
                  <c:v>0.97898428758509615</c:v>
                </c:pt>
                <c:pt idx="5">
                  <c:v>0.97820693123439895</c:v>
                </c:pt>
                <c:pt idx="6">
                  <c:v>0.98083165159731767</c:v>
                </c:pt>
                <c:pt idx="7">
                  <c:v>1.0125679375140006</c:v>
                </c:pt>
                <c:pt idx="8">
                  <c:v>1.0582013088612934</c:v>
                </c:pt>
                <c:pt idx="9">
                  <c:v>1.0896878096945122</c:v>
                </c:pt>
                <c:pt idx="10">
                  <c:v>1.0947824920207399</c:v>
                </c:pt>
                <c:pt idx="11">
                  <c:v>1.0940935849901903</c:v>
                </c:pt>
                <c:pt idx="12">
                  <c:v>1.1098333657897044</c:v>
                </c:pt>
                <c:pt idx="13">
                  <c:v>1.1311864847021107</c:v>
                </c:pt>
                <c:pt idx="14">
                  <c:v>1.1531941458390789</c:v>
                </c:pt>
                <c:pt idx="15">
                  <c:v>1.1778527588845169</c:v>
                </c:pt>
                <c:pt idx="16">
                  <c:v>1.2164062756398868</c:v>
                </c:pt>
                <c:pt idx="17">
                  <c:v>1.2270879520392413</c:v>
                </c:pt>
                <c:pt idx="18">
                  <c:v>1.2353135766143875</c:v>
                </c:pt>
                <c:pt idx="19">
                  <c:v>1.2550090678857349</c:v>
                </c:pt>
                <c:pt idx="20">
                  <c:v>1.281612659475486</c:v>
                </c:pt>
                <c:pt idx="21">
                  <c:v>1.2515643473730997</c:v>
                </c:pt>
                <c:pt idx="22">
                  <c:v>1.27394464375247</c:v>
                </c:pt>
                <c:pt idx="23">
                  <c:v>1.2768751563230547</c:v>
                </c:pt>
                <c:pt idx="24">
                  <c:v>1.2981167171143662</c:v>
                </c:pt>
                <c:pt idx="25">
                  <c:v>1.299674124901856</c:v>
                </c:pt>
                <c:pt idx="26">
                  <c:v>1.2915581805555536</c:v>
                </c:pt>
                <c:pt idx="27">
                  <c:v>1.3131968037019068</c:v>
                </c:pt>
                <c:pt idx="28">
                  <c:v>1.2818966426816121</c:v>
                </c:pt>
                <c:pt idx="29">
                  <c:v>1.2239240991088314</c:v>
                </c:pt>
                <c:pt idx="30">
                  <c:v>1.2647333525525213</c:v>
                </c:pt>
                <c:pt idx="31">
                  <c:v>1.250758076487557</c:v>
                </c:pt>
              </c:numCache>
            </c:numRef>
          </c:yVal>
          <c:smooth val="0"/>
        </c:ser>
        <c:ser>
          <c:idx val="4"/>
          <c:order val="4"/>
          <c:tx>
            <c:v>q</c:v>
          </c:tx>
          <c:spPr>
            <a:ln w="28575">
              <a:noFill/>
            </a:ln>
          </c:spPr>
          <c:marker>
            <c:symbol val="star"/>
            <c:size val="7"/>
            <c:spPr>
              <a:noFill/>
              <a:ln>
                <a:solidFill>
                  <a:schemeClr val="accent6"/>
                </a:solidFill>
              </a:ln>
            </c:spPr>
          </c:marker>
          <c:xVal>
            <c:numRef>
              <c:f>'United States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Workbook'!$K$8:$K$39</c:f>
              <c:numCache>
                <c:formatCode>0.00</c:formatCode>
                <c:ptCount val="32"/>
                <c:pt idx="0">
                  <c:v>1</c:v>
                </c:pt>
                <c:pt idx="1">
                  <c:v>0.97675457762464424</c:v>
                </c:pt>
                <c:pt idx="2">
                  <c:v>0.93893758076404543</c:v>
                </c:pt>
                <c:pt idx="3">
                  <c:v>0.93368099180744046</c:v>
                </c:pt>
                <c:pt idx="4">
                  <c:v>0.97986843314985783</c:v>
                </c:pt>
                <c:pt idx="5">
                  <c:v>0.97904834959387554</c:v>
                </c:pt>
                <c:pt idx="6">
                  <c:v>0.98176546651016883</c:v>
                </c:pt>
                <c:pt idx="7">
                  <c:v>1.0133869021190081</c:v>
                </c:pt>
                <c:pt idx="8">
                  <c:v>1.0590044480422212</c:v>
                </c:pt>
                <c:pt idx="9">
                  <c:v>1.091477096137206</c:v>
                </c:pt>
                <c:pt idx="10">
                  <c:v>1.0973116942545786</c:v>
                </c:pt>
                <c:pt idx="11">
                  <c:v>1.0970304534357245</c:v>
                </c:pt>
                <c:pt idx="12">
                  <c:v>1.1126031845324349</c:v>
                </c:pt>
                <c:pt idx="13">
                  <c:v>1.1340206277761917</c:v>
                </c:pt>
                <c:pt idx="14">
                  <c:v>1.1561006055992233</c:v>
                </c:pt>
                <c:pt idx="15">
                  <c:v>1.1815576361804059</c:v>
                </c:pt>
                <c:pt idx="16">
                  <c:v>1.2199552231190838</c:v>
                </c:pt>
                <c:pt idx="17">
                  <c:v>1.2302531525034239</c:v>
                </c:pt>
                <c:pt idx="18">
                  <c:v>1.2383866028607038</c:v>
                </c:pt>
                <c:pt idx="19">
                  <c:v>1.2584310420845322</c:v>
                </c:pt>
                <c:pt idx="20">
                  <c:v>1.2848444717051239</c:v>
                </c:pt>
                <c:pt idx="21">
                  <c:v>1.2548085558849991</c:v>
                </c:pt>
                <c:pt idx="22">
                  <c:v>1.2778694037101019</c:v>
                </c:pt>
                <c:pt idx="23">
                  <c:v>1.280636008695303</c:v>
                </c:pt>
                <c:pt idx="24">
                  <c:v>1.3017800375398247</c:v>
                </c:pt>
                <c:pt idx="25">
                  <c:v>1.3035617627864231</c:v>
                </c:pt>
                <c:pt idx="26">
                  <c:v>1.2960281726867848</c:v>
                </c:pt>
                <c:pt idx="27">
                  <c:v>1.3178356817386681</c:v>
                </c:pt>
                <c:pt idx="28">
                  <c:v>1.2874053531174439</c:v>
                </c:pt>
                <c:pt idx="29">
                  <c:v>1.2307039228526457</c:v>
                </c:pt>
                <c:pt idx="30">
                  <c:v>1.2710421181977825</c:v>
                </c:pt>
                <c:pt idx="31">
                  <c:v>1.2586181364292732</c:v>
                </c:pt>
              </c:numCache>
            </c:numRef>
          </c:yVal>
          <c:smooth val="0"/>
        </c:ser>
        <c:ser>
          <c:idx val="5"/>
          <c:order val="5"/>
          <c:tx>
            <c:v>u</c:v>
          </c:tx>
          <c:spPr>
            <a:ln w="28575">
              <a:noFill/>
            </a:ln>
          </c:spPr>
          <c:marker>
            <c:symbol val="plus"/>
            <c:size val="7"/>
            <c:spPr>
              <a:ln>
                <a:solidFill>
                  <a:schemeClr val="accent5"/>
                </a:solidFill>
              </a:ln>
            </c:spPr>
          </c:marker>
          <c:xVal>
            <c:numRef>
              <c:f>'United States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Workbook'!$M$8:$M$28</c:f>
              <c:numCache>
                <c:formatCode>0.00</c:formatCode>
                <c:ptCount val="21"/>
                <c:pt idx="0">
                  <c:v>1</c:v>
                </c:pt>
                <c:pt idx="1">
                  <c:v>0.96168717730646613</c:v>
                </c:pt>
                <c:pt idx="2">
                  <c:v>0.9148294667349629</c:v>
                </c:pt>
                <c:pt idx="3">
                  <c:v>0.91158058574848388</c:v>
                </c:pt>
                <c:pt idx="4">
                  <c:v>0.96572748103939288</c:v>
                </c:pt>
                <c:pt idx="5">
                  <c:v>0.97818281172401245</c:v>
                </c:pt>
                <c:pt idx="6">
                  <c:v>0.97122135256145103</c:v>
                </c:pt>
                <c:pt idx="7">
                  <c:v>1.0050566048005822</c:v>
                </c:pt>
                <c:pt idx="8">
                  <c:v>1.0731648261553837</c:v>
                </c:pt>
                <c:pt idx="9">
                  <c:v>1.132762084079274</c:v>
                </c:pt>
                <c:pt idx="10">
                  <c:v>1.1515878312567835</c:v>
                </c:pt>
                <c:pt idx="11">
                  <c:v>1.1388630838040485</c:v>
                </c:pt>
                <c:pt idx="12">
                  <c:v>1.1874189587884159</c:v>
                </c:pt>
                <c:pt idx="13">
                  <c:v>1.1995642582030086</c:v>
                </c:pt>
                <c:pt idx="14">
                  <c:v>1.2387054028291842</c:v>
                </c:pt>
                <c:pt idx="15">
                  <c:v>1.2919642899061348</c:v>
                </c:pt>
                <c:pt idx="16">
                  <c:v>1.3335423024180206</c:v>
                </c:pt>
                <c:pt idx="17">
                  <c:v>1.3522881805788678</c:v>
                </c:pt>
                <c:pt idx="18">
                  <c:v>1.3668763473090262</c:v>
                </c:pt>
                <c:pt idx="19">
                  <c:v>1.4091187520234514</c:v>
                </c:pt>
                <c:pt idx="20">
                  <c:v>1.3964447355801066</c:v>
                </c:pt>
              </c:numCache>
            </c:numRef>
          </c:yVal>
          <c:smooth val="0"/>
        </c:ser>
        <c:dLbls>
          <c:showLegendKey val="0"/>
          <c:showVal val="0"/>
          <c:showCatName val="0"/>
          <c:showSerName val="0"/>
          <c:showPercent val="0"/>
          <c:showBubbleSize val="0"/>
        </c:dLbls>
        <c:axId val="201624192"/>
        <c:axId val="207459456"/>
      </c:scatterChart>
      <c:valAx>
        <c:axId val="201624192"/>
        <c:scaling>
          <c:orientation val="minMax"/>
          <c:max val="2015"/>
          <c:min val="1980"/>
        </c:scaling>
        <c:delete val="0"/>
        <c:axPos val="b"/>
        <c:title>
          <c:tx>
            <c:rich>
              <a:bodyPr/>
              <a:lstStyle/>
              <a:p>
                <a:pPr>
                  <a:defRPr sz="1000"/>
                </a:pPr>
                <a:r>
                  <a:rPr lang="en-US" sz="1000"/>
                  <a:t>Year [-]</a:t>
                </a:r>
              </a:p>
            </c:rich>
          </c:tx>
          <c:layout/>
          <c:overlay val="0"/>
        </c:title>
        <c:numFmt formatCode="General" sourceLinked="1"/>
        <c:majorTickMark val="in"/>
        <c:minorTickMark val="none"/>
        <c:tickLblPos val="nextTo"/>
        <c:txPr>
          <a:bodyPr/>
          <a:lstStyle/>
          <a:p>
            <a:pPr>
              <a:defRPr sz="1000"/>
            </a:pPr>
            <a:endParaRPr lang="en-US"/>
          </a:p>
        </c:txPr>
        <c:crossAx val="207459456"/>
        <c:crosses val="autoZero"/>
        <c:crossBetween val="midCat"/>
      </c:valAx>
      <c:valAx>
        <c:axId val="207459456"/>
        <c:scaling>
          <c:orientation val="minMax"/>
          <c:max val="3"/>
          <c:min val="0"/>
        </c:scaling>
        <c:delete val="0"/>
        <c:axPos val="l"/>
        <c:title>
          <c:tx>
            <c:rich>
              <a:bodyPr/>
              <a:lstStyle/>
              <a:p>
                <a:pPr>
                  <a:defRPr sz="1000"/>
                </a:pPr>
                <a:r>
                  <a:rPr lang="en-US" sz="1000"/>
                  <a:t>Indexed Value [1980=1]</a:t>
                </a:r>
              </a:p>
            </c:rich>
          </c:tx>
          <c:layout>
            <c:manualLayout>
              <c:xMode val="edge"/>
              <c:yMode val="edge"/>
              <c:x val="6.375888237808624E-3"/>
              <c:y val="0.31750175401100811"/>
            </c:manualLayout>
          </c:layout>
          <c:overlay val="0"/>
        </c:title>
        <c:numFmt formatCode="0" sourceLinked="0"/>
        <c:majorTickMark val="in"/>
        <c:minorTickMark val="none"/>
        <c:tickLblPos val="nextTo"/>
        <c:txPr>
          <a:bodyPr/>
          <a:lstStyle/>
          <a:p>
            <a:pPr>
              <a:defRPr sz="1000"/>
            </a:pPr>
            <a:endParaRPr lang="en-US"/>
          </a:p>
        </c:txPr>
        <c:crossAx val="201624192"/>
        <c:crosses val="autoZero"/>
        <c:crossBetween val="midCat"/>
        <c:majorUnit val="1"/>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States Capital</a:t>
            </a:r>
            <a:r>
              <a:rPr lang="en-US" baseline="0"/>
              <a:t> Stock Index Comparison</a:t>
            </a:r>
            <a:endParaRPr lang="en-US"/>
          </a:p>
        </c:rich>
      </c:tx>
      <c:layout/>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Comparison'!$A$7:$A$98</c:f>
              <c:numCache>
                <c:formatCode>General</c:formatCode>
                <c:ptCount val="92"/>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numCache>
            </c:numRef>
          </c:xVal>
          <c:yVal>
            <c:numRef>
              <c:f>'Capital Stock Comparison'!$D$7:$D$98</c:f>
              <c:numCache>
                <c:formatCode>General</c:formatCode>
                <c:ptCount val="92"/>
                <c:pt idx="0">
                  <c:v>7.3911924172216772E-2</c:v>
                </c:pt>
                <c:pt idx="1">
                  <c:v>7.7320453666309338E-2</c:v>
                </c:pt>
                <c:pt idx="2">
                  <c:v>8.1399545534603185E-2</c:v>
                </c:pt>
                <c:pt idx="3">
                  <c:v>8.620421507720441E-2</c:v>
                </c:pt>
                <c:pt idx="4">
                  <c:v>9.0837751920326615E-2</c:v>
                </c:pt>
                <c:pt idx="5">
                  <c:v>9.5111933505308818E-2</c:v>
                </c:pt>
                <c:pt idx="6">
                  <c:v>9.9607190757242295E-2</c:v>
                </c:pt>
                <c:pt idx="7">
                  <c:v>0.1046509622566168</c:v>
                </c:pt>
                <c:pt idx="8">
                  <c:v>0.10938625789596365</c:v>
                </c:pt>
                <c:pt idx="9">
                  <c:v>0.11360558025261309</c:v>
                </c:pt>
                <c:pt idx="10">
                  <c:v>0.11816303210622682</c:v>
                </c:pt>
                <c:pt idx="11">
                  <c:v>0.12286250927358969</c:v>
                </c:pt>
                <c:pt idx="12">
                  <c:v>0.12770549443654852</c:v>
                </c:pt>
                <c:pt idx="13">
                  <c:v>0.13287919568723747</c:v>
                </c:pt>
                <c:pt idx="14">
                  <c:v>0.13742993645459711</c:v>
                </c:pt>
                <c:pt idx="15">
                  <c:v>0.14108388881228365</c:v>
                </c:pt>
                <c:pt idx="16">
                  <c:v>0.14486777092128467</c:v>
                </c:pt>
                <c:pt idx="17">
                  <c:v>0.14890956163574767</c:v>
                </c:pt>
                <c:pt idx="18">
                  <c:v>0.15280019683772056</c:v>
                </c:pt>
                <c:pt idx="19">
                  <c:v>0.15644556524787279</c:v>
                </c:pt>
                <c:pt idx="20">
                  <c:v>0.15994726959065572</c:v>
                </c:pt>
                <c:pt idx="21">
                  <c:v>0.16286745050593396</c:v>
                </c:pt>
                <c:pt idx="22">
                  <c:v>0.16622393006361408</c:v>
                </c:pt>
                <c:pt idx="23">
                  <c:v>0.17138335074704145</c:v>
                </c:pt>
                <c:pt idx="24">
                  <c:v>0.17718758196206721</c:v>
                </c:pt>
                <c:pt idx="25">
                  <c:v>0.18317488536723336</c:v>
                </c:pt>
                <c:pt idx="26">
                  <c:v>0.18932848324690468</c:v>
                </c:pt>
                <c:pt idx="27">
                  <c:v>0.19517134222583477</c:v>
                </c:pt>
                <c:pt idx="28">
                  <c:v>0.20112204680015017</c:v>
                </c:pt>
                <c:pt idx="29">
                  <c:v>0.20759317270270347</c:v>
                </c:pt>
                <c:pt idx="30">
                  <c:v>0.2135594064184673</c:v>
                </c:pt>
                <c:pt idx="31">
                  <c:v>0.21727313426534714</c:v>
                </c:pt>
                <c:pt idx="32">
                  <c:v>0.21820628739821096</c:v>
                </c:pt>
                <c:pt idx="33">
                  <c:v>0.21764606776776863</c:v>
                </c:pt>
                <c:pt idx="34">
                  <c:v>0.2174074340263154</c:v>
                </c:pt>
                <c:pt idx="35">
                  <c:v>0.21809227696777828</c:v>
                </c:pt>
                <c:pt idx="36">
                  <c:v>0.21999393349016985</c:v>
                </c:pt>
                <c:pt idx="37">
                  <c:v>0.22255491521908147</c:v>
                </c:pt>
                <c:pt idx="38">
                  <c:v>0.22453905567368887</c:v>
                </c:pt>
                <c:pt idx="39">
                  <c:v>0.22626161983616053</c:v>
                </c:pt>
                <c:pt idx="40">
                  <c:v>0.22811903001080719</c:v>
                </c:pt>
                <c:pt idx="41">
                  <c:v>0.23075921816469427</c:v>
                </c:pt>
                <c:pt idx="42">
                  <c:v>0.2344841051433687</c:v>
                </c:pt>
                <c:pt idx="43">
                  <c:v>0.23801616544606835</c:v>
                </c:pt>
                <c:pt idx="44">
                  <c:v>0.24099167380499939</c:v>
                </c:pt>
                <c:pt idx="45">
                  <c:v>0.24449962101871636</c:v>
                </c:pt>
                <c:pt idx="46">
                  <c:v>0.24935993014851712</c:v>
                </c:pt>
                <c:pt idx="47">
                  <c:v>0.25593117609367488</c:v>
                </c:pt>
                <c:pt idx="48">
                  <c:v>0.26360928305543585</c:v>
                </c:pt>
                <c:pt idx="49">
                  <c:v>0.27058764222137893</c:v>
                </c:pt>
                <c:pt idx="50">
                  <c:v>0.2771117544909848</c:v>
                </c:pt>
                <c:pt idx="51">
                  <c:v>0.28435145584140359</c:v>
                </c:pt>
                <c:pt idx="52">
                  <c:v>0.29264807524095338</c:v>
                </c:pt>
                <c:pt idx="53">
                  <c:v>0.30246639443067241</c:v>
                </c:pt>
                <c:pt idx="54">
                  <c:v>0.31301645612974621</c:v>
                </c:pt>
                <c:pt idx="55">
                  <c:v>0.32340373496921521</c:v>
                </c:pt>
                <c:pt idx="56">
                  <c:v>0.33384415624751018</c:v>
                </c:pt>
                <c:pt idx="57">
                  <c:v>0.34398944580239893</c:v>
                </c:pt>
                <c:pt idx="58">
                  <c:v>0.35297348332767181</c:v>
                </c:pt>
                <c:pt idx="59">
                  <c:v>0.36121813082669579</c:v>
                </c:pt>
                <c:pt idx="60">
                  <c:v>0.37062364017590227</c:v>
                </c:pt>
                <c:pt idx="61">
                  <c:v>0.38036009972049889</c:v>
                </c:pt>
                <c:pt idx="62">
                  <c:v>0.38940305434021166</c:v>
                </c:pt>
                <c:pt idx="63">
                  <c:v>0.39974889612385606</c:v>
                </c:pt>
                <c:pt idx="64">
                  <c:v>0.41206709494321991</c:v>
                </c:pt>
                <c:pt idx="65">
                  <c:v>0.4263498472096357</c:v>
                </c:pt>
                <c:pt idx="66">
                  <c:v>0.44266691700579114</c:v>
                </c:pt>
                <c:pt idx="67">
                  <c:v>0.4596204474936707</c:v>
                </c:pt>
                <c:pt idx="68">
                  <c:v>0.47699427926718374</c:v>
                </c:pt>
                <c:pt idx="69">
                  <c:v>0.49535986912445373</c:v>
                </c:pt>
                <c:pt idx="70">
                  <c:v>0.51415223724595127</c:v>
                </c:pt>
                <c:pt idx="71">
                  <c:v>0.53371286867176759</c:v>
                </c:pt>
                <c:pt idx="72">
                  <c:v>0.55575168575073297</c:v>
                </c:pt>
                <c:pt idx="73">
                  <c:v>0.58087494928642813</c:v>
                </c:pt>
                <c:pt idx="74">
                  <c:v>0.60701533256904983</c:v>
                </c:pt>
                <c:pt idx="75">
                  <c:v>0.6303476725055458</c:v>
                </c:pt>
                <c:pt idx="76">
                  <c:v>0.65083607258804532</c:v>
                </c:pt>
                <c:pt idx="77">
                  <c:v>0.67222500680277841</c:v>
                </c:pt>
                <c:pt idx="78">
                  <c:v>0.69602439152102635</c:v>
                </c:pt>
                <c:pt idx="79">
                  <c:v>0.72178419378433234</c:v>
                </c:pt>
                <c:pt idx="80">
                  <c:v>0.74667233519347476</c:v>
                </c:pt>
                <c:pt idx="81">
                  <c:v>0.7704837374382707</c:v>
                </c:pt>
                <c:pt idx="82">
                  <c:v>0.79427594285494452</c:v>
                </c:pt>
                <c:pt idx="83">
                  <c:v>0.81685508041324995</c:v>
                </c:pt>
                <c:pt idx="84">
                  <c:v>0.84157583484547371</c:v>
                </c:pt>
                <c:pt idx="85">
                  <c:v>0.87031309636487775</c:v>
                </c:pt>
                <c:pt idx="86">
                  <c:v>0.89856349198731422</c:v>
                </c:pt>
                <c:pt idx="87">
                  <c:v>0.92321635519813039</c:v>
                </c:pt>
                <c:pt idx="88">
                  <c:v>0.94640308017009012</c:v>
                </c:pt>
                <c:pt idx="89">
                  <c:v>0.97233471745585531</c:v>
                </c:pt>
                <c:pt idx="90">
                  <c:v>1</c:v>
                </c:pt>
                <c:pt idx="91">
                  <c:v>1.024038798818568</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Comparison'!$A$69:$A$118</c:f>
              <c:numCache>
                <c:formatCode>General</c:formatCode>
                <c:ptCount val="50"/>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numCache>
            </c:numRef>
          </c:xVal>
          <c:yVal>
            <c:numRef>
              <c:f>'Capital Stock Comparison'!$E$69:$E$118</c:f>
              <c:numCache>
                <c:formatCode>General</c:formatCode>
                <c:ptCount val="50"/>
                <c:pt idx="18">
                  <c:v>0.7180065681031329</c:v>
                </c:pt>
                <c:pt idx="19">
                  <c:v>0.74112782218451867</c:v>
                </c:pt>
                <c:pt idx="20">
                  <c:v>0.75757913072278915</c:v>
                </c:pt>
                <c:pt idx="21">
                  <c:v>0.77755244859716721</c:v>
                </c:pt>
                <c:pt idx="22">
                  <c:v>0.80794718411594291</c:v>
                </c:pt>
                <c:pt idx="23">
                  <c:v>0.8413314777118911</c:v>
                </c:pt>
                <c:pt idx="24">
                  <c:v>0.87395600544578611</c:v>
                </c:pt>
                <c:pt idx="25">
                  <c:v>0.9052741577178629</c:v>
                </c:pt>
                <c:pt idx="26">
                  <c:v>0.93728304173498067</c:v>
                </c:pt>
                <c:pt idx="27">
                  <c:v>0.97011516003856146</c:v>
                </c:pt>
                <c:pt idx="28">
                  <c:v>1</c:v>
                </c:pt>
                <c:pt idx="29">
                  <c:v>1.0228565419297311</c:v>
                </c:pt>
                <c:pt idx="30">
                  <c:v>1.0491398905589546</c:v>
                </c:pt>
                <c:pt idx="31">
                  <c:v>1.0804583357622211</c:v>
                </c:pt>
                <c:pt idx="32">
                  <c:v>1.117954309178911</c:v>
                </c:pt>
                <c:pt idx="33">
                  <c:v>1.1599139680624935</c:v>
                </c:pt>
                <c:pt idx="34">
                  <c:v>1.2097189100655354</c:v>
                </c:pt>
                <c:pt idx="35">
                  <c:v>1.2681232377137579</c:v>
                </c:pt>
                <c:pt idx="36">
                  <c:v>1.3379646730843984</c:v>
                </c:pt>
                <c:pt idx="37">
                  <c:v>1.4176711521266854</c:v>
                </c:pt>
                <c:pt idx="38">
                  <c:v>1.5046163514385313</c:v>
                </c:pt>
                <c:pt idx="39">
                  <c:v>1.5819528218696177</c:v>
                </c:pt>
                <c:pt idx="40">
                  <c:v>1.6461448839616561</c:v>
                </c:pt>
                <c:pt idx="41">
                  <c:v>1.7120170040696929</c:v>
                </c:pt>
                <c:pt idx="42">
                  <c:v>1.7867285181109103</c:v>
                </c:pt>
                <c:pt idx="43">
                  <c:v>1.8688892723032682</c:v>
                </c:pt>
                <c:pt idx="44">
                  <c:v>1.9502223982413192</c:v>
                </c:pt>
                <c:pt idx="45">
                  <c:v>2.0217466256523942</c:v>
                </c:pt>
                <c:pt idx="46">
                  <c:v>2.0734222262321249</c:v>
                </c:pt>
                <c:pt idx="47">
                  <c:v>2.0851326387544251</c:v>
                </c:pt>
                <c:pt idx="48">
                  <c:v>2.1001243688187246</c:v>
                </c:pt>
                <c:pt idx="49">
                  <c:v>2.1250662878871096</c:v>
                </c:pt>
              </c:numCache>
            </c:numRef>
          </c:yVal>
          <c:smooth val="0"/>
        </c:ser>
        <c:dLbls>
          <c:showLegendKey val="0"/>
          <c:showVal val="0"/>
          <c:showCatName val="0"/>
          <c:showSerName val="0"/>
          <c:showPercent val="0"/>
          <c:showBubbleSize val="0"/>
        </c:dLbls>
        <c:axId val="89460096"/>
        <c:axId val="89466752"/>
      </c:scatterChart>
      <c:valAx>
        <c:axId val="89460096"/>
        <c:scaling>
          <c:orientation val="minMax"/>
          <c:max val="2011"/>
          <c:min val="1900"/>
        </c:scaling>
        <c:delete val="0"/>
        <c:axPos val="b"/>
        <c:title>
          <c:tx>
            <c:rich>
              <a:bodyPr/>
              <a:lstStyle/>
              <a:p>
                <a:pPr>
                  <a:defRPr/>
                </a:pPr>
                <a:r>
                  <a:rPr lang="en-US"/>
                  <a:t>Year [-]</a:t>
                </a:r>
              </a:p>
            </c:rich>
          </c:tx>
          <c:layout/>
          <c:overlay val="0"/>
        </c:title>
        <c:numFmt formatCode="General" sourceLinked="1"/>
        <c:majorTickMark val="in"/>
        <c:minorTickMark val="none"/>
        <c:tickLblPos val="nextTo"/>
        <c:crossAx val="89466752"/>
        <c:crosses val="autoZero"/>
        <c:crossBetween val="midCat"/>
        <c:majorUnit val="10"/>
      </c:valAx>
      <c:valAx>
        <c:axId val="89466752"/>
        <c:scaling>
          <c:orientation val="minMax"/>
        </c:scaling>
        <c:delete val="0"/>
        <c:axPos val="l"/>
        <c:title>
          <c:tx>
            <c:rich>
              <a:bodyPr/>
              <a:lstStyle/>
              <a:p>
                <a:pPr>
                  <a:defRPr/>
                </a:pPr>
                <a:r>
                  <a:rPr lang="en-US"/>
                  <a:t>Indexed Capital Stock [1990=1]</a:t>
                </a:r>
              </a:p>
            </c:rich>
          </c:tx>
          <c:layout/>
          <c:overlay val="0"/>
        </c:title>
        <c:numFmt formatCode="General" sourceLinked="1"/>
        <c:majorTickMark val="in"/>
        <c:minorTickMark val="none"/>
        <c:tickLblPos val="nextTo"/>
        <c:crossAx val="89460096"/>
        <c:crosses val="autoZero"/>
        <c:crossBetween val="midCat"/>
      </c:valAx>
    </c:plotArea>
    <c:legend>
      <c:legendPos val="r"/>
      <c:layout/>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a:t>
            </a:r>
            <a:r>
              <a:rPr lang="en-US" baseline="0"/>
              <a:t> States GDP Index Comparison</a:t>
            </a:r>
            <a:endParaRPr lang="en-US"/>
          </a:p>
        </c:rich>
      </c:tx>
      <c:layout/>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numCache>
            </c:numRef>
          </c:xVal>
          <c:yVal>
            <c:numRef>
              <c:f>'GDP Comparison'!$D$7:$D$115</c:f>
              <c:numCache>
                <c:formatCode>General</c:formatCode>
                <c:ptCount val="109"/>
                <c:pt idx="0">
                  <c:v>5.3849485111662529E-2</c:v>
                </c:pt>
                <c:pt idx="1">
                  <c:v>5.9912009925558313E-2</c:v>
                </c:pt>
                <c:pt idx="2">
                  <c:v>6.0536093362282883E-2</c:v>
                </c:pt>
                <c:pt idx="3">
                  <c:v>6.3478200992555828E-2</c:v>
                </c:pt>
                <c:pt idx="4">
                  <c:v>6.267580800248139E-2</c:v>
                </c:pt>
                <c:pt idx="5">
                  <c:v>6.7311856389578165E-2</c:v>
                </c:pt>
                <c:pt idx="6">
                  <c:v>7.5068321960297779E-2</c:v>
                </c:pt>
                <c:pt idx="7">
                  <c:v>7.6227334057071966E-2</c:v>
                </c:pt>
                <c:pt idx="8">
                  <c:v>6.9986499689826301E-2</c:v>
                </c:pt>
                <c:pt idx="9">
                  <c:v>7.854535825062034E-2</c:v>
                </c:pt>
                <c:pt idx="10">
                  <c:v>7.9347751240694792E-2</c:v>
                </c:pt>
                <c:pt idx="11">
                  <c:v>8.1933239764267987E-2</c:v>
                </c:pt>
                <c:pt idx="12">
                  <c:v>8.5766895161290324E-2</c:v>
                </c:pt>
                <c:pt idx="13">
                  <c:v>8.9154776674937972E-2</c:v>
                </c:pt>
                <c:pt idx="14">
                  <c:v>8.2289858870967736E-2</c:v>
                </c:pt>
                <c:pt idx="15">
                  <c:v>8.4607883064516123E-2</c:v>
                </c:pt>
                <c:pt idx="16">
                  <c:v>9.6287158808933002E-2</c:v>
                </c:pt>
                <c:pt idx="17">
                  <c:v>9.3879979838709673E-2</c:v>
                </c:pt>
                <c:pt idx="18">
                  <c:v>0.10234968362282879</c:v>
                </c:pt>
                <c:pt idx="19">
                  <c:v>0.10324123138957816</c:v>
                </c:pt>
                <c:pt idx="20">
                  <c:v>0.10226052884615384</c:v>
                </c:pt>
                <c:pt idx="21">
                  <c:v>9.9942504652605457E-2</c:v>
                </c:pt>
                <c:pt idx="22">
                  <c:v>0.10547010080645162</c:v>
                </c:pt>
                <c:pt idx="23">
                  <c:v>0.11937824596774195</c:v>
                </c:pt>
                <c:pt idx="24">
                  <c:v>0.12303359181141439</c:v>
                </c:pt>
                <c:pt idx="25">
                  <c:v>0.1258865446650124</c:v>
                </c:pt>
                <c:pt idx="26">
                  <c:v>0.13408878411910671</c:v>
                </c:pt>
                <c:pt idx="27">
                  <c:v>0.13542610576923078</c:v>
                </c:pt>
                <c:pt idx="28">
                  <c:v>0.1369417369727047</c:v>
                </c:pt>
                <c:pt idx="29">
                  <c:v>0.1453222859801489</c:v>
                </c:pt>
                <c:pt idx="30">
                  <c:v>0.13239484336228288</c:v>
                </c:pt>
                <c:pt idx="31">
                  <c:v>0.12223119882133995</c:v>
                </c:pt>
                <c:pt idx="32">
                  <c:v>0.10609418424317618</c:v>
                </c:pt>
                <c:pt idx="33">
                  <c:v>0.10386531482630272</c:v>
                </c:pt>
                <c:pt idx="34">
                  <c:v>0.11188924472704716</c:v>
                </c:pt>
                <c:pt idx="35">
                  <c:v>0.12044810328784118</c:v>
                </c:pt>
                <c:pt idx="36">
                  <c:v>0.13756582040942927</c:v>
                </c:pt>
                <c:pt idx="37">
                  <c:v>0.14345003566997519</c:v>
                </c:pt>
                <c:pt idx="38">
                  <c:v>0.13774412996277915</c:v>
                </c:pt>
                <c:pt idx="39">
                  <c:v>0.14871016749379654</c:v>
                </c:pt>
                <c:pt idx="40">
                  <c:v>0.1602111336848635</c:v>
                </c:pt>
                <c:pt idx="41">
                  <c:v>0.18936466087675766</c:v>
                </c:pt>
                <c:pt idx="42">
                  <c:v>0.22725547973531846</c:v>
                </c:pt>
                <c:pt idx="43">
                  <c:v>0.27245692031982355</c:v>
                </c:pt>
                <c:pt idx="44">
                  <c:v>0.2952805348773091</c:v>
                </c:pt>
                <c:pt idx="45">
                  <c:v>0.28342311138682108</c:v>
                </c:pt>
                <c:pt idx="46">
                  <c:v>0.22493744830438378</c:v>
                </c:pt>
                <c:pt idx="47">
                  <c:v>0.22154966225530742</c:v>
                </c:pt>
                <c:pt idx="48">
                  <c:v>0.22993021091811414</c:v>
                </c:pt>
                <c:pt idx="49">
                  <c:v>0.23082171681141436</c:v>
                </c:pt>
                <c:pt idx="50">
                  <c:v>0.25088158257513093</c:v>
                </c:pt>
                <c:pt idx="51">
                  <c:v>0.26998621450234356</c:v>
                </c:pt>
                <c:pt idx="52">
                  <c:v>0.28006013923352635</c:v>
                </c:pt>
                <c:pt idx="53">
                  <c:v>0.29293665563826854</c:v>
                </c:pt>
                <c:pt idx="54">
                  <c:v>0.29101254480286737</c:v>
                </c:pt>
                <c:pt idx="55">
                  <c:v>0.31157395919492692</c:v>
                </c:pt>
                <c:pt idx="56">
                  <c:v>0.31766180727874277</c:v>
                </c:pt>
                <c:pt idx="57">
                  <c:v>0.32362541356492969</c:v>
                </c:pt>
                <c:pt idx="58">
                  <c:v>0.32035566583953679</c:v>
                </c:pt>
                <c:pt idx="59">
                  <c:v>0.34413099669148056</c:v>
                </c:pt>
                <c:pt idx="60">
                  <c:v>0.35268937827405572</c:v>
                </c:pt>
                <c:pt idx="61">
                  <c:v>0.36090363937138131</c:v>
                </c:pt>
                <c:pt idx="62">
                  <c:v>0.38267369727047146</c:v>
                </c:pt>
                <c:pt idx="63">
                  <c:v>0.39922198097601325</c:v>
                </c:pt>
                <c:pt idx="64">
                  <c:v>0.42233853735869864</c:v>
                </c:pt>
                <c:pt idx="65">
                  <c:v>0.44928556658395369</c:v>
                </c:pt>
                <c:pt idx="66">
                  <c:v>0.47871622553074167</c:v>
                </c:pt>
                <c:pt idx="67">
                  <c:v>0.49068600082712988</c:v>
                </c:pt>
                <c:pt idx="68">
                  <c:v>0.51404070168183069</c:v>
                </c:pt>
                <c:pt idx="69">
                  <c:v>0.53014147366969944</c:v>
                </c:pt>
                <c:pt idx="70">
                  <c:v>0.53106906534325893</c:v>
                </c:pt>
                <c:pt idx="71">
                  <c:v>0.54764716018748272</c:v>
                </c:pt>
                <c:pt idx="72">
                  <c:v>0.57667390405293628</c:v>
                </c:pt>
                <c:pt idx="73">
                  <c:v>0.60942617866004967</c:v>
                </c:pt>
                <c:pt idx="74">
                  <c:v>0.6077205679625034</c:v>
                </c:pt>
                <c:pt idx="75">
                  <c:v>0.60601478494623651</c:v>
                </c:pt>
                <c:pt idx="76">
                  <c:v>0.63777967328370555</c:v>
                </c:pt>
                <c:pt idx="77">
                  <c:v>0.66667166390956711</c:v>
                </c:pt>
                <c:pt idx="78">
                  <c:v>0.7047056796250345</c:v>
                </c:pt>
                <c:pt idx="79">
                  <c:v>0.72867504135649297</c:v>
                </c:pt>
                <c:pt idx="80">
                  <c:v>0.72900434243176182</c:v>
                </c:pt>
                <c:pt idx="81">
                  <c:v>0.74719826992004412</c:v>
                </c:pt>
                <c:pt idx="82">
                  <c:v>0.73319375516956165</c:v>
                </c:pt>
                <c:pt idx="83">
                  <c:v>0.76391111800385991</c:v>
                </c:pt>
                <c:pt idx="84">
                  <c:v>0.81954059829059833</c:v>
                </c:pt>
                <c:pt idx="85">
                  <c:v>0.85132047835676872</c:v>
                </c:pt>
                <c:pt idx="86">
                  <c:v>0.88063137579266615</c:v>
                </c:pt>
                <c:pt idx="87">
                  <c:v>0.91158826164874551</c:v>
                </c:pt>
                <c:pt idx="88">
                  <c:v>0.94996639784946235</c:v>
                </c:pt>
                <c:pt idx="89">
                  <c:v>0.98282344223876483</c:v>
                </c:pt>
                <c:pt idx="90">
                  <c:v>1</c:v>
                </c:pt>
                <c:pt idx="91">
                  <c:v>0.99805811481218998</c:v>
                </c:pt>
                <c:pt idx="92">
                  <c:v>1.0313536498936924</c:v>
                </c:pt>
                <c:pt idx="93">
                  <c:v>1.0591070163004961</c:v>
                </c:pt>
                <c:pt idx="94">
                  <c:v>1.1021261516654854</c:v>
                </c:pt>
                <c:pt idx="95">
                  <c:v>1.1300921332388376</c:v>
                </c:pt>
                <c:pt idx="96">
                  <c:v>1.1724167257264351</c:v>
                </c:pt>
                <c:pt idx="97">
                  <c:v>1.2251472550228755</c:v>
                </c:pt>
                <c:pt idx="98">
                  <c:v>1.2774601943755171</c:v>
                </c:pt>
                <c:pt idx="99">
                  <c:v>1.3348099324510614</c:v>
                </c:pt>
                <c:pt idx="100">
                  <c:v>1.3840999793217534</c:v>
                </c:pt>
                <c:pt idx="101">
                  <c:v>1.3946000482492418</c:v>
                </c:pt>
                <c:pt idx="102">
                  <c:v>1.4170900537634408</c:v>
                </c:pt>
                <c:pt idx="103">
                  <c:v>1.4528399848359526</c:v>
                </c:pt>
                <c:pt idx="104">
                  <c:v>1.5058700372208438</c:v>
                </c:pt>
                <c:pt idx="105">
                  <c:v>1.5525520402536532</c:v>
                </c:pt>
                <c:pt idx="106">
                  <c:v>1.5944709815274332</c:v>
                </c:pt>
                <c:pt idx="107">
                  <c:v>1.6279547491039426</c:v>
                </c:pt>
                <c:pt idx="108">
                  <c:v>1.6344665012406947</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xVal>
          <c:yVal>
            <c:numRef>
              <c:f>'GDP Comparison'!$E$67:$E$118</c:f>
              <c:numCache>
                <c:formatCode>General</c:formatCode>
                <c:ptCount val="52"/>
                <c:pt idx="20">
                  <c:v>0.72679168184975129</c:v>
                </c:pt>
                <c:pt idx="21">
                  <c:v>0.74524185485905425</c:v>
                </c:pt>
                <c:pt idx="22">
                  <c:v>0.73077198588518166</c:v>
                </c:pt>
                <c:pt idx="23">
                  <c:v>0.76378546223538613</c:v>
                </c:pt>
                <c:pt idx="24">
                  <c:v>0.81867503838595246</c:v>
                </c:pt>
                <c:pt idx="25">
                  <c:v>0.85254499643392168</c:v>
                </c:pt>
                <c:pt idx="26">
                  <c:v>0.88208271433065177</c:v>
                </c:pt>
                <c:pt idx="27">
                  <c:v>0.91030612213117568</c:v>
                </c:pt>
                <c:pt idx="28">
                  <c:v>0.94772347164734128</c:v>
                </c:pt>
                <c:pt idx="29">
                  <c:v>0.98158097177970671</c:v>
                </c:pt>
                <c:pt idx="30">
                  <c:v>1</c:v>
                </c:pt>
                <c:pt idx="31">
                  <c:v>0.9976703697820799</c:v>
                </c:pt>
                <c:pt idx="32">
                  <c:v>1.0315185264777424</c:v>
                </c:pt>
                <c:pt idx="33">
                  <c:v>1.060937894176236</c:v>
                </c:pt>
                <c:pt idx="34">
                  <c:v>1.104160632363796</c:v>
                </c:pt>
                <c:pt idx="35">
                  <c:v>1.1319230972869774</c:v>
                </c:pt>
                <c:pt idx="36">
                  <c:v>1.1742644379455651</c:v>
                </c:pt>
                <c:pt idx="37">
                  <c:v>1.2265970269184412</c:v>
                </c:pt>
                <c:pt idx="38">
                  <c:v>1.2800196835066542</c:v>
                </c:pt>
                <c:pt idx="39">
                  <c:v>1.3417953725072489</c:v>
                </c:pt>
                <c:pt idx="40">
                  <c:v>1.3973327602692156</c:v>
                </c:pt>
                <c:pt idx="41">
                  <c:v>1.4124130671076769</c:v>
                </c:pt>
                <c:pt idx="42">
                  <c:v>1.438029656068095</c:v>
                </c:pt>
                <c:pt idx="43">
                  <c:v>1.4745718370130902</c:v>
                </c:pt>
                <c:pt idx="44">
                  <c:v>1.5257115805668975</c:v>
                </c:pt>
                <c:pt idx="45">
                  <c:v>1.5725564577162772</c:v>
                </c:pt>
                <c:pt idx="46">
                  <c:v>1.6143558790460975</c:v>
                </c:pt>
                <c:pt idx="47">
                  <c:v>1.6452390518280433</c:v>
                </c:pt>
                <c:pt idx="48">
                  <c:v>1.6397015083421318</c:v>
                </c:pt>
                <c:pt idx="49">
                  <c:v>1.5825445915516645</c:v>
                </c:pt>
                <c:pt idx="50">
                  <c:v>1.6304888797530841</c:v>
                </c:pt>
                <c:pt idx="51">
                  <c:v>1.6587808060894291</c:v>
                </c:pt>
              </c:numCache>
            </c:numRef>
          </c:yVal>
          <c:smooth val="0"/>
        </c:ser>
        <c:dLbls>
          <c:showLegendKey val="0"/>
          <c:showVal val="0"/>
          <c:showCatName val="0"/>
          <c:showSerName val="0"/>
          <c:showPercent val="0"/>
          <c:showBubbleSize val="0"/>
        </c:dLbls>
        <c:axId val="89512960"/>
        <c:axId val="89515520"/>
      </c:scatterChart>
      <c:valAx>
        <c:axId val="89512960"/>
        <c:scaling>
          <c:orientation val="minMax"/>
          <c:max val="2011"/>
          <c:min val="1900"/>
        </c:scaling>
        <c:delete val="0"/>
        <c:axPos val="b"/>
        <c:title>
          <c:tx>
            <c:rich>
              <a:bodyPr/>
              <a:lstStyle/>
              <a:p>
                <a:pPr>
                  <a:defRPr/>
                </a:pPr>
                <a:r>
                  <a:rPr lang="en-US"/>
                  <a:t>Year</a:t>
                </a:r>
                <a:r>
                  <a:rPr lang="en-US" baseline="0"/>
                  <a:t> [-]</a:t>
                </a:r>
                <a:endParaRPr lang="en-US"/>
              </a:p>
            </c:rich>
          </c:tx>
          <c:layout/>
          <c:overlay val="0"/>
        </c:title>
        <c:numFmt formatCode="General" sourceLinked="1"/>
        <c:majorTickMark val="in"/>
        <c:minorTickMark val="none"/>
        <c:tickLblPos val="nextTo"/>
        <c:crossAx val="89515520"/>
        <c:crosses val="autoZero"/>
        <c:crossBetween val="midCat"/>
        <c:majorUnit val="10"/>
      </c:valAx>
      <c:valAx>
        <c:axId val="89515520"/>
        <c:scaling>
          <c:orientation val="minMax"/>
        </c:scaling>
        <c:delete val="0"/>
        <c:axPos val="l"/>
        <c:title>
          <c:tx>
            <c:rich>
              <a:bodyPr/>
              <a:lstStyle/>
              <a:p>
                <a:pPr>
                  <a:defRPr/>
                </a:pPr>
                <a:r>
                  <a:rPr lang="en-US"/>
                  <a:t>GDP</a:t>
                </a:r>
                <a:r>
                  <a:rPr lang="en-US" baseline="0"/>
                  <a:t> [1990=1]</a:t>
                </a:r>
                <a:endParaRPr lang="en-US"/>
              </a:p>
            </c:rich>
          </c:tx>
          <c:layout/>
          <c:overlay val="0"/>
        </c:title>
        <c:numFmt formatCode="General" sourceLinked="1"/>
        <c:majorTickMark val="in"/>
        <c:minorTickMark val="none"/>
        <c:tickLblPos val="nextTo"/>
        <c:crossAx val="89512960"/>
        <c:crosses val="autoZero"/>
        <c:crossBetween val="midCat"/>
      </c:valAx>
    </c:plotArea>
    <c:legend>
      <c:legendPos val="r"/>
      <c:layou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tabSelected="1" zoomScale="7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0.88029</cdr:x>
      <cdr:y>0.04971</cdr:y>
    </cdr:from>
    <cdr:to>
      <cdr:x>0.91893</cdr:x>
      <cdr:y>0.11721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4576" y="312477"/>
          <a:ext cx="334677" cy="424339"/>
        </a:xfrm>
        <a:prstGeom xmlns:a="http://schemas.openxmlformats.org/drawingml/2006/main" prst="rect">
          <a:avLst/>
        </a:prstGeom>
      </cdr:spPr>
    </cdr:pic>
  </cdr:relSizeAnchor>
  <cdr:relSizeAnchor xmlns:cdr="http://schemas.openxmlformats.org/drawingml/2006/chartDrawing">
    <cdr:from>
      <cdr:x>0.8779</cdr:x>
      <cdr:y>0.27631</cdr:y>
    </cdr:from>
    <cdr:to>
      <cdr:x>0.91653</cdr:x>
      <cdr:y>0.34379</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603863" y="1737051"/>
          <a:ext cx="334590" cy="424213"/>
        </a:xfrm>
        <a:prstGeom xmlns:a="http://schemas.openxmlformats.org/drawingml/2006/main" prst="rect">
          <a:avLst/>
        </a:prstGeom>
      </cdr:spPr>
    </cdr:pic>
  </cdr:relSizeAnchor>
  <cdr:relSizeAnchor xmlns:cdr="http://schemas.openxmlformats.org/drawingml/2006/chartDrawing">
    <cdr:from>
      <cdr:x>0.88304</cdr:x>
      <cdr:y>0.4896</cdr:y>
    </cdr:from>
    <cdr:to>
      <cdr:x>0.91676</cdr:x>
      <cdr:y>0.55711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655677" y="3078845"/>
          <a:ext cx="292342" cy="424533"/>
        </a:xfrm>
        <a:prstGeom xmlns:a="http://schemas.openxmlformats.org/drawingml/2006/main" prst="rect">
          <a:avLst/>
        </a:prstGeom>
      </cdr:spPr>
    </cdr:pic>
  </cdr:relSizeAnchor>
  <cdr:relSizeAnchor xmlns:cdr="http://schemas.openxmlformats.org/drawingml/2006/chartDrawing">
    <cdr:from>
      <cdr:x>0.08448</cdr:x>
      <cdr:y>0.07074</cdr:y>
    </cdr:from>
    <cdr:to>
      <cdr:x>0.31415</cdr:x>
      <cdr:y>0.32595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32672" y="445365"/>
          <a:ext cx="1991997" cy="1606769"/>
        </a:xfrm>
        <a:prstGeom xmlns:a="http://schemas.openxmlformats.org/drawingml/2006/main" prst="rect">
          <a:avLst/>
        </a:prstGeom>
      </cdr:spPr>
    </cdr:pic>
  </cdr:relSizeAnchor>
  <cdr:relSizeAnchor xmlns:cdr="http://schemas.openxmlformats.org/drawingml/2006/chartDrawing">
    <cdr:from>
      <cdr:x>0.38136</cdr:x>
      <cdr:y>0.03932</cdr:y>
    </cdr:from>
    <cdr:to>
      <cdr:x>0.65814</cdr:x>
      <cdr:y>0.08884</cdr:y>
    </cdr:to>
    <cdr:sp macro="" textlink="">
      <cdr:nvSpPr>
        <cdr:cNvPr id="7" name="TextBox 6"/>
        <cdr:cNvSpPr txBox="1"/>
      </cdr:nvSpPr>
      <cdr:spPr>
        <a:xfrm xmlns:a="http://schemas.openxmlformats.org/drawingml/2006/main">
          <a:off x="3306274" y="247284"/>
          <a:ext cx="2399567" cy="3113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0.01165</cdr:y>
    </cdr:from>
    <cdr:to>
      <cdr:x>0.99935</cdr:x>
      <cdr:y>0.06554</cdr:y>
    </cdr:to>
    <cdr:sp macro="" textlink="">
      <cdr:nvSpPr>
        <cdr:cNvPr id="8" name="TextBox 7"/>
        <cdr:cNvSpPr txBox="1"/>
      </cdr:nvSpPr>
      <cdr:spPr>
        <a:xfrm xmlns:a="http://schemas.openxmlformats.org/drawingml/2006/main">
          <a:off x="0" y="73270"/>
          <a:ext cx="8664086" cy="3388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t>Indexed</a:t>
          </a:r>
          <a:r>
            <a:rPr lang="en-US" sz="1400" b="1" baseline="0"/>
            <a:t> f</a:t>
          </a:r>
          <a:r>
            <a:rPr lang="en-US" sz="1400" b="1"/>
            <a:t>actors</a:t>
          </a:r>
          <a:r>
            <a:rPr lang="en-US" sz="1400" b="1" baseline="0"/>
            <a:t> of production for the United States</a:t>
          </a:r>
          <a:endParaRPr lang="en-US" sz="1400" b="1"/>
        </a:p>
      </cdr:txBody>
    </cdr:sp>
  </cdr:relSizeAnchor>
  <cdr:relSizeAnchor xmlns:cdr="http://schemas.openxmlformats.org/drawingml/2006/chartDrawing">
    <cdr:from>
      <cdr:x>0.88621</cdr:x>
      <cdr:y>0.54804</cdr:y>
    </cdr:from>
    <cdr:to>
      <cdr:x>0.91645</cdr:x>
      <cdr:y>0.60366</cdr:y>
    </cdr:to>
    <cdr:sp macro="" textlink="">
      <cdr:nvSpPr>
        <cdr:cNvPr id="10" name="TextBox 1"/>
        <cdr:cNvSpPr txBox="1"/>
      </cdr:nvSpPr>
      <cdr:spPr>
        <a:xfrm xmlns:a="http://schemas.openxmlformats.org/drawingml/2006/main">
          <a:off x="7686288" y="345037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0.88443</cdr:x>
      <cdr:y>0.51852</cdr:y>
    </cdr:from>
    <cdr:to>
      <cdr:x>0.91466</cdr:x>
      <cdr:y>0.57414</cdr:y>
    </cdr:to>
    <cdr:sp macro="" textlink="">
      <cdr:nvSpPr>
        <cdr:cNvPr id="11" name="TextBox 1"/>
        <cdr:cNvSpPr txBox="1"/>
      </cdr:nvSpPr>
      <cdr:spPr>
        <a:xfrm xmlns:a="http://schemas.openxmlformats.org/drawingml/2006/main">
          <a:off x="7670800" y="326451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0.58264</cdr:x>
      <cdr:y>0.45825</cdr:y>
    </cdr:from>
    <cdr:to>
      <cdr:x>0.61287</cdr:x>
      <cdr:y>0.51387</cdr:y>
    </cdr:to>
    <cdr:sp macro="" textlink="">
      <cdr:nvSpPr>
        <cdr:cNvPr id="12" name="TextBox 1"/>
        <cdr:cNvSpPr txBox="1"/>
      </cdr:nvSpPr>
      <cdr:spPr>
        <a:xfrm xmlns:a="http://schemas.openxmlformats.org/drawingml/2006/main">
          <a:off x="5053361" y="2885068"/>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mmer%20Research%202012/Energy%20Economics%20Template/Warr%20Stuff/USA%20Human%20and%20Animal%20Revised%202006%20Not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Parameters"/>
      <sheetName val="Horse"/>
      <sheetName val="Human"/>
      <sheetName val="muscle work summary"/>
      <sheetName val="fig2"/>
    </sheetNames>
    <sheetDataSet>
      <sheetData sheetId="0"/>
      <sheetData sheetId="1">
        <row r="11">
          <cell r="B11">
            <v>7000</v>
          </cell>
        </row>
      </sheetData>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topLeftCell="C1" zoomScale="70" zoomScaleNormal="70" zoomScalePageLayoutView="70" workbookViewId="0">
      <selection activeCell="I42" sqref="I42"/>
    </sheetView>
  </sheetViews>
  <sheetFormatPr defaultColWidth="8.85546875" defaultRowHeight="15"/>
  <cols>
    <col min="1" max="1" width="14.85546875" bestFit="1" customWidth="1"/>
    <col min="2" max="2" width="20.85546875" customWidth="1"/>
    <col min="3" max="3" width="27.28515625" customWidth="1"/>
    <col min="4" max="4" width="27.7109375" customWidth="1"/>
    <col min="5" max="5" width="21.7109375" style="59" customWidth="1"/>
    <col min="6" max="6" width="17.85546875" bestFit="1" customWidth="1"/>
    <col min="7" max="7" width="14" customWidth="1"/>
    <col min="8" max="8" width="21.7109375" customWidth="1"/>
    <col min="9" max="9" width="22.7109375" customWidth="1"/>
    <col min="10" max="10" width="25.85546875" customWidth="1"/>
    <col min="11" max="11" width="29.7109375" style="59" customWidth="1"/>
    <col min="12" max="12" width="22.85546875" customWidth="1"/>
    <col min="13" max="13" width="26.140625" customWidth="1"/>
    <col min="14" max="14" width="15.42578125" bestFit="1" customWidth="1"/>
    <col min="15" max="15" width="17.7109375" customWidth="1"/>
    <col min="16" max="16" width="13.85546875" customWidth="1"/>
    <col min="17" max="18" width="30.85546875" customWidth="1"/>
    <col min="19" max="19" width="24.42578125" customWidth="1"/>
    <col min="20" max="21" width="16.42578125" bestFit="1" customWidth="1"/>
    <col min="22" max="22" width="15.42578125" bestFit="1" customWidth="1"/>
    <col min="23" max="23" width="15.85546875" bestFit="1" customWidth="1"/>
    <col min="24" max="24" width="15.42578125" bestFit="1" customWidth="1"/>
    <col min="25" max="25" width="15.85546875" bestFit="1" customWidth="1"/>
    <col min="26" max="29" width="16.42578125" bestFit="1" customWidth="1"/>
    <col min="30" max="30" width="15.42578125" bestFit="1" customWidth="1"/>
    <col min="31" max="31" width="15.85546875" bestFit="1" customWidth="1"/>
    <col min="32" max="32" width="16.42578125" bestFit="1" customWidth="1"/>
    <col min="33" max="33" width="15.85546875" bestFit="1" customWidth="1"/>
  </cols>
  <sheetData>
    <row r="1" spans="1:19" ht="15.75" thickBot="1">
      <c r="A1" s="4" t="s">
        <v>15</v>
      </c>
      <c r="B1" s="124" t="s">
        <v>125</v>
      </c>
      <c r="C1" s="16"/>
      <c r="D1" s="16"/>
      <c r="E1" s="16"/>
      <c r="F1" s="16"/>
      <c r="G1" s="16"/>
      <c r="H1" s="16"/>
      <c r="I1" s="16"/>
      <c r="J1" s="16"/>
      <c r="K1" s="16"/>
      <c r="L1" s="16"/>
      <c r="M1" s="16"/>
    </row>
    <row r="2" spans="1:19" s="9" customFormat="1" ht="15.75" thickBot="1">
      <c r="A2" s="16"/>
      <c r="B2" s="16" t="s">
        <v>129</v>
      </c>
      <c r="C2" s="16"/>
      <c r="D2" s="16"/>
      <c r="E2" s="16"/>
      <c r="F2" s="16"/>
      <c r="G2" s="16"/>
      <c r="H2" s="16"/>
      <c r="I2" s="16"/>
      <c r="J2" s="16"/>
      <c r="K2" s="16"/>
      <c r="L2" s="16"/>
      <c r="M2" s="37" t="s">
        <v>39</v>
      </c>
      <c r="N2" s="38">
        <v>1200</v>
      </c>
      <c r="O2" s="9" t="s">
        <v>40</v>
      </c>
    </row>
    <row r="3" spans="1:19" s="123" customFormat="1">
      <c r="A3" s="124"/>
      <c r="B3" s="126" t="s">
        <v>126</v>
      </c>
      <c r="C3" s="124"/>
      <c r="D3" s="124"/>
      <c r="E3" s="124"/>
      <c r="F3" s="124"/>
      <c r="G3" s="124"/>
      <c r="H3" s="124"/>
      <c r="I3" s="124"/>
      <c r="J3" s="124"/>
      <c r="K3" s="124"/>
      <c r="L3" s="124"/>
      <c r="M3" s="122"/>
      <c r="N3" s="125"/>
    </row>
    <row r="4" spans="1:19" s="1" customFormat="1">
      <c r="A4" s="16"/>
      <c r="B4" s="16" t="s">
        <v>117</v>
      </c>
      <c r="C4" s="16"/>
      <c r="D4" s="16"/>
      <c r="E4" s="16"/>
      <c r="F4" s="16"/>
      <c r="G4" s="16"/>
      <c r="H4" s="16"/>
      <c r="I4" s="16"/>
      <c r="J4" s="16"/>
      <c r="K4" s="16"/>
      <c r="L4" s="16"/>
      <c r="M4" s="16"/>
    </row>
    <row r="5" spans="1:19" s="1" customFormat="1">
      <c r="A5" s="16"/>
      <c r="B5" s="16"/>
      <c r="C5" s="16"/>
      <c r="D5" s="16"/>
      <c r="E5" s="16"/>
      <c r="F5" s="16"/>
      <c r="G5" s="16"/>
      <c r="H5" s="16"/>
      <c r="I5" s="16"/>
      <c r="J5" s="16"/>
      <c r="K5" s="16"/>
      <c r="L5" s="16"/>
      <c r="M5" s="16"/>
    </row>
    <row r="6" spans="1:19" ht="15" customHeight="1">
      <c r="A6" s="16"/>
      <c r="B6" s="134" t="s">
        <v>127</v>
      </c>
      <c r="C6" s="134" t="s">
        <v>2</v>
      </c>
      <c r="D6" s="134" t="s">
        <v>128</v>
      </c>
      <c r="E6" s="134" t="s">
        <v>116</v>
      </c>
      <c r="F6" s="134" t="s">
        <v>3</v>
      </c>
      <c r="G6" s="134" t="s">
        <v>4</v>
      </c>
      <c r="H6" s="134" t="s">
        <v>119</v>
      </c>
      <c r="I6" s="134" t="s">
        <v>120</v>
      </c>
      <c r="J6" s="134" t="s">
        <v>121</v>
      </c>
      <c r="K6" s="134" t="s">
        <v>122</v>
      </c>
      <c r="L6" s="134" t="s">
        <v>123</v>
      </c>
      <c r="M6" s="134" t="s">
        <v>124</v>
      </c>
      <c r="N6" s="135" t="s">
        <v>38</v>
      </c>
      <c r="O6" s="134"/>
      <c r="P6" s="134"/>
      <c r="Q6" s="134"/>
      <c r="R6" s="134"/>
      <c r="S6" s="134"/>
    </row>
    <row r="7" spans="1:19">
      <c r="A7" s="20" t="s">
        <v>0</v>
      </c>
      <c r="B7" s="134"/>
      <c r="C7" s="134"/>
      <c r="D7" s="134"/>
      <c r="E7" s="134"/>
      <c r="F7" s="134"/>
      <c r="G7" s="134"/>
      <c r="H7" s="134"/>
      <c r="I7" s="134"/>
      <c r="J7" s="134"/>
      <c r="K7" s="134"/>
      <c r="L7" s="134"/>
      <c r="M7" s="134"/>
      <c r="N7" s="135"/>
      <c r="O7" s="134"/>
      <c r="P7" s="134"/>
      <c r="Q7" s="134"/>
      <c r="R7" s="134"/>
      <c r="S7" s="134"/>
    </row>
    <row r="8" spans="1:19">
      <c r="A8" s="21">
        <v>1980</v>
      </c>
      <c r="B8" s="25">
        <v>5833975</v>
      </c>
      <c r="C8" s="8">
        <v>184008</v>
      </c>
      <c r="D8" s="25">
        <v>7353330</v>
      </c>
      <c r="E8" s="11">
        <v>83205517.49215737</v>
      </c>
      <c r="F8" s="8">
        <v>87690946.660051346</v>
      </c>
      <c r="G8" s="8">
        <v>9202100.19521356</v>
      </c>
      <c r="H8" s="15">
        <f>B8/$B$8</f>
        <v>1</v>
      </c>
      <c r="I8" s="15">
        <f>C8/$C$8</f>
        <v>1</v>
      </c>
      <c r="J8" s="15">
        <f>D8/$D$8</f>
        <v>1</v>
      </c>
      <c r="K8" s="15">
        <f>E8/$E$8</f>
        <v>1</v>
      </c>
      <c r="L8" s="15">
        <f>F8/$F$8</f>
        <v>1</v>
      </c>
      <c r="M8" s="15">
        <f>G8/$G$8</f>
        <v>1</v>
      </c>
      <c r="N8" s="19">
        <f t="shared" ref="N8:N19" si="0">B8/D8</f>
        <v>0.79337864613719222</v>
      </c>
      <c r="O8" s="36"/>
      <c r="P8" s="10"/>
      <c r="Q8" s="36"/>
      <c r="R8" s="36"/>
      <c r="S8" s="36"/>
    </row>
    <row r="9" spans="1:19">
      <c r="A9" s="21">
        <v>1981</v>
      </c>
      <c r="B9" s="25">
        <v>5982075</v>
      </c>
      <c r="C9" s="8">
        <v>184394</v>
      </c>
      <c r="D9" s="25">
        <v>7590122</v>
      </c>
      <c r="E9" s="11">
        <v>81271370.094092116</v>
      </c>
      <c r="F9" s="8">
        <v>85623837.155319959</v>
      </c>
      <c r="G9" s="8">
        <v>8849541.7620262094</v>
      </c>
      <c r="H9" s="15">
        <f t="shared" ref="H9:H39" si="1">B9/$B$8</f>
        <v>1.0253857789928822</v>
      </c>
      <c r="I9" s="15">
        <f t="shared" ref="I9:I39" si="2">C9/$C$8</f>
        <v>1.0020977348810922</v>
      </c>
      <c r="J9" s="15">
        <f t="shared" ref="J9:J39" si="3">D9/$D$8</f>
        <v>1.0322020091577557</v>
      </c>
      <c r="K9" s="15">
        <f t="shared" ref="K9:K39" si="4">E9/$E$8</f>
        <v>0.97675457762464424</v>
      </c>
      <c r="L9" s="15">
        <f t="shared" ref="L9:L39" si="5">F9/$F$8</f>
        <v>0.97642733276965432</v>
      </c>
      <c r="M9" s="15">
        <f t="shared" ref="M9:M39" si="6">G9/$G$8</f>
        <v>0.96168717730646613</v>
      </c>
      <c r="N9" s="19">
        <f t="shared" si="0"/>
        <v>0.78813950553100465</v>
      </c>
      <c r="O9" s="36"/>
      <c r="P9" s="10"/>
      <c r="Q9" s="36"/>
      <c r="R9" s="36"/>
      <c r="S9" s="36"/>
    </row>
    <row r="10" spans="1:19">
      <c r="A10" s="21">
        <v>1982</v>
      </c>
      <c r="B10" s="25">
        <v>5865925</v>
      </c>
      <c r="C10" s="8">
        <v>181648</v>
      </c>
      <c r="D10" s="25">
        <v>7758605</v>
      </c>
      <c r="E10" s="11">
        <v>78124787.300306708</v>
      </c>
      <c r="F10" s="8">
        <v>82247513.708990231</v>
      </c>
      <c r="G10" s="8">
        <v>8418352.4144289196</v>
      </c>
      <c r="H10" s="15">
        <f t="shared" si="1"/>
        <v>1.0054765404376946</v>
      </c>
      <c r="I10" s="15">
        <f t="shared" si="2"/>
        <v>0.98717447067518804</v>
      </c>
      <c r="J10" s="15">
        <f t="shared" si="3"/>
        <v>1.0551144855460044</v>
      </c>
      <c r="K10" s="15">
        <f t="shared" si="4"/>
        <v>0.93893758076404543</v>
      </c>
      <c r="L10" s="15">
        <f t="shared" si="5"/>
        <v>0.93792480115235277</v>
      </c>
      <c r="M10" s="15">
        <f t="shared" si="6"/>
        <v>0.9148294667349629</v>
      </c>
      <c r="N10" s="19">
        <f t="shared" si="0"/>
        <v>0.75605408446492639</v>
      </c>
      <c r="O10" s="36"/>
      <c r="P10" s="10"/>
      <c r="Q10" s="36"/>
      <c r="R10" s="36"/>
      <c r="S10" s="36"/>
    </row>
    <row r="11" spans="1:19">
      <c r="A11" s="21">
        <v>1983</v>
      </c>
      <c r="B11" s="25">
        <v>6130925</v>
      </c>
      <c r="C11" s="8">
        <v>184908</v>
      </c>
      <c r="D11" s="25">
        <v>7963158</v>
      </c>
      <c r="E11" s="11">
        <v>77687410.095928833</v>
      </c>
      <c r="F11" s="8">
        <v>81789330.455531061</v>
      </c>
      <c r="G11" s="8">
        <v>8388455.8860690147</v>
      </c>
      <c r="H11" s="15">
        <f t="shared" si="1"/>
        <v>1.0509001152730342</v>
      </c>
      <c r="I11" s="15">
        <f t="shared" si="2"/>
        <v>1.0048910916916656</v>
      </c>
      <c r="J11" s="15">
        <f t="shared" si="3"/>
        <v>1.0829322225440718</v>
      </c>
      <c r="K11" s="15">
        <f t="shared" si="4"/>
        <v>0.93368099180744046</v>
      </c>
      <c r="L11" s="15">
        <f t="shared" si="5"/>
        <v>0.93269982330788503</v>
      </c>
      <c r="M11" s="15">
        <f t="shared" si="6"/>
        <v>0.91158058574848388</v>
      </c>
      <c r="N11" s="19">
        <f t="shared" si="0"/>
        <v>0.76991125882470246</v>
      </c>
      <c r="O11" s="36"/>
      <c r="P11" s="10"/>
      <c r="Q11" s="36"/>
      <c r="R11" s="36"/>
      <c r="S11" s="36"/>
    </row>
    <row r="12" spans="1:19">
      <c r="A12" s="21">
        <v>1984</v>
      </c>
      <c r="B12" s="25">
        <v>6571525</v>
      </c>
      <c r="C12" s="8">
        <v>194236</v>
      </c>
      <c r="D12" s="25">
        <v>8274440</v>
      </c>
      <c r="E12" s="11">
        <v>81530460.054463327</v>
      </c>
      <c r="F12" s="8">
        <v>85848058.943653032</v>
      </c>
      <c r="G12" s="8">
        <v>8886721.0417956971</v>
      </c>
      <c r="H12" s="15">
        <f t="shared" si="1"/>
        <v>1.1264232363011497</v>
      </c>
      <c r="I12" s="15">
        <f t="shared" si="2"/>
        <v>1.0555845398026173</v>
      </c>
      <c r="J12" s="15">
        <f t="shared" si="3"/>
        <v>1.1252643360219112</v>
      </c>
      <c r="K12" s="15">
        <f t="shared" si="4"/>
        <v>0.97986843314985783</v>
      </c>
      <c r="L12" s="15">
        <f t="shared" si="5"/>
        <v>0.97898428758509615</v>
      </c>
      <c r="M12" s="15">
        <f t="shared" si="6"/>
        <v>0.96572748103939288</v>
      </c>
      <c r="N12" s="19">
        <f t="shared" si="0"/>
        <v>0.79419574013467986</v>
      </c>
      <c r="O12" s="36"/>
      <c r="P12" s="10"/>
      <c r="Q12" s="36"/>
      <c r="R12" s="36"/>
      <c r="S12" s="36"/>
    </row>
    <row r="13" spans="1:19">
      <c r="A13" s="21">
        <v>1985</v>
      </c>
      <c r="B13" s="25">
        <v>6843400</v>
      </c>
      <c r="C13" s="8">
        <v>198678</v>
      </c>
      <c r="D13" s="25">
        <v>8616339</v>
      </c>
      <c r="E13" s="11">
        <v>81462224.577801019</v>
      </c>
      <c r="F13" s="8">
        <v>85779891.829368189</v>
      </c>
      <c r="G13" s="8">
        <v>9001336.2427200843</v>
      </c>
      <c r="H13" s="15">
        <f t="shared" si="1"/>
        <v>1.1730252529364626</v>
      </c>
      <c r="I13" s="15">
        <f t="shared" si="2"/>
        <v>1.079724794574149</v>
      </c>
      <c r="J13" s="15">
        <f t="shared" si="3"/>
        <v>1.1717601413237269</v>
      </c>
      <c r="K13" s="15">
        <f t="shared" si="4"/>
        <v>0.97904834959387554</v>
      </c>
      <c r="L13" s="15">
        <f t="shared" si="5"/>
        <v>0.97820693123439895</v>
      </c>
      <c r="M13" s="15">
        <f t="shared" si="6"/>
        <v>0.97818281172401245</v>
      </c>
      <c r="N13" s="19">
        <f t="shared" si="0"/>
        <v>0.79423523145967212</v>
      </c>
      <c r="O13" s="36"/>
      <c r="P13" s="10"/>
      <c r="Q13" s="36"/>
      <c r="R13" s="36"/>
      <c r="S13" s="36"/>
    </row>
    <row r="14" spans="1:19">
      <c r="A14" s="21">
        <v>1986</v>
      </c>
      <c r="B14" s="25">
        <v>7080500</v>
      </c>
      <c r="C14" s="8">
        <v>201005</v>
      </c>
      <c r="D14" s="25">
        <v>8950457</v>
      </c>
      <c r="E14" s="11">
        <v>81688303.696907893</v>
      </c>
      <c r="F14" s="8">
        <v>86010056.042710453</v>
      </c>
      <c r="G14" s="8">
        <v>8937276.1980013065</v>
      </c>
      <c r="H14" s="15">
        <f t="shared" si="1"/>
        <v>1.2136664966853645</v>
      </c>
      <c r="I14" s="15">
        <f t="shared" si="2"/>
        <v>1.0923709838702664</v>
      </c>
      <c r="J14" s="15">
        <f t="shared" si="3"/>
        <v>1.2171977865810455</v>
      </c>
      <c r="K14" s="15">
        <f t="shared" si="4"/>
        <v>0.98176546651016883</v>
      </c>
      <c r="L14" s="15">
        <f t="shared" si="5"/>
        <v>0.98083165159731767</v>
      </c>
      <c r="M14" s="15">
        <f t="shared" si="6"/>
        <v>0.97122135256145103</v>
      </c>
      <c r="N14" s="19">
        <f t="shared" si="0"/>
        <v>0.79107692489891857</v>
      </c>
      <c r="O14" s="36"/>
      <c r="P14" s="10"/>
      <c r="Q14" s="36"/>
      <c r="R14" s="36"/>
      <c r="S14" s="36"/>
    </row>
    <row r="15" spans="1:19">
      <c r="A15" s="21">
        <v>1987</v>
      </c>
      <c r="B15" s="25">
        <v>7307050</v>
      </c>
      <c r="C15" s="8">
        <v>206453</v>
      </c>
      <c r="D15" s="25">
        <v>9271196</v>
      </c>
      <c r="E15" s="11">
        <v>84319381.6105863</v>
      </c>
      <c r="F15" s="8">
        <v>88793040.998218432</v>
      </c>
      <c r="G15" s="8">
        <v>9248631.5792361163</v>
      </c>
      <c r="H15" s="15">
        <f t="shared" si="1"/>
        <v>1.2524993679266709</v>
      </c>
      <c r="I15" s="15">
        <f t="shared" si="2"/>
        <v>1.1219783922438156</v>
      </c>
      <c r="J15" s="15">
        <f t="shared" si="3"/>
        <v>1.2608159840507633</v>
      </c>
      <c r="K15" s="15">
        <f t="shared" si="4"/>
        <v>1.0133869021190081</v>
      </c>
      <c r="L15" s="15">
        <f t="shared" si="5"/>
        <v>1.0125679375140006</v>
      </c>
      <c r="M15" s="15">
        <f t="shared" si="6"/>
        <v>1.0050566048005822</v>
      </c>
      <c r="N15" s="19">
        <f t="shared" si="0"/>
        <v>0.7881453482377031</v>
      </c>
      <c r="O15" s="36"/>
      <c r="P15" s="10"/>
      <c r="Q15" s="36"/>
      <c r="R15" s="36"/>
      <c r="S15" s="36"/>
    </row>
    <row r="16" spans="1:19">
      <c r="A16" s="21">
        <v>1988</v>
      </c>
      <c r="B16" s="25">
        <v>7607400</v>
      </c>
      <c r="C16" s="8">
        <v>212615</v>
      </c>
      <c r="D16" s="25">
        <v>9599009</v>
      </c>
      <c r="E16" s="11">
        <v>88115013.125849485</v>
      </c>
      <c r="F16" s="8">
        <v>92794674.5309522</v>
      </c>
      <c r="G16" s="8">
        <v>9875370.2562607825</v>
      </c>
      <c r="H16" s="15">
        <f t="shared" si="1"/>
        <v>1.3039822762353284</v>
      </c>
      <c r="I16" s="15">
        <f t="shared" si="2"/>
        <v>1.1554660666927525</v>
      </c>
      <c r="J16" s="15">
        <f t="shared" si="3"/>
        <v>1.305396194649227</v>
      </c>
      <c r="K16" s="15">
        <f t="shared" si="4"/>
        <v>1.0590044480422212</v>
      </c>
      <c r="L16" s="15">
        <f t="shared" si="5"/>
        <v>1.0582013088612934</v>
      </c>
      <c r="M16" s="15">
        <f t="shared" si="6"/>
        <v>1.0731648261553837</v>
      </c>
      <c r="N16" s="19">
        <f t="shared" si="0"/>
        <v>0.79251931110805296</v>
      </c>
      <c r="O16" s="36"/>
      <c r="P16" s="10"/>
      <c r="Q16" s="36"/>
      <c r="R16" s="36"/>
      <c r="S16" s="36"/>
    </row>
    <row r="17" spans="1:19">
      <c r="A17" s="21">
        <v>1989</v>
      </c>
      <c r="B17" s="25">
        <v>7879175</v>
      </c>
      <c r="C17" s="8">
        <v>218492</v>
      </c>
      <c r="D17" s="25">
        <v>9935253</v>
      </c>
      <c r="E17" s="11">
        <v>90816916.614933416</v>
      </c>
      <c r="F17" s="8">
        <v>95555755.596029654</v>
      </c>
      <c r="G17" s="8">
        <v>10423790.195036408</v>
      </c>
      <c r="H17" s="15">
        <f t="shared" si="1"/>
        <v>1.3505671518990054</v>
      </c>
      <c r="I17" s="15">
        <f t="shared" si="2"/>
        <v>1.1874048954393288</v>
      </c>
      <c r="J17" s="15">
        <f t="shared" si="3"/>
        <v>1.3511229606178425</v>
      </c>
      <c r="K17" s="15">
        <f t="shared" si="4"/>
        <v>1.091477096137206</v>
      </c>
      <c r="L17" s="15">
        <f t="shared" si="5"/>
        <v>1.0896878096945122</v>
      </c>
      <c r="M17" s="15">
        <f t="shared" si="6"/>
        <v>1.132762084079274</v>
      </c>
      <c r="N17" s="19">
        <f t="shared" si="0"/>
        <v>0.79305227556862412</v>
      </c>
      <c r="O17" s="36"/>
      <c r="P17" s="10"/>
      <c r="Q17" s="36"/>
      <c r="R17" s="36"/>
      <c r="S17" s="36"/>
    </row>
    <row r="18" spans="1:19">
      <c r="A18" s="21">
        <v>1990</v>
      </c>
      <c r="B18" s="25">
        <v>8027025</v>
      </c>
      <c r="C18" s="8">
        <v>218868</v>
      </c>
      <c r="D18" s="25">
        <v>10241313</v>
      </c>
      <c r="E18" s="11">
        <v>91302387.37064819</v>
      </c>
      <c r="F18" s="8">
        <v>96002513.112148792</v>
      </c>
      <c r="G18" s="8">
        <v>10597026.606813608</v>
      </c>
      <c r="H18" s="15">
        <f t="shared" si="1"/>
        <v>1.3759100784627976</v>
      </c>
      <c r="I18" s="15">
        <f t="shared" si="2"/>
        <v>1.1894482848571801</v>
      </c>
      <c r="J18" s="15">
        <f t="shared" si="3"/>
        <v>1.392744919648649</v>
      </c>
      <c r="K18" s="15">
        <f t="shared" si="4"/>
        <v>1.0973116942545786</v>
      </c>
      <c r="L18" s="15">
        <f t="shared" si="5"/>
        <v>1.0947824920207399</v>
      </c>
      <c r="M18" s="15">
        <f t="shared" si="6"/>
        <v>1.1515878312567835</v>
      </c>
      <c r="N18" s="19">
        <f t="shared" si="0"/>
        <v>0.7837886606922374</v>
      </c>
      <c r="O18" s="36"/>
      <c r="P18" s="10"/>
      <c r="Q18" s="36"/>
      <c r="R18" s="36"/>
      <c r="S18" s="36"/>
    </row>
    <row r="19" spans="1:19">
      <c r="A19" s="21">
        <v>1991</v>
      </c>
      <c r="B19" s="25">
        <v>8008325</v>
      </c>
      <c r="C19" s="8">
        <v>215771</v>
      </c>
      <c r="D19" s="25">
        <v>10475394</v>
      </c>
      <c r="E19" s="11">
        <v>91278986.582775503</v>
      </c>
      <c r="F19" s="8">
        <v>95942102.202479124</v>
      </c>
      <c r="G19" s="8">
        <v>10479932.205794752</v>
      </c>
      <c r="H19" s="15">
        <f t="shared" si="1"/>
        <v>1.37270471676687</v>
      </c>
      <c r="I19" s="15">
        <f t="shared" si="2"/>
        <v>1.1726174948915264</v>
      </c>
      <c r="J19" s="15">
        <f t="shared" si="3"/>
        <v>1.4245782523020183</v>
      </c>
      <c r="K19" s="15">
        <f t="shared" si="4"/>
        <v>1.0970304534357245</v>
      </c>
      <c r="L19" s="15">
        <f t="shared" si="5"/>
        <v>1.0940935849901903</v>
      </c>
      <c r="M19" s="15">
        <f t="shared" si="6"/>
        <v>1.1388630838040485</v>
      </c>
      <c r="N19" s="19">
        <f t="shared" si="0"/>
        <v>0.76448914475197782</v>
      </c>
      <c r="O19" s="36"/>
      <c r="P19" s="10"/>
      <c r="Q19" s="36"/>
      <c r="R19" s="36"/>
      <c r="S19" s="36"/>
    </row>
    <row r="20" spans="1:19">
      <c r="A20" s="21">
        <v>1992</v>
      </c>
      <c r="B20" s="25">
        <v>8280025</v>
      </c>
      <c r="C20" s="8">
        <v>215945</v>
      </c>
      <c r="D20" s="25">
        <v>10744570</v>
      </c>
      <c r="E20" s="90">
        <v>92574723.732443511</v>
      </c>
      <c r="F20" s="8">
        <v>97322338.481010213</v>
      </c>
      <c r="G20" s="8">
        <v>10926748.232467163</v>
      </c>
      <c r="H20" s="15">
        <f t="shared" si="1"/>
        <v>1.41927673670182</v>
      </c>
      <c r="I20" s="15">
        <f t="shared" si="2"/>
        <v>1.1735631059519152</v>
      </c>
      <c r="J20" s="15">
        <f t="shared" si="3"/>
        <v>1.4611842525767238</v>
      </c>
      <c r="K20" s="15">
        <f t="shared" si="4"/>
        <v>1.1126031845324349</v>
      </c>
      <c r="L20" s="15">
        <f t="shared" si="5"/>
        <v>1.1098333657897044</v>
      </c>
      <c r="M20" s="15">
        <f t="shared" si="6"/>
        <v>1.1874189587884159</v>
      </c>
      <c r="N20" s="19"/>
      <c r="O20" s="36"/>
      <c r="P20" s="10"/>
      <c r="Q20" s="36"/>
      <c r="R20" s="36"/>
      <c r="S20" s="36"/>
    </row>
    <row r="21" spans="1:19">
      <c r="A21" s="21">
        <v>1993</v>
      </c>
      <c r="B21" s="25">
        <v>8516175</v>
      </c>
      <c r="C21" s="8">
        <v>221000</v>
      </c>
      <c r="D21" s="25">
        <v>11065312</v>
      </c>
      <c r="E21" s="90">
        <v>94356773.180899203</v>
      </c>
      <c r="F21" s="8">
        <v>99194813.69258377</v>
      </c>
      <c r="G21" s="8">
        <v>11038510.494581115</v>
      </c>
      <c r="H21" s="15">
        <f t="shared" si="1"/>
        <v>1.4597551412201801</v>
      </c>
      <c r="I21" s="15">
        <f t="shared" si="2"/>
        <v>1.2010347376201034</v>
      </c>
      <c r="J21" s="15">
        <f t="shared" si="3"/>
        <v>1.5048028580248676</v>
      </c>
      <c r="K21" s="15">
        <f t="shared" si="4"/>
        <v>1.1340206277761917</v>
      </c>
      <c r="L21" s="15">
        <f t="shared" si="5"/>
        <v>1.1311864847021107</v>
      </c>
      <c r="M21" s="15">
        <f t="shared" si="6"/>
        <v>1.1995642582030086</v>
      </c>
      <c r="N21" s="19"/>
      <c r="O21" s="36"/>
      <c r="P21" s="10"/>
      <c r="Q21" s="36"/>
      <c r="R21" s="36"/>
      <c r="S21" s="36"/>
    </row>
    <row r="22" spans="1:19">
      <c r="A22" s="21">
        <v>1994</v>
      </c>
      <c r="B22" s="25">
        <v>8863125</v>
      </c>
      <c r="C22" s="8">
        <v>227916</v>
      </c>
      <c r="D22" s="25">
        <v>11449320</v>
      </c>
      <c r="E22" s="90">
        <v>96193949.161879912</v>
      </c>
      <c r="F22" s="8">
        <v>101124686.33145814</v>
      </c>
      <c r="G22" s="8">
        <v>11398691.229186527</v>
      </c>
      <c r="H22" s="15">
        <f t="shared" si="1"/>
        <v>1.519225742311203</v>
      </c>
      <c r="I22" s="15">
        <f t="shared" si="2"/>
        <v>1.2386200599973913</v>
      </c>
      <c r="J22" s="15">
        <f t="shared" si="3"/>
        <v>1.5570251845082432</v>
      </c>
      <c r="K22" s="15">
        <f t="shared" si="4"/>
        <v>1.1561006055992233</v>
      </c>
      <c r="L22" s="15">
        <f t="shared" si="5"/>
        <v>1.1531941458390789</v>
      </c>
      <c r="M22" s="15">
        <f t="shared" si="6"/>
        <v>1.2387054028291842</v>
      </c>
      <c r="N22" s="19"/>
      <c r="O22" s="36"/>
      <c r="P22" s="10"/>
      <c r="Q22" s="36"/>
      <c r="R22" s="36"/>
      <c r="S22" s="36"/>
    </row>
    <row r="23" spans="1:19">
      <c r="A23" s="21">
        <v>1995</v>
      </c>
      <c r="B23" s="25">
        <v>9085975</v>
      </c>
      <c r="C23" s="8">
        <v>233531</v>
      </c>
      <c r="D23" s="25">
        <v>11879042</v>
      </c>
      <c r="E23" s="90">
        <v>98312114.56520088</v>
      </c>
      <c r="F23" s="8">
        <v>103287023.4527365</v>
      </c>
      <c r="G23" s="8">
        <v>11888784.844354192</v>
      </c>
      <c r="H23" s="15">
        <f t="shared" si="1"/>
        <v>1.5574243976019781</v>
      </c>
      <c r="I23" s="15">
        <f t="shared" si="2"/>
        <v>1.2691350376070605</v>
      </c>
      <c r="J23" s="15">
        <f t="shared" si="3"/>
        <v>1.6154642862485431</v>
      </c>
      <c r="K23" s="15">
        <f t="shared" si="4"/>
        <v>1.1815576361804059</v>
      </c>
      <c r="L23" s="15">
        <f t="shared" si="5"/>
        <v>1.1778527588845169</v>
      </c>
      <c r="M23" s="15">
        <f t="shared" si="6"/>
        <v>1.2919642899061348</v>
      </c>
      <c r="N23" s="19"/>
      <c r="O23" s="36"/>
      <c r="P23" s="10"/>
      <c r="Q23" s="36"/>
      <c r="R23" s="36"/>
      <c r="S23" s="36"/>
    </row>
    <row r="24" spans="1:19">
      <c r="A24" s="21">
        <v>1996</v>
      </c>
      <c r="B24" s="25">
        <v>9425850</v>
      </c>
      <c r="C24" s="8">
        <v>236446</v>
      </c>
      <c r="D24" s="25">
        <v>12389110</v>
      </c>
      <c r="E24" s="90">
        <v>101507005.65688367</v>
      </c>
      <c r="F24" s="8">
        <v>106667817.83408903</v>
      </c>
      <c r="G24" s="8">
        <v>12271389.881406408</v>
      </c>
      <c r="H24" s="15">
        <f t="shared" si="1"/>
        <v>1.6156822749497555</v>
      </c>
      <c r="I24" s="15">
        <f t="shared" si="2"/>
        <v>1.2849767401417329</v>
      </c>
      <c r="J24" s="15">
        <f t="shared" si="3"/>
        <v>1.6848298661966756</v>
      </c>
      <c r="K24" s="15">
        <f t="shared" si="4"/>
        <v>1.2199552231190838</v>
      </c>
      <c r="L24" s="15">
        <f t="shared" si="5"/>
        <v>1.2164062756398868</v>
      </c>
      <c r="M24" s="15">
        <f t="shared" si="6"/>
        <v>1.3335423024180206</v>
      </c>
      <c r="N24" s="19"/>
      <c r="O24" s="36"/>
      <c r="P24" s="10"/>
      <c r="Q24" s="36"/>
      <c r="R24" s="36"/>
      <c r="S24" s="36"/>
    </row>
    <row r="25" spans="1:19">
      <c r="A25" s="21">
        <v>1997</v>
      </c>
      <c r="B25" s="25">
        <v>9845925</v>
      </c>
      <c r="C25" s="8">
        <v>243372</v>
      </c>
      <c r="D25" s="25">
        <v>12987247</v>
      </c>
      <c r="E25" s="120">
        <v>102363850.20040539</v>
      </c>
      <c r="F25" s="8">
        <v>107604504.14946476</v>
      </c>
      <c r="G25" s="8">
        <v>12443891.330489788</v>
      </c>
      <c r="H25" s="15">
        <f t="shared" si="1"/>
        <v>1.6876872115495867</v>
      </c>
      <c r="I25" s="15">
        <f t="shared" si="2"/>
        <v>1.3226164079822615</v>
      </c>
      <c r="J25" s="15">
        <f t="shared" si="3"/>
        <v>1.7661721968142325</v>
      </c>
      <c r="K25" s="15">
        <f t="shared" si="4"/>
        <v>1.2302531525034239</v>
      </c>
      <c r="L25" s="15">
        <f t="shared" si="5"/>
        <v>1.2270879520392413</v>
      </c>
      <c r="M25" s="15">
        <f t="shared" si="6"/>
        <v>1.3522881805788678</v>
      </c>
      <c r="N25" s="19"/>
      <c r="O25" s="36"/>
      <c r="P25" s="10"/>
      <c r="Q25" s="36"/>
      <c r="R25" s="36"/>
      <c r="S25" s="36"/>
    </row>
    <row r="26" spans="1:19">
      <c r="A26" s="21">
        <v>1998</v>
      </c>
      <c r="B26" s="25">
        <v>10274750</v>
      </c>
      <c r="C26" s="8">
        <v>248610</v>
      </c>
      <c r="D26" s="25">
        <v>13702515</v>
      </c>
      <c r="E26" s="120">
        <v>103040598.14637963</v>
      </c>
      <c r="F26" s="8">
        <v>108325816.95532951</v>
      </c>
      <c r="G26" s="8">
        <v>12578133.102405187</v>
      </c>
      <c r="H26" s="15">
        <f t="shared" si="1"/>
        <v>1.7611919831675658</v>
      </c>
      <c r="I26" s="15">
        <f t="shared" si="2"/>
        <v>1.3510825616277553</v>
      </c>
      <c r="J26" s="15">
        <f t="shared" si="3"/>
        <v>1.8634435011076613</v>
      </c>
      <c r="K26" s="15">
        <f t="shared" si="4"/>
        <v>1.2383866028607038</v>
      </c>
      <c r="L26" s="15">
        <f t="shared" si="5"/>
        <v>1.2353135766143875</v>
      </c>
      <c r="M26" s="15">
        <f t="shared" si="6"/>
        <v>1.3668763473090262</v>
      </c>
      <c r="N26" s="19"/>
      <c r="O26" s="36"/>
      <c r="P26" s="10"/>
      <c r="Q26" s="36"/>
      <c r="R26" s="36"/>
      <c r="S26" s="36"/>
    </row>
    <row r="27" spans="1:19">
      <c r="A27" s="21">
        <v>1999</v>
      </c>
      <c r="B27" s="25">
        <v>10770625</v>
      </c>
      <c r="C27" s="8">
        <v>253474</v>
      </c>
      <c r="D27" s="25">
        <v>14518814</v>
      </c>
      <c r="E27" s="90">
        <v>104708406.08483838</v>
      </c>
      <c r="F27" s="8">
        <v>110052933.22984874</v>
      </c>
      <c r="G27" s="8">
        <v>12966851.94307409</v>
      </c>
      <c r="H27" s="15">
        <f t="shared" si="1"/>
        <v>1.8461897762674677</v>
      </c>
      <c r="I27" s="15">
        <f t="shared" si="2"/>
        <v>1.3775161949480457</v>
      </c>
      <c r="J27" s="15">
        <f t="shared" si="3"/>
        <v>1.9744542948568879</v>
      </c>
      <c r="K27" s="15">
        <f t="shared" si="4"/>
        <v>1.2584310420845322</v>
      </c>
      <c r="L27" s="15">
        <f t="shared" si="5"/>
        <v>1.2550090678857349</v>
      </c>
      <c r="M27" s="15">
        <f t="shared" si="6"/>
        <v>1.4091187520234514</v>
      </c>
      <c r="N27" s="19"/>
      <c r="O27" s="36"/>
      <c r="P27" s="10"/>
      <c r="Q27" s="36"/>
      <c r="R27" s="36"/>
      <c r="S27" s="36"/>
    </row>
    <row r="28" spans="1:19">
      <c r="A28" s="21">
        <v>2000</v>
      </c>
      <c r="B28" s="25">
        <v>11216425</v>
      </c>
      <c r="C28" s="8">
        <v>256851.99999999997</v>
      </c>
      <c r="D28" s="25">
        <v>15409247</v>
      </c>
      <c r="E28" s="90">
        <v>106906149.16516238</v>
      </c>
      <c r="F28" s="62">
        <v>112385827.36091138</v>
      </c>
      <c r="G28" s="8">
        <v>12850224.373886647</v>
      </c>
      <c r="H28" s="15">
        <f t="shared" si="1"/>
        <v>1.9226042278206541</v>
      </c>
      <c r="I28" s="15">
        <f t="shared" si="2"/>
        <v>1.3958740924307638</v>
      </c>
      <c r="J28" s="15">
        <f t="shared" si="3"/>
        <v>2.095546779486301</v>
      </c>
      <c r="K28" s="15">
        <f t="shared" si="4"/>
        <v>1.2848444717051239</v>
      </c>
      <c r="L28" s="15">
        <f t="shared" si="5"/>
        <v>1.281612659475486</v>
      </c>
      <c r="M28" s="15">
        <f t="shared" si="6"/>
        <v>1.3964447355801066</v>
      </c>
      <c r="N28" s="19"/>
      <c r="O28" s="36"/>
      <c r="P28" s="10"/>
      <c r="Q28" s="36"/>
      <c r="R28" s="36"/>
      <c r="S28" s="36"/>
    </row>
    <row r="29" spans="1:19">
      <c r="A29" s="21">
        <v>2001</v>
      </c>
      <c r="B29" s="25">
        <v>11337475</v>
      </c>
      <c r="C29" s="14">
        <v>253714</v>
      </c>
      <c r="D29" s="25">
        <v>16201274</v>
      </c>
      <c r="E29" s="90">
        <v>104406995.24599802</v>
      </c>
      <c r="F29" s="61">
        <v>109750862.42711647</v>
      </c>
      <c r="G29" s="14"/>
      <c r="H29" s="15">
        <f t="shared" si="1"/>
        <v>1.9433533739860045</v>
      </c>
      <c r="I29" s="15">
        <f t="shared" si="2"/>
        <v>1.3788204860658233</v>
      </c>
      <c r="J29" s="15">
        <f t="shared" si="3"/>
        <v>2.2032567557827543</v>
      </c>
      <c r="K29" s="15">
        <f t="shared" si="4"/>
        <v>1.2548085558849991</v>
      </c>
      <c r="L29" s="15">
        <f t="shared" si="5"/>
        <v>1.2515643473730997</v>
      </c>
      <c r="M29" s="15">
        <f t="shared" si="6"/>
        <v>0</v>
      </c>
      <c r="N29" s="19"/>
      <c r="O29" s="36"/>
      <c r="P29" s="10"/>
      <c r="Q29" s="36"/>
      <c r="R29" s="36"/>
      <c r="S29" s="36"/>
    </row>
    <row r="30" spans="1:19">
      <c r="A30" s="21">
        <v>2002</v>
      </c>
      <c r="B30" s="25">
        <v>11543100</v>
      </c>
      <c r="C30" s="14">
        <v>250412</v>
      </c>
      <c r="D30" s="25">
        <v>16858685</v>
      </c>
      <c r="E30" s="90">
        <v>106325785.0230936</v>
      </c>
      <c r="F30" s="60">
        <v>111713411.80315596</v>
      </c>
      <c r="G30" s="14"/>
      <c r="H30" s="15">
        <f t="shared" si="1"/>
        <v>1.9785994969124825</v>
      </c>
      <c r="I30" s="15">
        <f t="shared" si="2"/>
        <v>1.3608756141037346</v>
      </c>
      <c r="J30" s="15">
        <f t="shared" si="3"/>
        <v>2.2926599241432113</v>
      </c>
      <c r="K30" s="15">
        <f t="shared" si="4"/>
        <v>1.2778694037101019</v>
      </c>
      <c r="L30" s="15">
        <f t="shared" si="5"/>
        <v>1.27394464375247</v>
      </c>
      <c r="M30" s="15">
        <f t="shared" si="6"/>
        <v>0</v>
      </c>
      <c r="N30" s="19"/>
      <c r="O30" s="36"/>
      <c r="P30" s="10"/>
      <c r="Q30" s="36"/>
      <c r="R30" s="36"/>
      <c r="S30" s="36"/>
    </row>
    <row r="31" spans="1:19">
      <c r="A31" s="21">
        <v>2003</v>
      </c>
      <c r="B31" s="25">
        <v>11836425</v>
      </c>
      <c r="C31" s="14">
        <v>249114</v>
      </c>
      <c r="D31" s="25">
        <v>17533302</v>
      </c>
      <c r="E31" s="90">
        <v>106555981.82258363</v>
      </c>
      <c r="F31" s="60">
        <v>111970391.22466971</v>
      </c>
      <c r="G31" s="14"/>
      <c r="H31" s="15">
        <f t="shared" si="1"/>
        <v>2.0288782519637127</v>
      </c>
      <c r="I31" s="15">
        <f t="shared" si="2"/>
        <v>1.353821572975088</v>
      </c>
      <c r="J31" s="15">
        <f t="shared" si="3"/>
        <v>2.3844029847701655</v>
      </c>
      <c r="K31" s="15">
        <f t="shared" si="4"/>
        <v>1.280636008695303</v>
      </c>
      <c r="L31" s="15">
        <f t="shared" si="5"/>
        <v>1.2768751563230547</v>
      </c>
      <c r="M31" s="15">
        <f t="shared" si="6"/>
        <v>0</v>
      </c>
      <c r="N31" s="19"/>
      <c r="O31" s="36"/>
      <c r="P31" s="10"/>
      <c r="Q31" s="36"/>
      <c r="R31" s="36"/>
      <c r="S31" s="36"/>
    </row>
    <row r="32" spans="1:19">
      <c r="A32" s="21">
        <v>2004</v>
      </c>
      <c r="B32" s="25">
        <v>12246925</v>
      </c>
      <c r="C32" s="14">
        <v>251911</v>
      </c>
      <c r="D32" s="25">
        <v>18298446</v>
      </c>
      <c r="E32" s="90">
        <v>108315281.68446116</v>
      </c>
      <c r="F32" s="60">
        <v>113833083.79899685</v>
      </c>
      <c r="G32" s="14"/>
      <c r="H32" s="15">
        <f t="shared" si="1"/>
        <v>2.0992419405293989</v>
      </c>
      <c r="I32" s="15">
        <f t="shared" si="2"/>
        <v>1.36902199904352</v>
      </c>
      <c r="J32" s="15">
        <f t="shared" si="3"/>
        <v>2.4884570663903292</v>
      </c>
      <c r="K32" s="15">
        <f t="shared" si="4"/>
        <v>1.3017800375398247</v>
      </c>
      <c r="L32" s="15">
        <f t="shared" si="5"/>
        <v>1.2981167171143662</v>
      </c>
      <c r="M32" s="15">
        <f t="shared" si="6"/>
        <v>0</v>
      </c>
      <c r="N32" s="19"/>
      <c r="O32" s="36"/>
      <c r="P32" s="10"/>
      <c r="Q32" s="36"/>
      <c r="R32" s="36"/>
      <c r="S32" s="36"/>
    </row>
    <row r="33" spans="1:33">
      <c r="A33" s="21">
        <v>2005</v>
      </c>
      <c r="B33" s="25">
        <v>12622950</v>
      </c>
      <c r="C33" s="14">
        <v>255787</v>
      </c>
      <c r="D33" s="25">
        <v>19139880</v>
      </c>
      <c r="E33" s="90">
        <v>108463531.05563322</v>
      </c>
      <c r="F33" s="60">
        <v>113969654.36221756</v>
      </c>
      <c r="G33" s="14"/>
      <c r="H33" s="15">
        <f t="shared" si="1"/>
        <v>2.1636962791235823</v>
      </c>
      <c r="I33" s="15">
        <f t="shared" si="2"/>
        <v>1.3900863005956263</v>
      </c>
      <c r="J33" s="15">
        <f t="shared" si="3"/>
        <v>2.6028860393862372</v>
      </c>
      <c r="K33" s="15">
        <f t="shared" si="4"/>
        <v>1.3035617627864231</v>
      </c>
      <c r="L33" s="15">
        <f t="shared" si="5"/>
        <v>1.299674124901856</v>
      </c>
      <c r="M33" s="15">
        <f t="shared" si="6"/>
        <v>0</v>
      </c>
      <c r="N33" s="19"/>
      <c r="O33" s="36"/>
      <c r="P33" s="10"/>
      <c r="Q33" s="36"/>
      <c r="R33" s="36"/>
      <c r="S33" s="36"/>
    </row>
    <row r="34" spans="1:33">
      <c r="A34" s="21">
        <v>2006</v>
      </c>
      <c r="B34" s="25">
        <v>12958475</v>
      </c>
      <c r="C34" s="14">
        <v>260462</v>
      </c>
      <c r="D34" s="25">
        <v>19972838</v>
      </c>
      <c r="E34" s="90">
        <v>107836694.79281902</v>
      </c>
      <c r="F34" s="60">
        <v>113257959.51945002</v>
      </c>
      <c r="G34" s="14"/>
      <c r="H34" s="15">
        <f t="shared" si="1"/>
        <v>2.2212085242051947</v>
      </c>
      <c r="I34" s="15">
        <f t="shared" si="2"/>
        <v>1.415492804660667</v>
      </c>
      <c r="J34" s="15">
        <f t="shared" si="3"/>
        <v>2.7161623373356019</v>
      </c>
      <c r="K34" s="15">
        <f t="shared" si="4"/>
        <v>1.2960281726867848</v>
      </c>
      <c r="L34" s="15">
        <f t="shared" si="5"/>
        <v>1.2915581805555536</v>
      </c>
      <c r="M34" s="15">
        <f t="shared" si="6"/>
        <v>0</v>
      </c>
      <c r="N34" s="19"/>
      <c r="O34" s="36"/>
      <c r="P34" s="10"/>
      <c r="Q34" s="36"/>
      <c r="R34" s="36"/>
      <c r="S34" s="36"/>
    </row>
    <row r="35" spans="1:33">
      <c r="A35" s="21">
        <v>2007</v>
      </c>
      <c r="B35" s="25">
        <v>13206375</v>
      </c>
      <c r="C35" s="14">
        <v>262271</v>
      </c>
      <c r="D35" s="25">
        <v>20705340</v>
      </c>
      <c r="E35" s="90">
        <v>109651199.86869588</v>
      </c>
      <c r="F35" s="60">
        <v>115155470.86757383</v>
      </c>
      <c r="G35" s="14"/>
      <c r="H35" s="15">
        <f t="shared" si="1"/>
        <v>2.2637009928907821</v>
      </c>
      <c r="I35" s="15">
        <f t="shared" si="2"/>
        <v>1.4253238989609147</v>
      </c>
      <c r="J35" s="15">
        <f t="shared" si="3"/>
        <v>2.8157773416941714</v>
      </c>
      <c r="K35" s="15">
        <f t="shared" si="4"/>
        <v>1.3178356817386681</v>
      </c>
      <c r="L35" s="15">
        <f t="shared" si="5"/>
        <v>1.3131968037019068</v>
      </c>
      <c r="M35" s="15">
        <f t="shared" si="6"/>
        <v>0</v>
      </c>
      <c r="N35" s="19"/>
      <c r="O35" s="36"/>
      <c r="P35" s="10"/>
      <c r="Q35" s="36"/>
      <c r="R35" s="36"/>
      <c r="S35" s="36"/>
    </row>
    <row r="36" spans="1:33">
      <c r="A36" s="21">
        <v>2008</v>
      </c>
      <c r="B36" s="25">
        <v>13161925</v>
      </c>
      <c r="C36" s="14">
        <v>259440</v>
      </c>
      <c r="D36" s="25">
        <v>21234566</v>
      </c>
      <c r="E36" s="90">
        <v>107119228.62831052</v>
      </c>
      <c r="F36" s="60">
        <v>112410730.11709215</v>
      </c>
      <c r="G36" s="14"/>
      <c r="H36" s="15">
        <f t="shared" si="1"/>
        <v>2.2560818309985899</v>
      </c>
      <c r="I36" s="15">
        <f t="shared" si="2"/>
        <v>1.4099386983174644</v>
      </c>
      <c r="J36" s="15">
        <f t="shared" si="3"/>
        <v>2.8877482718713834</v>
      </c>
      <c r="K36" s="15">
        <f t="shared" si="4"/>
        <v>1.2874053531174439</v>
      </c>
      <c r="L36" s="15">
        <f t="shared" si="5"/>
        <v>1.2818966426816121</v>
      </c>
      <c r="M36" s="15">
        <f t="shared" si="6"/>
        <v>0</v>
      </c>
      <c r="N36" s="19"/>
      <c r="O36" s="36"/>
      <c r="P36" s="10"/>
      <c r="Q36" s="36"/>
      <c r="R36" s="36"/>
      <c r="S36" s="36"/>
    </row>
    <row r="37" spans="1:33">
      <c r="A37" s="21">
        <v>2009</v>
      </c>
      <c r="B37" s="25">
        <v>12703125</v>
      </c>
      <c r="C37" s="14">
        <v>245157</v>
      </c>
      <c r="D37" s="25">
        <v>21354496</v>
      </c>
      <c r="E37" s="90">
        <v>102401356.7805825</v>
      </c>
      <c r="F37" s="60">
        <v>107327062.89090393</v>
      </c>
      <c r="G37" s="14"/>
      <c r="H37" s="15">
        <f t="shared" si="1"/>
        <v>2.1774390531327268</v>
      </c>
      <c r="I37" s="15">
        <f t="shared" si="2"/>
        <v>1.3323170731707317</v>
      </c>
      <c r="J37" s="15">
        <f t="shared" si="3"/>
        <v>2.9040578894188074</v>
      </c>
      <c r="K37" s="15">
        <f t="shared" si="4"/>
        <v>1.2307039228526457</v>
      </c>
      <c r="L37" s="15">
        <f t="shared" si="5"/>
        <v>1.2239240991088314</v>
      </c>
      <c r="M37" s="15">
        <f t="shared" si="6"/>
        <v>0</v>
      </c>
      <c r="N37" s="19"/>
      <c r="O37" s="36"/>
      <c r="P37" s="10"/>
      <c r="Q37" s="36"/>
      <c r="R37" s="36"/>
      <c r="S37" s="36"/>
    </row>
    <row r="38" spans="1:33">
      <c r="A38" s="21">
        <v>2010</v>
      </c>
      <c r="B38" s="25">
        <v>13087975</v>
      </c>
      <c r="C38" s="14">
        <v>245055</v>
      </c>
      <c r="D38" s="25">
        <v>21508031</v>
      </c>
      <c r="E38" s="90">
        <v>105757717.19897434</v>
      </c>
      <c r="F38" s="60">
        <v>110905664.95787106</v>
      </c>
      <c r="G38" s="14"/>
      <c r="H38" s="15">
        <f t="shared" si="1"/>
        <v>2.2434060824737849</v>
      </c>
      <c r="I38" s="15">
        <f t="shared" si="2"/>
        <v>1.3317627494456763</v>
      </c>
      <c r="J38" s="15">
        <f t="shared" si="3"/>
        <v>2.9249375453026043</v>
      </c>
      <c r="K38" s="15">
        <f t="shared" si="4"/>
        <v>1.2710421181977825</v>
      </c>
      <c r="L38" s="15">
        <f t="shared" si="5"/>
        <v>1.2647333525525213</v>
      </c>
      <c r="M38" s="15">
        <f t="shared" si="6"/>
        <v>0</v>
      </c>
      <c r="N38" s="19"/>
      <c r="O38" s="36"/>
      <c r="P38" s="10"/>
      <c r="Q38" s="36"/>
      <c r="R38" s="36"/>
      <c r="S38" s="36"/>
    </row>
    <row r="39" spans="1:33">
      <c r="A39" s="21">
        <v>2011</v>
      </c>
      <c r="B39" s="25">
        <v>13315075</v>
      </c>
      <c r="C39" s="14">
        <v>252860.5</v>
      </c>
      <c r="D39" s="25">
        <v>21763469</v>
      </c>
      <c r="E39" s="90">
        <v>104723973.3666124</v>
      </c>
      <c r="F39" s="60">
        <v>109680159.76989877</v>
      </c>
      <c r="G39" s="14"/>
      <c r="H39" s="15">
        <f t="shared" si="1"/>
        <v>2.2823332290590894</v>
      </c>
      <c r="I39" s="15">
        <f t="shared" si="2"/>
        <v>1.3741821007782271</v>
      </c>
      <c r="J39" s="15">
        <f t="shared" si="3"/>
        <v>2.9596752763713856</v>
      </c>
      <c r="K39" s="15">
        <f t="shared" si="4"/>
        <v>1.2586181364292732</v>
      </c>
      <c r="L39" s="15">
        <f t="shared" si="5"/>
        <v>1.250758076487557</v>
      </c>
      <c r="M39" s="15">
        <f t="shared" si="6"/>
        <v>0</v>
      </c>
      <c r="N39" s="19"/>
      <c r="O39" s="36"/>
      <c r="P39" s="10"/>
      <c r="Q39" s="36"/>
      <c r="R39" s="36"/>
      <c r="S39" s="36"/>
    </row>
    <row r="40" spans="1:33">
      <c r="A40" s="17"/>
      <c r="B40" s="18"/>
      <c r="C40" s="18"/>
      <c r="D40" s="18"/>
      <c r="E40" s="18"/>
      <c r="F40" s="18"/>
      <c r="G40" s="18"/>
      <c r="H40" s="18"/>
      <c r="I40" s="18"/>
      <c r="J40" s="18"/>
      <c r="K40" s="18"/>
      <c r="L40" s="18"/>
      <c r="M40" s="18"/>
      <c r="P40" s="9"/>
      <c r="Q40" s="9"/>
    </row>
    <row r="41" spans="1:33">
      <c r="A41" s="2"/>
      <c r="P41" s="9"/>
      <c r="Q41" s="9"/>
    </row>
    <row r="42" spans="1:33">
      <c r="A42" s="21"/>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row>
    <row r="43" spans="1:33">
      <c r="A43" s="2"/>
      <c r="P43" s="9"/>
      <c r="Q43" s="9"/>
    </row>
    <row r="44" spans="1:33">
      <c r="A44" s="2"/>
    </row>
    <row r="45" spans="1:33">
      <c r="A45" s="2"/>
    </row>
  </sheetData>
  <mergeCells count="18">
    <mergeCell ref="C6:C7"/>
    <mergeCell ref="F6:F7"/>
    <mergeCell ref="G6:G7"/>
    <mergeCell ref="E6:E7"/>
    <mergeCell ref="B6:B7"/>
    <mergeCell ref="D6:D7"/>
    <mergeCell ref="S6:S7"/>
    <mergeCell ref="H6:H7"/>
    <mergeCell ref="I6:I7"/>
    <mergeCell ref="J6:J7"/>
    <mergeCell ref="L6:L7"/>
    <mergeCell ref="M6:M7"/>
    <mergeCell ref="O6:O7"/>
    <mergeCell ref="P6:P7"/>
    <mergeCell ref="Q6:Q7"/>
    <mergeCell ref="R6:R7"/>
    <mergeCell ref="N6:N7"/>
    <mergeCell ref="K6:K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workbookViewId="0">
      <selection activeCell="B14" sqref="B14"/>
    </sheetView>
  </sheetViews>
  <sheetFormatPr defaultColWidth="8.85546875" defaultRowHeight="15"/>
  <cols>
    <col min="2" max="2" width="27.7109375" customWidth="1"/>
    <col min="3" max="3" width="23.140625" customWidth="1"/>
    <col min="4" max="4" width="17.7109375" customWidth="1"/>
    <col min="5" max="5" width="31.7109375" bestFit="1" customWidth="1"/>
  </cols>
  <sheetData>
    <row r="1" spans="1:4">
      <c r="A1" s="5" t="s">
        <v>5</v>
      </c>
    </row>
    <row r="2" spans="1:4" s="19" customFormat="1">
      <c r="A2" s="16" t="s">
        <v>130</v>
      </c>
    </row>
    <row r="3" spans="1:4">
      <c r="A3" s="3"/>
    </row>
    <row r="4" spans="1:4" s="9" customFormat="1">
      <c r="A4" s="136" t="s">
        <v>0</v>
      </c>
      <c r="B4" s="136" t="s">
        <v>41</v>
      </c>
      <c r="C4" s="136" t="s">
        <v>42</v>
      </c>
      <c r="D4" s="136" t="s">
        <v>43</v>
      </c>
    </row>
    <row r="5" spans="1:4">
      <c r="A5" s="136"/>
      <c r="B5" s="136"/>
      <c r="C5" s="136"/>
      <c r="D5" s="136"/>
    </row>
    <row r="6" spans="1:4">
      <c r="A6" s="39">
        <v>1980</v>
      </c>
      <c r="B6" s="40">
        <v>1814.5850796311818</v>
      </c>
      <c r="C6" s="41">
        <v>101.405</v>
      </c>
      <c r="D6" s="42">
        <f>B6*C6</f>
        <v>184008</v>
      </c>
    </row>
    <row r="7" spans="1:4">
      <c r="A7" s="39">
        <v>1981</v>
      </c>
      <c r="B7" s="40">
        <v>1798.2816294288027</v>
      </c>
      <c r="C7" s="41">
        <v>102.539</v>
      </c>
      <c r="D7" s="42">
        <f t="shared" ref="D7:D37" si="0">B7*C7</f>
        <v>184394</v>
      </c>
    </row>
    <row r="8" spans="1:4">
      <c r="A8" s="39">
        <v>1982</v>
      </c>
      <c r="B8" s="40">
        <v>1786.0282188682957</v>
      </c>
      <c r="C8" s="41">
        <v>101.705</v>
      </c>
      <c r="D8" s="42">
        <f t="shared" si="0"/>
        <v>181648</v>
      </c>
    </row>
    <row r="9" spans="1:4">
      <c r="A9" s="39">
        <v>1983</v>
      </c>
      <c r="B9" s="40">
        <v>1794.6483165587724</v>
      </c>
      <c r="C9" s="41">
        <v>103.033</v>
      </c>
      <c r="D9" s="42">
        <f t="shared" si="0"/>
        <v>184908</v>
      </c>
    </row>
    <row r="10" spans="1:4">
      <c r="A10" s="39">
        <v>1984</v>
      </c>
      <c r="B10" s="40">
        <v>1811.4974259494143</v>
      </c>
      <c r="C10" s="41">
        <v>107.224</v>
      </c>
      <c r="D10" s="42">
        <f t="shared" si="0"/>
        <v>194236</v>
      </c>
    </row>
    <row r="11" spans="1:4">
      <c r="A11" s="39">
        <v>1985</v>
      </c>
      <c r="B11" s="40">
        <v>1816.3351129964162</v>
      </c>
      <c r="C11" s="41">
        <v>109.384</v>
      </c>
      <c r="D11" s="42">
        <f t="shared" si="0"/>
        <v>198678</v>
      </c>
    </row>
    <row r="12" spans="1:4">
      <c r="A12" s="39">
        <v>1986</v>
      </c>
      <c r="B12" s="40">
        <v>1797.2389374200875</v>
      </c>
      <c r="C12" s="41">
        <v>111.84099999999999</v>
      </c>
      <c r="D12" s="42">
        <f t="shared" si="0"/>
        <v>201005</v>
      </c>
    </row>
    <row r="13" spans="1:4">
      <c r="A13" s="39">
        <v>1987</v>
      </c>
      <c r="B13" s="40">
        <v>1799.9860502018362</v>
      </c>
      <c r="C13" s="41">
        <v>114.697</v>
      </c>
      <c r="D13" s="42">
        <f t="shared" si="0"/>
        <v>206453</v>
      </c>
    </row>
    <row r="14" spans="1:4">
      <c r="A14" s="39">
        <v>1988</v>
      </c>
      <c r="B14" s="40">
        <v>1814.2449996586799</v>
      </c>
      <c r="C14" s="41">
        <v>117.19199999999999</v>
      </c>
      <c r="D14" s="42">
        <f t="shared" si="0"/>
        <v>212615</v>
      </c>
    </row>
    <row r="15" spans="1:4">
      <c r="A15" s="39">
        <v>1989</v>
      </c>
      <c r="B15" s="40">
        <v>1827.6202425763279</v>
      </c>
      <c r="C15" s="41">
        <v>119.55</v>
      </c>
      <c r="D15" s="42">
        <f t="shared" si="0"/>
        <v>218492</v>
      </c>
    </row>
    <row r="16" spans="1:4">
      <c r="A16" s="39">
        <v>1990</v>
      </c>
      <c r="B16" s="40">
        <v>1809.4246031746034</v>
      </c>
      <c r="C16" s="41">
        <v>120.96</v>
      </c>
      <c r="D16" s="42">
        <f t="shared" si="0"/>
        <v>218868</v>
      </c>
    </row>
    <row r="17" spans="1:4">
      <c r="A17" s="39">
        <v>1991</v>
      </c>
      <c r="B17" s="40">
        <v>1800.5524216429119</v>
      </c>
      <c r="C17" s="41">
        <v>119.836</v>
      </c>
      <c r="D17" s="42">
        <f t="shared" si="0"/>
        <v>215771</v>
      </c>
    </row>
    <row r="18" spans="1:4">
      <c r="A18" s="39">
        <v>1992</v>
      </c>
      <c r="B18" s="40">
        <v>1792.6995301266832</v>
      </c>
      <c r="C18" s="41">
        <v>120.458</v>
      </c>
      <c r="D18" s="42">
        <f t="shared" si="0"/>
        <v>215945</v>
      </c>
    </row>
    <row r="19" spans="1:4">
      <c r="A19" s="39">
        <v>1993</v>
      </c>
      <c r="B19" s="40">
        <v>1810.347652282185</v>
      </c>
      <c r="C19" s="41">
        <v>122.07599999999999</v>
      </c>
      <c r="D19" s="42">
        <f t="shared" si="0"/>
        <v>221000</v>
      </c>
    </row>
    <row r="20" spans="1:4">
      <c r="A20" s="39">
        <v>1994</v>
      </c>
      <c r="B20" s="40">
        <v>1826.601269474899</v>
      </c>
      <c r="C20" s="41">
        <v>124.776</v>
      </c>
      <c r="D20" s="42">
        <f t="shared" si="0"/>
        <v>227916</v>
      </c>
    </row>
    <row r="21" spans="1:4">
      <c r="A21" s="39">
        <v>1995</v>
      </c>
      <c r="B21" s="40">
        <v>1845.8030350932659</v>
      </c>
      <c r="C21" s="41">
        <v>126.52</v>
      </c>
      <c r="D21" s="42">
        <f t="shared" si="0"/>
        <v>233531</v>
      </c>
    </row>
    <row r="22" spans="1:4">
      <c r="A22" s="39">
        <v>1996</v>
      </c>
      <c r="B22" s="40">
        <v>1843.4466681739862</v>
      </c>
      <c r="C22" s="41">
        <v>128.26300000000001</v>
      </c>
      <c r="D22" s="42">
        <f t="shared" si="0"/>
        <v>236446</v>
      </c>
    </row>
    <row r="23" spans="1:4">
      <c r="A23" s="39">
        <v>1997</v>
      </c>
      <c r="B23" s="40">
        <v>1856.8093385214008</v>
      </c>
      <c r="C23" s="41">
        <v>131.07</v>
      </c>
      <c r="D23" s="42">
        <f t="shared" si="0"/>
        <v>243372</v>
      </c>
    </row>
    <row r="24" spans="1:4">
      <c r="A24" s="39">
        <v>1998</v>
      </c>
      <c r="B24" s="40">
        <v>1869.922979722005</v>
      </c>
      <c r="C24" s="41">
        <v>132.952</v>
      </c>
      <c r="D24" s="42">
        <f t="shared" si="0"/>
        <v>248610</v>
      </c>
    </row>
    <row r="25" spans="1:4">
      <c r="A25" s="39">
        <v>1999</v>
      </c>
      <c r="B25" s="40">
        <v>1878.3365197931025</v>
      </c>
      <c r="C25" s="41">
        <v>134.946</v>
      </c>
      <c r="D25" s="42">
        <f t="shared" si="0"/>
        <v>253474</v>
      </c>
    </row>
    <row r="26" spans="1:4">
      <c r="A26" s="39">
        <v>2000</v>
      </c>
      <c r="B26" s="40">
        <v>1856.9001539874059</v>
      </c>
      <c r="C26" s="41">
        <v>138.32300000000001</v>
      </c>
      <c r="D26" s="42">
        <f t="shared" si="0"/>
        <v>256851.99999999997</v>
      </c>
    </row>
    <row r="27" spans="1:4">
      <c r="A27" s="39">
        <v>2001</v>
      </c>
      <c r="B27" s="40">
        <v>1833.1291851848343</v>
      </c>
      <c r="C27" s="41">
        <v>138.40486641666666</v>
      </c>
      <c r="D27" s="42">
        <f t="shared" si="0"/>
        <v>253714</v>
      </c>
    </row>
    <row r="28" spans="1:4">
      <c r="A28" s="39">
        <v>2002</v>
      </c>
      <c r="B28" s="40">
        <v>1814.0539379406916</v>
      </c>
      <c r="C28" s="41">
        <v>138.03999691666661</v>
      </c>
      <c r="D28" s="42">
        <f t="shared" si="0"/>
        <v>250412</v>
      </c>
    </row>
    <row r="29" spans="1:4">
      <c r="A29" s="39">
        <v>2003</v>
      </c>
      <c r="B29" s="40">
        <v>1786.8860664418289</v>
      </c>
      <c r="C29" s="41">
        <v>139.41235799999998</v>
      </c>
      <c r="D29" s="42">
        <f t="shared" si="0"/>
        <v>249114</v>
      </c>
    </row>
    <row r="30" spans="1:4">
      <c r="A30" s="39">
        <v>2004</v>
      </c>
      <c r="B30" s="40">
        <v>1787.4370386048117</v>
      </c>
      <c r="C30" s="41">
        <v>140.93419491666668</v>
      </c>
      <c r="D30" s="42">
        <f t="shared" si="0"/>
        <v>251911</v>
      </c>
    </row>
    <row r="31" spans="1:4">
      <c r="A31" s="39">
        <v>2005</v>
      </c>
      <c r="B31" s="40">
        <v>1784.072030796048</v>
      </c>
      <c r="C31" s="41">
        <v>143.37257441666665</v>
      </c>
      <c r="D31" s="42">
        <f t="shared" si="0"/>
        <v>255787</v>
      </c>
    </row>
    <row r="32" spans="1:4">
      <c r="A32" s="39">
        <v>2006</v>
      </c>
      <c r="B32" s="40">
        <v>1783.8158186710561</v>
      </c>
      <c r="C32" s="41">
        <v>146.01395349999999</v>
      </c>
      <c r="D32" s="42">
        <f t="shared" si="0"/>
        <v>260462</v>
      </c>
    </row>
    <row r="33" spans="1:4">
      <c r="A33" s="39">
        <v>2007</v>
      </c>
      <c r="B33" s="40">
        <v>1776.6291648040701</v>
      </c>
      <c r="C33" s="41">
        <v>147.62281583333331</v>
      </c>
      <c r="D33" s="42">
        <f t="shared" si="0"/>
        <v>262271</v>
      </c>
    </row>
    <row r="34" spans="1:4">
      <c r="A34" s="39">
        <v>2008</v>
      </c>
      <c r="B34" s="40">
        <v>1765.3712958596552</v>
      </c>
      <c r="C34" s="41">
        <v>146.96058591666664</v>
      </c>
      <c r="D34" s="42">
        <f t="shared" si="0"/>
        <v>259440</v>
      </c>
    </row>
    <row r="35" spans="1:4">
      <c r="A35" s="39">
        <v>2009</v>
      </c>
      <c r="B35" s="40">
        <v>1732.253458903516</v>
      </c>
      <c r="C35" s="41">
        <v>141.52490141666669</v>
      </c>
      <c r="D35" s="42">
        <f t="shared" si="0"/>
        <v>245157</v>
      </c>
    </row>
    <row r="36" spans="1:4">
      <c r="A36" s="39">
        <v>2010</v>
      </c>
      <c r="B36" s="40">
        <v>1741.4186674978882</v>
      </c>
      <c r="C36" s="41">
        <v>140.72147299999997</v>
      </c>
      <c r="D36" s="42">
        <f t="shared" si="0"/>
        <v>245055</v>
      </c>
    </row>
    <row r="37" spans="1:4">
      <c r="A37" s="39">
        <v>2011</v>
      </c>
      <c r="B37" s="40">
        <v>1787</v>
      </c>
      <c r="C37" s="41">
        <v>141.5</v>
      </c>
      <c r="D37" s="42">
        <f t="shared" si="0"/>
        <v>252860.5</v>
      </c>
    </row>
    <row r="41" spans="1:4">
      <c r="C41" s="81"/>
      <c r="D41" s="63"/>
    </row>
    <row r="42" spans="1:4">
      <c r="C42" s="81"/>
      <c r="D42" s="63"/>
    </row>
    <row r="43" spans="1:4">
      <c r="C43" s="81"/>
      <c r="D43" s="63"/>
    </row>
    <row r="44" spans="1:4">
      <c r="C44" s="81"/>
      <c r="D44" s="63"/>
    </row>
    <row r="45" spans="1:4">
      <c r="C45" s="81"/>
      <c r="D45" s="63"/>
    </row>
    <row r="46" spans="1:4">
      <c r="C46" s="81"/>
      <c r="D46" s="63"/>
    </row>
    <row r="47" spans="1:4">
      <c r="C47" s="81"/>
      <c r="D47" s="63"/>
    </row>
    <row r="48" spans="1:4">
      <c r="C48" s="81"/>
      <c r="D48" s="63"/>
    </row>
    <row r="49" spans="3:4">
      <c r="C49" s="81"/>
      <c r="D49" s="63"/>
    </row>
    <row r="50" spans="3:4">
      <c r="C50" s="81"/>
      <c r="D50" s="63"/>
    </row>
    <row r="51" spans="3:4">
      <c r="C51" s="81"/>
      <c r="D51" s="63"/>
    </row>
    <row r="52" spans="3:4">
      <c r="C52" s="81"/>
      <c r="D52" s="63"/>
    </row>
    <row r="53" spans="3:4">
      <c r="C53" s="81"/>
      <c r="D53" s="63"/>
    </row>
    <row r="54" spans="3:4">
      <c r="C54" s="81"/>
      <c r="D54" s="63"/>
    </row>
    <row r="55" spans="3:4">
      <c r="C55" s="81"/>
      <c r="D55" s="63"/>
    </row>
    <row r="56" spans="3:4">
      <c r="C56" s="81"/>
      <c r="D56" s="63"/>
    </row>
    <row r="57" spans="3:4">
      <c r="C57" s="81"/>
      <c r="D57" s="63"/>
    </row>
    <row r="58" spans="3:4">
      <c r="C58" s="81"/>
      <c r="D58" s="63"/>
    </row>
    <row r="59" spans="3:4">
      <c r="C59" s="81"/>
      <c r="D59" s="63"/>
    </row>
    <row r="60" spans="3:4">
      <c r="C60" s="81"/>
      <c r="D60" s="63"/>
    </row>
    <row r="61" spans="3:4">
      <c r="C61" s="81"/>
      <c r="D61" s="63"/>
    </row>
    <row r="62" spans="3:4">
      <c r="C62" s="81"/>
      <c r="D62" s="63"/>
    </row>
    <row r="63" spans="3:4">
      <c r="C63" s="81"/>
      <c r="D63" s="63"/>
    </row>
    <row r="64" spans="3:4">
      <c r="C64" s="81"/>
      <c r="D64" s="63"/>
    </row>
    <row r="65" spans="3:4">
      <c r="C65" s="81"/>
      <c r="D65" s="63"/>
    </row>
    <row r="66" spans="3:4">
      <c r="C66" s="81"/>
      <c r="D66" s="63"/>
    </row>
    <row r="67" spans="3:4">
      <c r="C67" s="81"/>
      <c r="D67" s="63"/>
    </row>
    <row r="68" spans="3:4">
      <c r="C68" s="81"/>
      <c r="D68" s="63"/>
    </row>
    <row r="69" spans="3:4">
      <c r="C69" s="81"/>
      <c r="D69" s="63"/>
    </row>
    <row r="70" spans="3:4">
      <c r="C70" s="81"/>
      <c r="D70" s="63"/>
    </row>
    <row r="71" spans="3:4">
      <c r="C71" s="81"/>
      <c r="D71" s="63"/>
    </row>
    <row r="72" spans="3:4">
      <c r="C72" s="81"/>
      <c r="D72" s="63"/>
    </row>
  </sheetData>
  <mergeCells count="4">
    <mergeCell ref="A4:A5"/>
    <mergeCell ref="B4:B5"/>
    <mergeCell ref="C4:C5"/>
    <mergeCell ref="D4:D5"/>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9"/>
  <sheetViews>
    <sheetView workbookViewId="0">
      <selection activeCell="E7" sqref="E7"/>
    </sheetView>
  </sheetViews>
  <sheetFormatPr defaultRowHeight="15"/>
  <cols>
    <col min="1" max="1" width="15.28515625" style="59" customWidth="1"/>
    <col min="2" max="2" width="28.28515625" style="59" customWidth="1"/>
    <col min="3" max="3" width="26.7109375" style="59" customWidth="1"/>
    <col min="4" max="4" width="40.5703125" style="59" bestFit="1" customWidth="1"/>
    <col min="5" max="5" width="28.140625" style="59" customWidth="1"/>
    <col min="6" max="6" width="22.5703125" style="59" customWidth="1"/>
    <col min="7" max="7" width="23.42578125" style="59" customWidth="1"/>
    <col min="8" max="8" width="16.42578125" style="59" customWidth="1"/>
    <col min="9" max="9" width="21.42578125" style="59" customWidth="1"/>
    <col min="10" max="10" width="25.28515625" style="59" customWidth="1"/>
    <col min="11" max="11" width="24.140625" style="59" customWidth="1"/>
    <col min="12" max="12" width="29.140625" style="59" customWidth="1"/>
    <col min="13" max="13" width="26.7109375" style="59" customWidth="1"/>
    <col min="14" max="14" width="25.5703125" style="59" customWidth="1"/>
    <col min="15" max="15" width="22.140625" style="59" customWidth="1"/>
    <col min="16" max="16" width="17.7109375" style="59" customWidth="1"/>
    <col min="17" max="17" width="21.7109375" style="59" customWidth="1"/>
    <col min="18" max="18" width="21.140625" style="59" bestFit="1" customWidth="1"/>
    <col min="19" max="19" width="21.42578125" style="59" bestFit="1" customWidth="1"/>
    <col min="20" max="20" width="18.140625" style="59" bestFit="1" customWidth="1"/>
    <col min="21" max="21" width="16.5703125" style="59" bestFit="1" customWidth="1"/>
    <col min="22" max="22" width="21.7109375" style="59" bestFit="1" customWidth="1"/>
    <col min="23" max="23" width="18.140625" style="59" bestFit="1" customWidth="1"/>
    <col min="24" max="24" width="15.5703125" style="59" bestFit="1" customWidth="1"/>
    <col min="25" max="25" width="14.85546875" style="59" customWidth="1"/>
    <col min="26" max="26" width="18.85546875" style="59" customWidth="1"/>
    <col min="27" max="27" width="18" style="59" bestFit="1" customWidth="1"/>
    <col min="28" max="28" width="21.42578125" style="59" bestFit="1" customWidth="1"/>
    <col min="29" max="29" width="18.140625" style="59" bestFit="1" customWidth="1"/>
    <col min="30" max="30" width="16.5703125" style="59" bestFit="1" customWidth="1"/>
    <col min="31" max="31" width="19.28515625" style="59" customWidth="1"/>
    <col min="32" max="32" width="20.140625" style="59" customWidth="1"/>
    <col min="33" max="33" width="14.85546875" style="59" bestFit="1" customWidth="1"/>
    <col min="34" max="34" width="9.140625" style="59"/>
    <col min="35" max="35" width="20.85546875" style="59" bestFit="1" customWidth="1"/>
    <col min="36" max="16384" width="9.140625" style="59"/>
  </cols>
  <sheetData>
    <row r="1" spans="1:30">
      <c r="A1" s="5" t="s">
        <v>16</v>
      </c>
      <c r="Z1" s="63"/>
      <c r="AA1" s="63"/>
      <c r="AB1" s="63"/>
      <c r="AC1" s="63"/>
      <c r="AD1" s="63"/>
    </row>
    <row r="2" spans="1:30">
      <c r="A2" s="59" t="s">
        <v>58</v>
      </c>
      <c r="Z2" s="63"/>
      <c r="AA2" s="63"/>
      <c r="AB2" s="63"/>
      <c r="AC2" s="63"/>
      <c r="AD2" s="63"/>
    </row>
    <row r="3" spans="1:30">
      <c r="A3" s="59" t="s">
        <v>59</v>
      </c>
      <c r="Z3" s="63"/>
      <c r="AA3" s="63"/>
      <c r="AB3" s="63"/>
      <c r="AC3" s="63"/>
      <c r="AD3" s="63"/>
    </row>
    <row r="4" spans="1:30">
      <c r="A4" s="59" t="s">
        <v>17</v>
      </c>
      <c r="Z4" s="63"/>
      <c r="AA4" s="63"/>
      <c r="AB4" s="63"/>
      <c r="AC4" s="63"/>
      <c r="AD4" s="63"/>
    </row>
    <row r="5" spans="1:30">
      <c r="A5" s="59" t="s">
        <v>60</v>
      </c>
      <c r="Z5" s="63"/>
      <c r="AA5" s="63"/>
      <c r="AB5" s="63"/>
      <c r="AC5" s="63"/>
      <c r="AD5" s="63"/>
    </row>
    <row r="6" spans="1:30">
      <c r="A6" s="59" t="s">
        <v>57</v>
      </c>
      <c r="Z6" s="63"/>
      <c r="AA6" s="63"/>
      <c r="AB6" s="63"/>
      <c r="AC6" s="63"/>
      <c r="AD6" s="63"/>
    </row>
    <row r="7" spans="1:30">
      <c r="A7" s="59" t="s">
        <v>56</v>
      </c>
      <c r="Z7" s="63"/>
      <c r="AA7" s="63"/>
      <c r="AB7" s="63"/>
      <c r="AC7" s="63"/>
      <c r="AD7" s="63"/>
    </row>
    <row r="8" spans="1:30">
      <c r="A8" s="59" t="s">
        <v>61</v>
      </c>
      <c r="Z8" s="63"/>
      <c r="AA8" s="63"/>
      <c r="AB8" s="63"/>
      <c r="AC8" s="63"/>
      <c r="AD8" s="63"/>
    </row>
    <row r="9" spans="1:30">
      <c r="A9" s="64" t="s">
        <v>62</v>
      </c>
      <c r="Z9" s="63"/>
      <c r="AA9" s="63"/>
      <c r="AB9" s="63"/>
      <c r="AC9" s="63"/>
      <c r="AD9" s="63"/>
    </row>
    <row r="10" spans="1:30">
      <c r="A10" s="64" t="s">
        <v>79</v>
      </c>
      <c r="Z10" s="63"/>
      <c r="AA10" s="63"/>
      <c r="AB10" s="63"/>
      <c r="AC10" s="63"/>
      <c r="AD10" s="63"/>
    </row>
    <row r="11" spans="1:30">
      <c r="A11" s="64" t="s">
        <v>80</v>
      </c>
      <c r="Z11" s="63"/>
      <c r="AA11" s="63"/>
      <c r="AB11" s="63"/>
      <c r="AC11" s="63"/>
      <c r="AD11" s="63"/>
    </row>
    <row r="12" spans="1:30">
      <c r="A12" s="64" t="s">
        <v>81</v>
      </c>
      <c r="Z12" s="63"/>
      <c r="AA12" s="63"/>
      <c r="AB12" s="63"/>
      <c r="AC12" s="63"/>
      <c r="AD12" s="63"/>
    </row>
    <row r="13" spans="1:30">
      <c r="A13" s="64" t="s">
        <v>82</v>
      </c>
      <c r="Z13" s="63"/>
      <c r="AA13" s="63"/>
      <c r="AB13" s="63"/>
      <c r="AC13" s="63"/>
      <c r="AD13" s="63"/>
    </row>
    <row r="14" spans="1:30">
      <c r="A14" s="64"/>
      <c r="Z14" s="63"/>
      <c r="AA14" s="63"/>
      <c r="AB14" s="63"/>
      <c r="AC14" s="63"/>
      <c r="AD14" s="63"/>
    </row>
    <row r="15" spans="1:30" ht="15.75" thickBot="1">
      <c r="A15" s="5" t="s">
        <v>50</v>
      </c>
      <c r="C15" s="5" t="s">
        <v>18</v>
      </c>
      <c r="E15" s="5" t="s">
        <v>67</v>
      </c>
      <c r="Z15" s="63"/>
      <c r="AA15" s="63"/>
      <c r="AB15" s="63"/>
      <c r="AC15" s="63"/>
      <c r="AD15" s="63"/>
    </row>
    <row r="16" spans="1:30" ht="18">
      <c r="A16" s="26" t="s">
        <v>19</v>
      </c>
      <c r="B16" s="65">
        <v>1.0880000000000001</v>
      </c>
      <c r="C16" s="27">
        <v>0.90720000000000001</v>
      </c>
      <c r="D16" s="28" t="s">
        <v>20</v>
      </c>
      <c r="E16" s="26" t="s">
        <v>68</v>
      </c>
      <c r="F16" s="83">
        <v>19110</v>
      </c>
      <c r="G16" s="28" t="s">
        <v>70</v>
      </c>
      <c r="Z16" s="63"/>
      <c r="AA16" s="63"/>
      <c r="AB16" s="63"/>
      <c r="AC16" s="63"/>
      <c r="AD16" s="63"/>
    </row>
    <row r="17" spans="1:35" ht="18">
      <c r="A17" s="29" t="s">
        <v>21</v>
      </c>
      <c r="B17" s="66">
        <v>1.0880000000000001</v>
      </c>
      <c r="C17" s="31">
        <v>1000</v>
      </c>
      <c r="D17" s="32" t="s">
        <v>22</v>
      </c>
      <c r="E17" s="29" t="s">
        <v>69</v>
      </c>
      <c r="F17" s="84">
        <v>7215</v>
      </c>
      <c r="G17" s="32" t="s">
        <v>70</v>
      </c>
      <c r="Z17" s="63"/>
      <c r="AA17" s="63"/>
      <c r="AB17" s="63"/>
      <c r="AC17" s="63"/>
      <c r="AD17" s="63"/>
    </row>
    <row r="18" spans="1:35">
      <c r="A18" s="29" t="s">
        <v>23</v>
      </c>
      <c r="B18" s="66">
        <v>1.073</v>
      </c>
      <c r="C18" s="33">
        <v>9.9999999999999995E-7</v>
      </c>
      <c r="D18" s="32" t="s">
        <v>24</v>
      </c>
      <c r="E18" s="29" t="s">
        <v>72</v>
      </c>
      <c r="F18" s="84">
        <f>4.184/1000000000</f>
        <v>4.1840000000000004E-9</v>
      </c>
      <c r="G18" s="32" t="s">
        <v>72</v>
      </c>
      <c r="Z18" s="63"/>
      <c r="AA18" s="63"/>
      <c r="AB18" s="63"/>
      <c r="AC18" s="63"/>
      <c r="AD18" s="63"/>
    </row>
    <row r="19" spans="1:35" ht="18">
      <c r="A19" s="29" t="s">
        <v>25</v>
      </c>
      <c r="B19" s="66">
        <v>1.04</v>
      </c>
      <c r="C19" s="31">
        <v>49.8</v>
      </c>
      <c r="D19" s="32" t="s">
        <v>55</v>
      </c>
      <c r="E19" s="29" t="s">
        <v>77</v>
      </c>
      <c r="F19" s="84">
        <v>0.4</v>
      </c>
      <c r="G19" s="32"/>
      <c r="Z19" s="63"/>
      <c r="AA19" s="63"/>
      <c r="AB19" s="63"/>
      <c r="AC19" s="63"/>
      <c r="AD19" s="63"/>
    </row>
    <row r="20" spans="1:35" ht="19.5" thickBot="1">
      <c r="A20" s="58" t="s">
        <v>44</v>
      </c>
      <c r="B20" s="67">
        <v>1.1499999999999999</v>
      </c>
      <c r="C20" s="34">
        <v>2.8316000000000001E-2</v>
      </c>
      <c r="D20" s="32" t="s">
        <v>26</v>
      </c>
      <c r="E20" s="29" t="s">
        <v>78</v>
      </c>
      <c r="F20" s="84">
        <v>0.2</v>
      </c>
      <c r="G20" s="32"/>
      <c r="Z20" s="63"/>
      <c r="AA20" s="63"/>
      <c r="AB20" s="63"/>
      <c r="AC20" s="63"/>
      <c r="AD20" s="63"/>
    </row>
    <row r="21" spans="1:35" ht="18.75">
      <c r="A21" s="68"/>
      <c r="B21" s="69"/>
      <c r="C21" s="35">
        <v>0.8</v>
      </c>
      <c r="D21" s="32" t="s">
        <v>27</v>
      </c>
      <c r="E21" s="29" t="s">
        <v>84</v>
      </c>
      <c r="F21" s="84">
        <v>15.1</v>
      </c>
      <c r="G21" s="32"/>
      <c r="Z21" s="63"/>
      <c r="AA21" s="63"/>
      <c r="AB21" s="63"/>
      <c r="AC21" s="63"/>
      <c r="AD21" s="63"/>
    </row>
    <row r="22" spans="1:35" ht="18">
      <c r="A22" s="63"/>
      <c r="B22" s="63"/>
      <c r="C22" s="34">
        <f>1.05505585/1000</f>
        <v>1.0550558499999999E-3</v>
      </c>
      <c r="D22" s="32" t="s">
        <v>28</v>
      </c>
      <c r="E22" s="29" t="s">
        <v>83</v>
      </c>
      <c r="F22" s="84">
        <v>9.3000000000000007</v>
      </c>
      <c r="G22" s="32"/>
      <c r="Z22" s="63"/>
      <c r="AA22" s="63"/>
      <c r="AB22" s="63"/>
      <c r="AC22" s="63"/>
      <c r="AD22" s="63"/>
    </row>
    <row r="23" spans="1:35" ht="15.75" thickBot="1">
      <c r="A23" s="55"/>
      <c r="B23" s="30"/>
      <c r="C23" s="31">
        <f>3600/1000</f>
        <v>3.6</v>
      </c>
      <c r="D23" s="32" t="s">
        <v>29</v>
      </c>
      <c r="E23" s="58" t="s">
        <v>76</v>
      </c>
      <c r="F23" s="85">
        <f>F22/F21</f>
        <v>0.61589403973509937</v>
      </c>
      <c r="G23" s="82"/>
      <c r="Z23" s="63"/>
      <c r="AA23" s="63"/>
      <c r="AB23" s="63"/>
      <c r="AC23" s="63"/>
      <c r="AD23" s="63"/>
    </row>
    <row r="24" spans="1:35" ht="18" thickBot="1">
      <c r="A24" s="4"/>
      <c r="C24" s="56">
        <f>1000/6</f>
        <v>166.66666666666666</v>
      </c>
      <c r="D24" s="57" t="s">
        <v>45</v>
      </c>
      <c r="Z24" s="63"/>
      <c r="AA24" s="63"/>
      <c r="AB24" s="63"/>
      <c r="AC24" s="63"/>
      <c r="AD24" s="63"/>
    </row>
    <row r="25" spans="1:35">
      <c r="A25" s="4"/>
      <c r="C25" s="43"/>
      <c r="Z25" s="63"/>
      <c r="AA25" s="63"/>
      <c r="AB25" s="63"/>
      <c r="AC25" s="63"/>
      <c r="AD25" s="63"/>
    </row>
    <row r="26" spans="1:35">
      <c r="A26" s="4"/>
      <c r="C26" s="43"/>
      <c r="Z26" s="63"/>
      <c r="AA26" s="63"/>
      <c r="AB26" s="63"/>
      <c r="AC26" s="63"/>
      <c r="AD26" s="63"/>
      <c r="AI26" s="63"/>
    </row>
    <row r="27" spans="1:35" ht="15" customHeight="1" thickBot="1">
      <c r="E27" s="46" t="s">
        <v>48</v>
      </c>
      <c r="M27" s="46" t="s">
        <v>53</v>
      </c>
      <c r="T27" s="59" t="s">
        <v>16</v>
      </c>
      <c r="AC27" s="59" t="s">
        <v>85</v>
      </c>
      <c r="AI27" s="63"/>
    </row>
    <row r="28" spans="1:35">
      <c r="A28" s="141" t="s">
        <v>0</v>
      </c>
      <c r="B28" s="137" t="s">
        <v>63</v>
      </c>
      <c r="C28" s="143" t="s">
        <v>30</v>
      </c>
      <c r="D28" s="137" t="s">
        <v>31</v>
      </c>
      <c r="E28" s="137" t="s">
        <v>52</v>
      </c>
      <c r="F28" s="137" t="s">
        <v>54</v>
      </c>
      <c r="G28" s="137" t="s">
        <v>46</v>
      </c>
      <c r="H28" s="137" t="s">
        <v>65</v>
      </c>
      <c r="I28" s="137" t="s">
        <v>66</v>
      </c>
      <c r="J28" s="137" t="s">
        <v>74</v>
      </c>
      <c r="K28" s="137" t="s">
        <v>75</v>
      </c>
      <c r="L28" s="141" t="s">
        <v>64</v>
      </c>
      <c r="M28" s="143" t="s">
        <v>49</v>
      </c>
      <c r="N28" s="137" t="s">
        <v>51</v>
      </c>
      <c r="O28" s="137" t="s">
        <v>95</v>
      </c>
      <c r="P28" s="141" t="s">
        <v>32</v>
      </c>
      <c r="Q28" s="143" t="s">
        <v>33</v>
      </c>
      <c r="R28" s="137" t="s">
        <v>34</v>
      </c>
      <c r="S28" s="137" t="s">
        <v>35</v>
      </c>
      <c r="T28" s="137" t="s">
        <v>36</v>
      </c>
      <c r="U28" s="137" t="s">
        <v>47</v>
      </c>
      <c r="V28" s="137" t="s">
        <v>71</v>
      </c>
      <c r="W28" s="137" t="s">
        <v>73</v>
      </c>
      <c r="X28" s="139" t="s">
        <v>37</v>
      </c>
      <c r="Y28" s="141" t="s">
        <v>86</v>
      </c>
      <c r="Z28" s="143" t="s">
        <v>87</v>
      </c>
      <c r="AA28" s="137" t="s">
        <v>88</v>
      </c>
      <c r="AB28" s="137" t="s">
        <v>89</v>
      </c>
      <c r="AC28" s="137" t="s">
        <v>90</v>
      </c>
      <c r="AD28" s="137" t="s">
        <v>91</v>
      </c>
      <c r="AE28" s="137" t="s">
        <v>92</v>
      </c>
      <c r="AF28" s="137" t="s">
        <v>93</v>
      </c>
      <c r="AG28" s="139" t="s">
        <v>94</v>
      </c>
      <c r="AI28" s="63"/>
    </row>
    <row r="29" spans="1:35">
      <c r="A29" s="142"/>
      <c r="B29" s="138"/>
      <c r="C29" s="144"/>
      <c r="D29" s="138"/>
      <c r="E29" s="138"/>
      <c r="F29" s="138"/>
      <c r="G29" s="138"/>
      <c r="H29" s="138"/>
      <c r="I29" s="138"/>
      <c r="J29" s="138"/>
      <c r="K29" s="138"/>
      <c r="L29" s="142"/>
      <c r="M29" s="144"/>
      <c r="N29" s="138"/>
      <c r="O29" s="138"/>
      <c r="P29" s="142"/>
      <c r="Q29" s="144"/>
      <c r="R29" s="138"/>
      <c r="S29" s="138"/>
      <c r="T29" s="138"/>
      <c r="U29" s="138"/>
      <c r="V29" s="138"/>
      <c r="W29" s="138"/>
      <c r="X29" s="140"/>
      <c r="Y29" s="142"/>
      <c r="Z29" s="144"/>
      <c r="AA29" s="138"/>
      <c r="AB29" s="138"/>
      <c r="AC29" s="138"/>
      <c r="AD29" s="138"/>
      <c r="AE29" s="138"/>
      <c r="AF29" s="138"/>
      <c r="AG29" s="140"/>
      <c r="AI29" s="112"/>
    </row>
    <row r="30" spans="1:35">
      <c r="A30" s="44">
        <v>1980</v>
      </c>
      <c r="B30" s="70">
        <v>702729.73499999999</v>
      </c>
      <c r="C30" s="71">
        <v>17056</v>
      </c>
      <c r="D30" s="71">
        <v>19877</v>
      </c>
      <c r="E30" s="71">
        <v>2.9573399999999999</v>
      </c>
      <c r="F30" s="71">
        <v>2.7391700000000001</v>
      </c>
      <c r="G30" s="48">
        <v>71076000</v>
      </c>
      <c r="H30" s="59">
        <v>5013000</v>
      </c>
      <c r="I30" s="59">
        <v>26000</v>
      </c>
      <c r="J30" s="50">
        <v>4108.9638628159701</v>
      </c>
      <c r="K30" s="63">
        <v>101405000</v>
      </c>
      <c r="L30" s="51">
        <v>22415</v>
      </c>
      <c r="M30" s="48">
        <v>5800</v>
      </c>
      <c r="N30" s="52">
        <v>1026</v>
      </c>
      <c r="O30" s="72">
        <v>15320</v>
      </c>
      <c r="P30" s="47">
        <f t="shared" ref="P30:P61" si="0">B30*1000*L30*1000*$C$22*$C$18*$B$16</f>
        <v>18081373.56569792</v>
      </c>
      <c r="Q30" s="48">
        <f t="shared" ref="Q30:Q61" si="1">C30*1000*M30*1000*365*$C$22*$B$18*$C$18</f>
        <v>40876454.296354078</v>
      </c>
      <c r="R30" s="48">
        <f t="shared" ref="R30:R61" si="2">D30*1000000000*N30*$C$22*$C$18*$B$19</f>
        <v>22377264.107995369</v>
      </c>
      <c r="S30" s="48">
        <f t="shared" ref="S30:S61" si="3">E30*1000000000000000*$C$22*$C$18</f>
        <v>3120158.8674389995</v>
      </c>
      <c r="T30" s="48">
        <f t="shared" ref="T30:T61" si="4">F30*1000000000000000*$C$22*$C$18</f>
        <v>2889977.3326444998</v>
      </c>
      <c r="U30" s="48">
        <f t="shared" ref="U30:U61" si="5">G30*$C$24*O30*(1/1000)*$C$18*$B$20</f>
        <v>208702.82799999998</v>
      </c>
      <c r="V30" s="48">
        <f t="shared" ref="V30:V61" si="6">((H30*$F$16*365*$F$18)+(I30*$F$17*365*$F$18))*$F$19</f>
        <v>58634.404121280008</v>
      </c>
      <c r="W30" s="48">
        <f t="shared" ref="W30:W61" si="7">J30*$F$18*365*$F$23*$F$20*K30</f>
        <v>78381.257799222207</v>
      </c>
      <c r="X30" s="49">
        <f t="shared" ref="X30:X61" si="8">SUM(P30:W30)</f>
        <v>87690946.660051346</v>
      </c>
      <c r="Y30" s="47">
        <f t="shared" ref="Y30:Y61" si="9">B30*1000*L30*1000*$C$22*$C$18</f>
        <v>16618909.527295882</v>
      </c>
      <c r="Z30" s="48">
        <f t="shared" ref="Z30:Z61" si="10">C30*1000*365*M30*1000*$C$22*$C$18</f>
        <v>38095483.966779195</v>
      </c>
      <c r="AA30" s="48">
        <f t="shared" ref="AA30:AA61" si="11">D30*1000000000*N30*$C$22*$C$18</f>
        <v>21516600.1038417</v>
      </c>
      <c r="AB30" s="48">
        <f t="shared" ref="AB30:AB61" si="12">E30*1000000000000000*$C$22*$C$18</f>
        <v>3120158.8674389995</v>
      </c>
      <c r="AC30" s="48">
        <f t="shared" ref="AC30:AC61" si="13">F30*1000000000000000*$C$22*$C$18</f>
        <v>2889977.3326444998</v>
      </c>
      <c r="AD30" s="48">
        <f t="shared" ref="AD30:AD61" si="14">G30*$C$24*O30*(1/1000)*$C$18</f>
        <v>181480.72</v>
      </c>
      <c r="AE30" s="48">
        <f t="shared" ref="AE30:AE61" si="15">((H30*$F$16*365*$F$18)+(I30*$F$17*365*$F$18))</f>
        <v>146586.01030320002</v>
      </c>
      <c r="AF30" s="48">
        <f t="shared" ref="AF30:AF61" si="16">J30*$F$18*365*K30</f>
        <v>636320.96385390079</v>
      </c>
      <c r="AG30" s="49">
        <f>SUM(Y30:AF30)</f>
        <v>83205517.49215737</v>
      </c>
      <c r="AI30" s="109"/>
    </row>
    <row r="31" spans="1:35">
      <c r="A31" s="44">
        <v>1981</v>
      </c>
      <c r="B31" s="70">
        <v>732626.83299999998</v>
      </c>
      <c r="C31" s="71">
        <v>16058</v>
      </c>
      <c r="D31" s="71">
        <v>19404</v>
      </c>
      <c r="E31" s="71">
        <v>2.82125</v>
      </c>
      <c r="F31" s="71">
        <v>3.00759</v>
      </c>
      <c r="G31" s="48">
        <v>76455000</v>
      </c>
      <c r="H31" s="59">
        <v>5031000</v>
      </c>
      <c r="I31" s="59">
        <v>26000</v>
      </c>
      <c r="J31" s="50">
        <v>4116.4184835118576</v>
      </c>
      <c r="K31" s="63">
        <v>102539000</v>
      </c>
      <c r="L31" s="51">
        <v>22308</v>
      </c>
      <c r="M31" s="48">
        <v>5800</v>
      </c>
      <c r="N31" s="52">
        <v>1026.99964</v>
      </c>
      <c r="O31" s="72">
        <v>15320</v>
      </c>
      <c r="P31" s="47">
        <f t="shared" si="0"/>
        <v>18760646.575890861</v>
      </c>
      <c r="Q31" s="48">
        <f t="shared" si="1"/>
        <v>38484644.881030351</v>
      </c>
      <c r="R31" s="48">
        <f t="shared" si="2"/>
        <v>21866050.485377759</v>
      </c>
      <c r="S31" s="48">
        <f t="shared" si="3"/>
        <v>2976576.3168124994</v>
      </c>
      <c r="T31" s="48">
        <f t="shared" si="4"/>
        <v>3173175.4239014992</v>
      </c>
      <c r="U31" s="48">
        <f t="shared" si="5"/>
        <v>224497.36499999996</v>
      </c>
      <c r="V31" s="48">
        <f t="shared" si="6"/>
        <v>58844.529120000014</v>
      </c>
      <c r="W31" s="48">
        <f t="shared" si="7"/>
        <v>79401.578186982122</v>
      </c>
      <c r="X31" s="49">
        <f t="shared" si="8"/>
        <v>85623837.155319959</v>
      </c>
      <c r="Y31" s="47">
        <f t="shared" si="9"/>
        <v>17243241.338134982</v>
      </c>
      <c r="Z31" s="48">
        <f t="shared" si="10"/>
        <v>35866397.838798091</v>
      </c>
      <c r="AA31" s="48">
        <f t="shared" si="11"/>
        <v>21025048.543632459</v>
      </c>
      <c r="AB31" s="48">
        <f t="shared" si="12"/>
        <v>2976576.3168124994</v>
      </c>
      <c r="AC31" s="48">
        <f t="shared" si="13"/>
        <v>3173175.4239014992</v>
      </c>
      <c r="AD31" s="48">
        <f t="shared" si="14"/>
        <v>195215.09999999998</v>
      </c>
      <c r="AE31" s="48">
        <f t="shared" si="15"/>
        <v>147111.32280000002</v>
      </c>
      <c r="AF31" s="48">
        <f t="shared" si="16"/>
        <v>644604.21001259668</v>
      </c>
      <c r="AG31" s="49">
        <f t="shared" ref="AG31:AG61" si="17">SUM(Y31:AF31)</f>
        <v>81271370.094092116</v>
      </c>
      <c r="AI31" s="109"/>
    </row>
    <row r="32" spans="1:35">
      <c r="A32" s="44">
        <v>1982</v>
      </c>
      <c r="B32" s="70">
        <v>706910.64399999997</v>
      </c>
      <c r="C32" s="71">
        <v>15296</v>
      </c>
      <c r="D32" s="71">
        <v>18001</v>
      </c>
      <c r="E32" s="71">
        <v>3.3195399999999999</v>
      </c>
      <c r="F32" s="71">
        <v>3.1311499999999999</v>
      </c>
      <c r="G32" s="48">
        <v>100243000</v>
      </c>
      <c r="H32" s="59">
        <v>5051000</v>
      </c>
      <c r="I32" s="59">
        <v>26000</v>
      </c>
      <c r="J32" s="50">
        <v>4123.8673369564385</v>
      </c>
      <c r="K32" s="63">
        <v>101705000</v>
      </c>
      <c r="L32" s="51">
        <v>22239</v>
      </c>
      <c r="M32" s="48">
        <v>5800</v>
      </c>
      <c r="N32" s="52">
        <v>1027.9997699999999</v>
      </c>
      <c r="O32" s="72">
        <v>15320</v>
      </c>
      <c r="P32" s="47">
        <f t="shared" si="0"/>
        <v>18046131.636908326</v>
      </c>
      <c r="Q32" s="48">
        <f t="shared" si="1"/>
        <v>36658433.684159935</v>
      </c>
      <c r="R32" s="48">
        <f t="shared" si="2"/>
        <v>20304787.024745513</v>
      </c>
      <c r="S32" s="48">
        <f t="shared" si="3"/>
        <v>3502300.0963089992</v>
      </c>
      <c r="T32" s="48">
        <f t="shared" si="4"/>
        <v>3303538.1247274992</v>
      </c>
      <c r="U32" s="48">
        <f t="shared" si="5"/>
        <v>294346.86233333329</v>
      </c>
      <c r="V32" s="48">
        <f t="shared" si="6"/>
        <v>59078.001340800001</v>
      </c>
      <c r="W32" s="48">
        <f t="shared" si="7"/>
        <v>78898.278465822252</v>
      </c>
      <c r="X32" s="49">
        <f t="shared" si="8"/>
        <v>82247513.708990231</v>
      </c>
      <c r="Y32" s="47">
        <f t="shared" si="9"/>
        <v>16586518.048628975</v>
      </c>
      <c r="Z32" s="48">
        <f t="shared" si="10"/>
        <v>34164430.27414719</v>
      </c>
      <c r="AA32" s="48">
        <f t="shared" si="11"/>
        <v>19523833.677639917</v>
      </c>
      <c r="AB32" s="48">
        <f t="shared" si="12"/>
        <v>3502300.0963089992</v>
      </c>
      <c r="AC32" s="48">
        <f t="shared" si="13"/>
        <v>3303538.1247274992</v>
      </c>
      <c r="AD32" s="48">
        <f t="shared" si="14"/>
        <v>255953.79333333331</v>
      </c>
      <c r="AE32" s="48">
        <f t="shared" si="15"/>
        <v>147695.003352</v>
      </c>
      <c r="AF32" s="48">
        <f t="shared" si="16"/>
        <v>640518.28216877196</v>
      </c>
      <c r="AG32" s="49">
        <f t="shared" si="17"/>
        <v>78124787.300306708</v>
      </c>
      <c r="AI32" s="109"/>
    </row>
    <row r="33" spans="1:35">
      <c r="A33" s="44">
        <v>1983</v>
      </c>
      <c r="B33" s="70">
        <v>736672.31200000003</v>
      </c>
      <c r="C33" s="71">
        <v>15231</v>
      </c>
      <c r="D33" s="71">
        <v>16835</v>
      </c>
      <c r="E33" s="71">
        <v>3.5951900000000001</v>
      </c>
      <c r="F33" s="71">
        <v>3.20255</v>
      </c>
      <c r="G33" s="48">
        <v>96193000</v>
      </c>
      <c r="H33" s="59">
        <v>5079000</v>
      </c>
      <c r="I33" s="59">
        <v>28000</v>
      </c>
      <c r="J33" s="50">
        <v>4131.3103580007601</v>
      </c>
      <c r="K33" s="63">
        <v>103033000</v>
      </c>
      <c r="L33" s="51">
        <v>22052</v>
      </c>
      <c r="M33" s="48">
        <v>5800</v>
      </c>
      <c r="N33" s="52">
        <v>1030.99983</v>
      </c>
      <c r="O33" s="72">
        <v>15320</v>
      </c>
      <c r="P33" s="47">
        <f t="shared" si="0"/>
        <v>18647760.216677547</v>
      </c>
      <c r="Q33" s="48">
        <f t="shared" si="1"/>
        <v>36502654.513823226</v>
      </c>
      <c r="R33" s="48">
        <f t="shared" si="2"/>
        <v>19044979.239010569</v>
      </c>
      <c r="S33" s="48">
        <f t="shared" si="3"/>
        <v>3793126.2413614993</v>
      </c>
      <c r="T33" s="48">
        <f t="shared" si="4"/>
        <v>3378869.1124174995</v>
      </c>
      <c r="U33" s="48">
        <f t="shared" si="5"/>
        <v>282454.71233333327</v>
      </c>
      <c r="V33" s="48">
        <f t="shared" si="6"/>
        <v>59413.67721744001</v>
      </c>
      <c r="W33" s="48">
        <f t="shared" si="7"/>
        <v>80072.742689938706</v>
      </c>
      <c r="X33" s="49">
        <f t="shared" si="8"/>
        <v>81789330.455531061</v>
      </c>
      <c r="Y33" s="47">
        <f t="shared" si="9"/>
        <v>17139485.493269801</v>
      </c>
      <c r="Z33" s="48">
        <f t="shared" si="10"/>
        <v>34019249.313907944</v>
      </c>
      <c r="AA33" s="48">
        <f t="shared" si="11"/>
        <v>18312480.03751016</v>
      </c>
      <c r="AB33" s="48">
        <f t="shared" si="12"/>
        <v>3793126.2413614993</v>
      </c>
      <c r="AC33" s="48">
        <f t="shared" si="13"/>
        <v>3378869.1124174995</v>
      </c>
      <c r="AD33" s="48">
        <f t="shared" si="14"/>
        <v>245612.79333333331</v>
      </c>
      <c r="AE33" s="48">
        <f t="shared" si="15"/>
        <v>148534.19304360001</v>
      </c>
      <c r="AF33" s="48">
        <f t="shared" si="16"/>
        <v>650052.91108498618</v>
      </c>
      <c r="AG33" s="49">
        <f t="shared" si="17"/>
        <v>77687410.095928833</v>
      </c>
      <c r="AI33" s="109"/>
    </row>
    <row r="34" spans="1:35">
      <c r="A34" s="44">
        <v>1984</v>
      </c>
      <c r="B34" s="70">
        <v>791295.69299999997</v>
      </c>
      <c r="C34" s="71">
        <v>15725.61456</v>
      </c>
      <c r="D34" s="71">
        <v>17951</v>
      </c>
      <c r="E34" s="71">
        <v>3.4759899999999999</v>
      </c>
      <c r="F34" s="71">
        <v>3.55254</v>
      </c>
      <c r="G34" s="48">
        <v>102678000</v>
      </c>
      <c r="H34" s="59">
        <v>5108000</v>
      </c>
      <c r="I34" s="59">
        <v>28000</v>
      </c>
      <c r="J34" s="50">
        <v>4138.7474817103912</v>
      </c>
      <c r="K34" s="63">
        <v>107224000</v>
      </c>
      <c r="L34" s="51">
        <v>22010</v>
      </c>
      <c r="M34" s="48">
        <v>5800</v>
      </c>
      <c r="N34" s="52">
        <v>1030.9993099999999</v>
      </c>
      <c r="O34" s="72">
        <v>15320</v>
      </c>
      <c r="P34" s="47">
        <f t="shared" si="0"/>
        <v>19992319.775219984</v>
      </c>
      <c r="Q34" s="48">
        <f t="shared" si="1"/>
        <v>37688049.064488754</v>
      </c>
      <c r="R34" s="48">
        <f t="shared" si="2"/>
        <v>20307469.550879296</v>
      </c>
      <c r="S34" s="48">
        <f t="shared" si="3"/>
        <v>3667363.5840414995</v>
      </c>
      <c r="T34" s="48">
        <f t="shared" si="4"/>
        <v>3748128.1093589994</v>
      </c>
      <c r="U34" s="48">
        <f t="shared" si="5"/>
        <v>301496.83399999997</v>
      </c>
      <c r="V34" s="48">
        <f t="shared" si="6"/>
        <v>59752.211937600005</v>
      </c>
      <c r="W34" s="48">
        <f t="shared" si="7"/>
        <v>83479.813726885011</v>
      </c>
      <c r="X34" s="49">
        <f t="shared" si="8"/>
        <v>85848058.943653032</v>
      </c>
      <c r="Y34" s="47">
        <f t="shared" si="9"/>
        <v>18375293.911047779</v>
      </c>
      <c r="Z34" s="48">
        <f t="shared" si="10"/>
        <v>35123997.264202014</v>
      </c>
      <c r="AA34" s="48">
        <f t="shared" si="11"/>
        <v>19526413.029691629</v>
      </c>
      <c r="AB34" s="48">
        <f t="shared" si="12"/>
        <v>3667363.5840414995</v>
      </c>
      <c r="AC34" s="48">
        <f t="shared" si="13"/>
        <v>3748128.1093589994</v>
      </c>
      <c r="AD34" s="48">
        <f t="shared" si="14"/>
        <v>262171.15999999997</v>
      </c>
      <c r="AE34" s="48">
        <f t="shared" si="15"/>
        <v>149380.529844</v>
      </c>
      <c r="AF34" s="48">
        <f t="shared" si="16"/>
        <v>677712.4662773998</v>
      </c>
      <c r="AG34" s="49">
        <f t="shared" si="17"/>
        <v>81530460.054463327</v>
      </c>
      <c r="AI34" s="109"/>
    </row>
    <row r="35" spans="1:35">
      <c r="A35" s="44">
        <v>1985</v>
      </c>
      <c r="B35" s="70">
        <v>818048.65899999999</v>
      </c>
      <c r="C35" s="71">
        <v>15726.41829</v>
      </c>
      <c r="D35" s="71">
        <v>17281</v>
      </c>
      <c r="E35" s="71">
        <v>3.08223</v>
      </c>
      <c r="F35" s="71">
        <v>4.0755699999999999</v>
      </c>
      <c r="G35" s="48">
        <v>97807000</v>
      </c>
      <c r="H35" s="59">
        <v>5151000</v>
      </c>
      <c r="I35" s="59">
        <v>28000</v>
      </c>
      <c r="J35" s="50">
        <v>4146.1786433675516</v>
      </c>
      <c r="K35" s="63">
        <v>109384000</v>
      </c>
      <c r="L35" s="51">
        <v>21870</v>
      </c>
      <c r="M35" s="48">
        <v>5800</v>
      </c>
      <c r="N35" s="52">
        <v>1032.0003899999999</v>
      </c>
      <c r="O35" s="72">
        <v>15320</v>
      </c>
      <c r="P35" s="47">
        <f t="shared" si="0"/>
        <v>20536775.960243452</v>
      </c>
      <c r="Q35" s="48">
        <f t="shared" si="1"/>
        <v>37689975.285912983</v>
      </c>
      <c r="R35" s="48">
        <f t="shared" si="2"/>
        <v>19568499.287060931</v>
      </c>
      <c r="S35" s="48">
        <f t="shared" si="3"/>
        <v>3251924.7925454993</v>
      </c>
      <c r="T35" s="48">
        <f t="shared" si="4"/>
        <v>4299953.9705844996</v>
      </c>
      <c r="U35" s="48">
        <f t="shared" si="5"/>
        <v>287193.95433333324</v>
      </c>
      <c r="V35" s="48">
        <f t="shared" si="6"/>
        <v>60254.177212320006</v>
      </c>
      <c r="W35" s="48">
        <f t="shared" si="7"/>
        <v>85314.401475177263</v>
      </c>
      <c r="X35" s="49">
        <f t="shared" si="8"/>
        <v>85779891.829368189</v>
      </c>
      <c r="Y35" s="47">
        <f t="shared" si="9"/>
        <v>18875713.198753171</v>
      </c>
      <c r="Z35" s="48">
        <f t="shared" si="10"/>
        <v>35125792.437943131</v>
      </c>
      <c r="AA35" s="48">
        <f t="shared" si="11"/>
        <v>18815864.699097048</v>
      </c>
      <c r="AB35" s="48">
        <f t="shared" si="12"/>
        <v>3251924.7925454993</v>
      </c>
      <c r="AC35" s="48">
        <f t="shared" si="13"/>
        <v>4299953.9705844996</v>
      </c>
      <c r="AD35" s="48">
        <f t="shared" si="14"/>
        <v>249733.87333333329</v>
      </c>
      <c r="AE35" s="48">
        <f t="shared" si="15"/>
        <v>150635.4430308</v>
      </c>
      <c r="AF35" s="48">
        <f t="shared" si="16"/>
        <v>692606.16251353582</v>
      </c>
      <c r="AG35" s="49">
        <f t="shared" si="17"/>
        <v>81462224.577801019</v>
      </c>
      <c r="AI35" s="109"/>
    </row>
    <row r="36" spans="1:35">
      <c r="A36" s="44">
        <v>1986</v>
      </c>
      <c r="B36" s="70">
        <v>804230.96799999999</v>
      </c>
      <c r="C36" s="71">
        <v>16280.627179999999</v>
      </c>
      <c r="D36" s="71">
        <v>16221</v>
      </c>
      <c r="E36" s="71">
        <v>3.1913399999999998</v>
      </c>
      <c r="F36" s="71">
        <v>4.3801100000000002</v>
      </c>
      <c r="G36" s="48">
        <v>100044000</v>
      </c>
      <c r="H36" s="59">
        <v>5151000</v>
      </c>
      <c r="I36" s="59">
        <v>28000</v>
      </c>
      <c r="J36" s="50">
        <v>4153.6037784732252</v>
      </c>
      <c r="K36" s="63">
        <v>111841000</v>
      </c>
      <c r="L36" s="51">
        <v>21913</v>
      </c>
      <c r="M36" s="48">
        <v>5800</v>
      </c>
      <c r="N36" s="52">
        <v>1029.99937</v>
      </c>
      <c r="O36" s="72">
        <v>15320</v>
      </c>
      <c r="P36" s="47">
        <f t="shared" si="0"/>
        <v>20229585.122484829</v>
      </c>
      <c r="Q36" s="48">
        <f t="shared" si="1"/>
        <v>39018193.76402732</v>
      </c>
      <c r="R36" s="48">
        <f t="shared" si="2"/>
        <v>18332570.86884819</v>
      </c>
      <c r="S36" s="48">
        <f t="shared" si="3"/>
        <v>3367041.9363389993</v>
      </c>
      <c r="T36" s="48">
        <f t="shared" si="4"/>
        <v>4621260.6791434996</v>
      </c>
      <c r="U36" s="48">
        <f t="shared" si="5"/>
        <v>293762.53199999995</v>
      </c>
      <c r="V36" s="48">
        <f t="shared" si="6"/>
        <v>60254.177212320006</v>
      </c>
      <c r="W36" s="48">
        <f t="shared" si="7"/>
        <v>87386.962655296287</v>
      </c>
      <c r="X36" s="49">
        <f t="shared" si="8"/>
        <v>86010056.042710453</v>
      </c>
      <c r="Y36" s="47">
        <f t="shared" si="9"/>
        <v>18593368.678754438</v>
      </c>
      <c r="Z36" s="48">
        <f t="shared" si="10"/>
        <v>36363647.49676358</v>
      </c>
      <c r="AA36" s="48">
        <f t="shared" si="11"/>
        <v>17627471.989277106</v>
      </c>
      <c r="AB36" s="48">
        <f t="shared" si="12"/>
        <v>3367041.9363389993</v>
      </c>
      <c r="AC36" s="48">
        <f t="shared" si="13"/>
        <v>4621260.6791434996</v>
      </c>
      <c r="AD36" s="48">
        <f t="shared" si="14"/>
        <v>255445.68</v>
      </c>
      <c r="AE36" s="48">
        <f t="shared" si="15"/>
        <v>150635.4430308</v>
      </c>
      <c r="AF36" s="48">
        <f t="shared" si="16"/>
        <v>709431.79359944817</v>
      </c>
      <c r="AG36" s="49">
        <f t="shared" si="17"/>
        <v>81688303.696907893</v>
      </c>
      <c r="AI36" s="109"/>
    </row>
    <row r="37" spans="1:35">
      <c r="A37" s="44">
        <v>1987</v>
      </c>
      <c r="B37" s="70">
        <v>836940.59199999995</v>
      </c>
      <c r="C37" s="71">
        <v>16665.04566</v>
      </c>
      <c r="D37" s="71">
        <v>17210.809000000001</v>
      </c>
      <c r="E37" s="71">
        <v>2.7623099999999998</v>
      </c>
      <c r="F37" s="71">
        <v>4.7539300000000004</v>
      </c>
      <c r="G37" s="48">
        <v>82940000</v>
      </c>
      <c r="H37" s="59">
        <v>5048000</v>
      </c>
      <c r="I37" s="59">
        <v>28000</v>
      </c>
      <c r="J37" s="50">
        <v>4161.0228227492507</v>
      </c>
      <c r="K37" s="63">
        <v>114697000</v>
      </c>
      <c r="L37" s="51">
        <v>21922</v>
      </c>
      <c r="M37" s="48">
        <v>5800</v>
      </c>
      <c r="N37" s="52">
        <v>1030.99964</v>
      </c>
      <c r="O37" s="72">
        <v>15320</v>
      </c>
      <c r="P37" s="47">
        <f t="shared" si="0"/>
        <v>21061007.874116603</v>
      </c>
      <c r="Q37" s="48">
        <f t="shared" si="1"/>
        <v>39939492.100588873</v>
      </c>
      <c r="R37" s="48">
        <f t="shared" si="2"/>
        <v>19470118.187468536</v>
      </c>
      <c r="S37" s="48">
        <f t="shared" si="3"/>
        <v>2914391.3250134992</v>
      </c>
      <c r="T37" s="48">
        <f t="shared" si="4"/>
        <v>5015661.6569905002</v>
      </c>
      <c r="U37" s="48">
        <f t="shared" si="5"/>
        <v>243539.48666666663</v>
      </c>
      <c r="V37" s="48">
        <f t="shared" si="6"/>
        <v>59051.795275200013</v>
      </c>
      <c r="W37" s="48">
        <f t="shared" si="7"/>
        <v>89778.572098550634</v>
      </c>
      <c r="X37" s="49">
        <f t="shared" si="8"/>
        <v>88793040.998218432</v>
      </c>
      <c r="Y37" s="47">
        <f t="shared" si="9"/>
        <v>19357544.001945406</v>
      </c>
      <c r="Z37" s="48">
        <f t="shared" si="10"/>
        <v>37222266.636149928</v>
      </c>
      <c r="AA37" s="48">
        <f t="shared" si="11"/>
        <v>18721267.487950515</v>
      </c>
      <c r="AB37" s="48">
        <f t="shared" si="12"/>
        <v>2914391.3250134992</v>
      </c>
      <c r="AC37" s="48">
        <f t="shared" si="13"/>
        <v>5015661.6569905002</v>
      </c>
      <c r="AD37" s="48">
        <f t="shared" si="14"/>
        <v>211773.46666666665</v>
      </c>
      <c r="AE37" s="48">
        <f t="shared" si="15"/>
        <v>147629.48818800002</v>
      </c>
      <c r="AF37" s="48">
        <f t="shared" si="16"/>
        <v>728847.54768178193</v>
      </c>
      <c r="AG37" s="49">
        <f t="shared" si="17"/>
        <v>84319381.6105863</v>
      </c>
      <c r="AI37" s="109"/>
    </row>
    <row r="38" spans="1:35">
      <c r="A38" s="44">
        <v>1988</v>
      </c>
      <c r="B38" s="70">
        <v>883641.80599999998</v>
      </c>
      <c r="C38" s="71">
        <v>17283.310389999999</v>
      </c>
      <c r="D38" s="71">
        <v>18030</v>
      </c>
      <c r="E38" s="71">
        <v>2.4579900000000001</v>
      </c>
      <c r="F38" s="71">
        <v>5.58697</v>
      </c>
      <c r="G38" s="48">
        <v>82148000</v>
      </c>
      <c r="H38" s="59">
        <v>5076000</v>
      </c>
      <c r="I38" s="59">
        <v>28000</v>
      </c>
      <c r="J38" s="50">
        <v>4168.4357121404028</v>
      </c>
      <c r="K38" s="63">
        <v>117192000</v>
      </c>
      <c r="L38" s="51">
        <v>21823</v>
      </c>
      <c r="M38" s="48">
        <v>5800</v>
      </c>
      <c r="N38" s="52">
        <v>1029</v>
      </c>
      <c r="O38" s="72">
        <v>15320</v>
      </c>
      <c r="P38" s="47">
        <f t="shared" si="0"/>
        <v>22135791.348596126</v>
      </c>
      <c r="Q38" s="48">
        <f t="shared" si="1"/>
        <v>41421226.972709693</v>
      </c>
      <c r="R38" s="48">
        <f t="shared" si="2"/>
        <v>20357286.58890108</v>
      </c>
      <c r="S38" s="48">
        <f t="shared" si="3"/>
        <v>2593316.7287415001</v>
      </c>
      <c r="T38" s="48">
        <f t="shared" si="4"/>
        <v>5894565.3822744992</v>
      </c>
      <c r="U38" s="48">
        <f t="shared" si="5"/>
        <v>241213.91066666663</v>
      </c>
      <c r="V38" s="48">
        <f t="shared" si="6"/>
        <v>59378.656384320013</v>
      </c>
      <c r="W38" s="48">
        <f t="shared" si="7"/>
        <v>91894.942678338688</v>
      </c>
      <c r="X38" s="49">
        <f t="shared" si="8"/>
        <v>92794674.5309522</v>
      </c>
      <c r="Y38" s="47">
        <f t="shared" si="9"/>
        <v>20345396.46010673</v>
      </c>
      <c r="Z38" s="48">
        <f t="shared" si="10"/>
        <v>38603193.82358779</v>
      </c>
      <c r="AA38" s="48">
        <f t="shared" si="11"/>
        <v>19574314.0277895</v>
      </c>
      <c r="AB38" s="48">
        <f t="shared" si="12"/>
        <v>2593316.7287415001</v>
      </c>
      <c r="AC38" s="48">
        <f t="shared" si="13"/>
        <v>5894565.3822744992</v>
      </c>
      <c r="AD38" s="48">
        <f t="shared" si="14"/>
        <v>209751.22666666665</v>
      </c>
      <c r="AE38" s="48">
        <f t="shared" si="15"/>
        <v>148446.64096080002</v>
      </c>
      <c r="AF38" s="48">
        <f t="shared" si="16"/>
        <v>746028.83572199685</v>
      </c>
      <c r="AG38" s="49">
        <f t="shared" si="17"/>
        <v>88115013.125849485</v>
      </c>
      <c r="AI38" s="109"/>
    </row>
    <row r="39" spans="1:35">
      <c r="A39" s="44">
        <v>1989</v>
      </c>
      <c r="B39" s="70">
        <v>894999.88199999998</v>
      </c>
      <c r="C39" s="71">
        <v>17325.15308</v>
      </c>
      <c r="D39" s="71">
        <v>19119</v>
      </c>
      <c r="E39" s="71">
        <v>3.5485899999999999</v>
      </c>
      <c r="F39" s="71">
        <v>5.6021599999999996</v>
      </c>
      <c r="G39" s="48">
        <v>80703000</v>
      </c>
      <c r="H39" s="59">
        <v>5067000</v>
      </c>
      <c r="I39" s="59">
        <v>28000</v>
      </c>
      <c r="J39" s="50">
        <v>4175.8423828164514</v>
      </c>
      <c r="K39" s="63">
        <v>119550000</v>
      </c>
      <c r="L39" s="51">
        <v>21765</v>
      </c>
      <c r="M39" s="48">
        <v>5800</v>
      </c>
      <c r="N39" s="52">
        <v>1031</v>
      </c>
      <c r="O39" s="72">
        <v>15320</v>
      </c>
      <c r="P39" s="47">
        <f t="shared" si="0"/>
        <v>22360730.882436343</v>
      </c>
      <c r="Q39" s="48">
        <f t="shared" si="1"/>
        <v>41521507.27321516</v>
      </c>
      <c r="R39" s="48">
        <f t="shared" si="2"/>
        <v>21628810.104543872</v>
      </c>
      <c r="S39" s="48">
        <f t="shared" si="3"/>
        <v>3743960.6387514994</v>
      </c>
      <c r="T39" s="48">
        <f t="shared" si="4"/>
        <v>5910591.680635999</v>
      </c>
      <c r="U39" s="48">
        <f t="shared" si="5"/>
        <v>236970.90899999999</v>
      </c>
      <c r="V39" s="48">
        <f t="shared" si="6"/>
        <v>59273.593884960006</v>
      </c>
      <c r="W39" s="48">
        <f t="shared" si="7"/>
        <v>93910.513561819942</v>
      </c>
      <c r="X39" s="49">
        <f t="shared" si="8"/>
        <v>95555755.596029654</v>
      </c>
      <c r="Y39" s="47">
        <f t="shared" si="9"/>
        <v>20552142.355180461</v>
      </c>
      <c r="Z39" s="48">
        <f t="shared" si="10"/>
        <v>38696651.699175373</v>
      </c>
      <c r="AA39" s="48">
        <f t="shared" si="11"/>
        <v>20796932.792830646</v>
      </c>
      <c r="AB39" s="48">
        <f t="shared" si="12"/>
        <v>3743960.6387514994</v>
      </c>
      <c r="AC39" s="48">
        <f t="shared" si="13"/>
        <v>5910591.680635999</v>
      </c>
      <c r="AD39" s="48">
        <f t="shared" si="14"/>
        <v>206061.66</v>
      </c>
      <c r="AE39" s="48">
        <f t="shared" si="15"/>
        <v>148183.98471240001</v>
      </c>
      <c r="AF39" s="48">
        <f t="shared" si="16"/>
        <v>762391.80364703282</v>
      </c>
      <c r="AG39" s="49">
        <f t="shared" si="17"/>
        <v>90816916.614933416</v>
      </c>
      <c r="AI39" s="109"/>
    </row>
    <row r="40" spans="1:35">
      <c r="A40" s="44">
        <v>1990</v>
      </c>
      <c r="B40" s="70">
        <v>904497.56799999997</v>
      </c>
      <c r="C40" s="71">
        <v>16988.495790000001</v>
      </c>
      <c r="D40" s="71">
        <v>19174</v>
      </c>
      <c r="E40" s="71">
        <v>3.9293100000000001</v>
      </c>
      <c r="F40" s="71">
        <v>6.1043500000000002</v>
      </c>
      <c r="G40" s="48">
        <v>82119000</v>
      </c>
      <c r="H40" s="59">
        <v>5069000</v>
      </c>
      <c r="I40" s="59">
        <v>28000</v>
      </c>
      <c r="J40" s="50">
        <v>4183.2427711742057</v>
      </c>
      <c r="K40" s="63">
        <v>120960000</v>
      </c>
      <c r="L40" s="51">
        <v>21822</v>
      </c>
      <c r="M40" s="48">
        <v>5800</v>
      </c>
      <c r="N40" s="52">
        <v>1029</v>
      </c>
      <c r="O40" s="72">
        <v>15320</v>
      </c>
      <c r="P40" s="47">
        <f t="shared" si="0"/>
        <v>22657203.227360763</v>
      </c>
      <c r="Q40" s="48">
        <f t="shared" si="1"/>
        <v>40714673.529768914</v>
      </c>
      <c r="R40" s="48">
        <f t="shared" si="2"/>
        <v>21648952.471191864</v>
      </c>
      <c r="S40" s="48">
        <f t="shared" si="3"/>
        <v>4145641.5019634995</v>
      </c>
      <c r="T40" s="48">
        <f t="shared" si="4"/>
        <v>6440430.1779474989</v>
      </c>
      <c r="U40" s="48">
        <f t="shared" si="5"/>
        <v>241128.75699999998</v>
      </c>
      <c r="V40" s="48">
        <f t="shared" si="6"/>
        <v>59296.941107040009</v>
      </c>
      <c r="W40" s="48">
        <f t="shared" si="7"/>
        <v>95186.50580921206</v>
      </c>
      <c r="X40" s="49">
        <f t="shared" si="8"/>
        <v>96002513.112148792</v>
      </c>
      <c r="Y40" s="47">
        <f t="shared" si="9"/>
        <v>20824635.319265407</v>
      </c>
      <c r="Z40" s="48">
        <f t="shared" si="10"/>
        <v>37944709.720194705</v>
      </c>
      <c r="AA40" s="48">
        <f t="shared" si="11"/>
        <v>20816300.453069098</v>
      </c>
      <c r="AB40" s="48">
        <f t="shared" si="12"/>
        <v>4145641.5019634995</v>
      </c>
      <c r="AC40" s="48">
        <f t="shared" si="13"/>
        <v>6440430.1779474989</v>
      </c>
      <c r="AD40" s="48">
        <f t="shared" si="14"/>
        <v>209677.18</v>
      </c>
      <c r="AE40" s="48">
        <f t="shared" si="15"/>
        <v>148242.35276760001</v>
      </c>
      <c r="AF40" s="48">
        <f t="shared" si="16"/>
        <v>772750.66544037743</v>
      </c>
      <c r="AG40" s="49">
        <f t="shared" si="17"/>
        <v>91302387.37064819</v>
      </c>
      <c r="AI40" s="109"/>
    </row>
    <row r="41" spans="1:35">
      <c r="A41" s="44">
        <v>1991</v>
      </c>
      <c r="B41" s="70">
        <v>899226.80500000005</v>
      </c>
      <c r="C41" s="71">
        <v>16713.835719999999</v>
      </c>
      <c r="D41" s="71">
        <v>19562</v>
      </c>
      <c r="E41" s="71">
        <v>3.9480300000000002</v>
      </c>
      <c r="F41" s="71">
        <v>6.4221300000000001</v>
      </c>
      <c r="G41" s="48">
        <v>102960000</v>
      </c>
      <c r="H41" s="59">
        <v>5100000</v>
      </c>
      <c r="I41" s="59">
        <v>28000</v>
      </c>
      <c r="J41" s="50">
        <v>4190.6368138395392</v>
      </c>
      <c r="K41" s="63">
        <v>119836000</v>
      </c>
      <c r="L41" s="51">
        <v>21681</v>
      </c>
      <c r="M41" s="48">
        <v>5800</v>
      </c>
      <c r="N41" s="52">
        <v>1030</v>
      </c>
      <c r="O41" s="72">
        <v>15320</v>
      </c>
      <c r="P41" s="47">
        <f t="shared" si="0"/>
        <v>22379629.837376501</v>
      </c>
      <c r="Q41" s="48">
        <f t="shared" si="1"/>
        <v>40056422.486242399</v>
      </c>
      <c r="R41" s="48">
        <f t="shared" si="2"/>
        <v>22108499.518384241</v>
      </c>
      <c r="S41" s="48">
        <f t="shared" si="3"/>
        <v>4165392.1474754992</v>
      </c>
      <c r="T41" s="48">
        <f t="shared" si="4"/>
        <v>6775705.8259604983</v>
      </c>
      <c r="U41" s="48">
        <f t="shared" si="5"/>
        <v>302324.87999999995</v>
      </c>
      <c r="V41" s="48">
        <f t="shared" si="6"/>
        <v>59658.823049280007</v>
      </c>
      <c r="W41" s="48">
        <f t="shared" si="7"/>
        <v>94468.683990715901</v>
      </c>
      <c r="X41" s="49">
        <f t="shared" si="8"/>
        <v>95942102.202479124</v>
      </c>
      <c r="Y41" s="47">
        <f t="shared" si="9"/>
        <v>20569512.718176931</v>
      </c>
      <c r="Z41" s="48">
        <f t="shared" si="10"/>
        <v>37331241.832471929</v>
      </c>
      <c r="AA41" s="48">
        <f t="shared" si="11"/>
        <v>21258172.613830999</v>
      </c>
      <c r="AB41" s="48">
        <f t="shared" si="12"/>
        <v>4165392.1474754992</v>
      </c>
      <c r="AC41" s="48">
        <f t="shared" si="13"/>
        <v>6775705.8259604983</v>
      </c>
      <c r="AD41" s="48">
        <f t="shared" si="14"/>
        <v>262891.19999999995</v>
      </c>
      <c r="AE41" s="48">
        <f t="shared" si="15"/>
        <v>149147.0576232</v>
      </c>
      <c r="AF41" s="48">
        <f t="shared" si="16"/>
        <v>766923.18723645678</v>
      </c>
      <c r="AG41" s="49">
        <f t="shared" si="17"/>
        <v>91278986.582775503</v>
      </c>
      <c r="AI41" s="109"/>
    </row>
    <row r="42" spans="1:35">
      <c r="A42" s="44">
        <v>1992</v>
      </c>
      <c r="B42" s="70">
        <v>907654.79799999995</v>
      </c>
      <c r="C42" s="71">
        <v>17032.854579999999</v>
      </c>
      <c r="D42" s="71">
        <v>20228</v>
      </c>
      <c r="E42" s="71">
        <v>3.62195</v>
      </c>
      <c r="F42" s="71">
        <v>6.4792100000000001</v>
      </c>
      <c r="G42" s="48">
        <v>80854254</v>
      </c>
      <c r="H42" s="59">
        <v>5121000</v>
      </c>
      <c r="I42" s="59">
        <v>28000</v>
      </c>
      <c r="J42" s="50">
        <v>4198.0244476693979</v>
      </c>
      <c r="K42" s="63">
        <v>120458000</v>
      </c>
      <c r="L42" s="51">
        <v>21682</v>
      </c>
      <c r="M42" s="48">
        <v>5800</v>
      </c>
      <c r="N42" s="52">
        <v>1030</v>
      </c>
      <c r="O42" s="72">
        <v>15320</v>
      </c>
      <c r="P42" s="47">
        <f t="shared" si="0"/>
        <v>22590424.561067019</v>
      </c>
      <c r="Q42" s="48">
        <f t="shared" si="1"/>
        <v>40820983.922127992</v>
      </c>
      <c r="R42" s="48">
        <f t="shared" si="2"/>
        <v>22861196.618846558</v>
      </c>
      <c r="S42" s="48">
        <f t="shared" si="3"/>
        <v>3821359.5359074995</v>
      </c>
      <c r="T42" s="48">
        <f t="shared" si="4"/>
        <v>6835928.4138784986</v>
      </c>
      <c r="U42" s="48">
        <f t="shared" si="5"/>
        <v>237415.04116199995</v>
      </c>
      <c r="V42" s="48">
        <f t="shared" si="6"/>
        <v>59903.96888112001</v>
      </c>
      <c r="W42" s="48">
        <f t="shared" si="7"/>
        <v>95126.419139525256</v>
      </c>
      <c r="X42" s="49">
        <f t="shared" si="8"/>
        <v>97322338.481010213</v>
      </c>
      <c r="Y42" s="47">
        <f t="shared" si="9"/>
        <v>20763257.868627772</v>
      </c>
      <c r="Z42" s="48">
        <f t="shared" si="10"/>
        <v>38043787.439075492</v>
      </c>
      <c r="AA42" s="48">
        <f t="shared" si="11"/>
        <v>21981919.825813998</v>
      </c>
      <c r="AB42" s="48">
        <f t="shared" si="12"/>
        <v>3821359.5359074995</v>
      </c>
      <c r="AC42" s="48">
        <f t="shared" si="13"/>
        <v>6835928.4138784986</v>
      </c>
      <c r="AD42" s="48">
        <f t="shared" si="14"/>
        <v>206447.86187999998</v>
      </c>
      <c r="AE42" s="48">
        <f t="shared" si="15"/>
        <v>149759.92220280002</v>
      </c>
      <c r="AF42" s="48">
        <f t="shared" si="16"/>
        <v>772262.86505743617</v>
      </c>
      <c r="AG42" s="49">
        <f t="shared" si="17"/>
        <v>92574723.732443511</v>
      </c>
      <c r="AI42" s="109"/>
    </row>
    <row r="43" spans="1:35">
      <c r="A43" s="44">
        <v>1993</v>
      </c>
      <c r="B43" s="70">
        <v>944081.28500000003</v>
      </c>
      <c r="C43" s="71">
        <v>17236.730749999999</v>
      </c>
      <c r="D43" s="71">
        <v>20789.509999999998</v>
      </c>
      <c r="E43" s="71">
        <v>3.9074800000000001</v>
      </c>
      <c r="F43" s="71">
        <v>6.4104999999999999</v>
      </c>
      <c r="G43" s="48">
        <v>69572757</v>
      </c>
      <c r="H43" s="59">
        <v>5130000</v>
      </c>
      <c r="I43" s="59">
        <v>28000</v>
      </c>
      <c r="J43" s="50">
        <v>4205.4056097537969</v>
      </c>
      <c r="K43" s="63">
        <v>122076000</v>
      </c>
      <c r="L43" s="51">
        <v>21418</v>
      </c>
      <c r="M43" s="48">
        <v>5800</v>
      </c>
      <c r="N43" s="52">
        <v>1027</v>
      </c>
      <c r="O43" s="72">
        <v>15320</v>
      </c>
      <c r="P43" s="47">
        <f t="shared" si="0"/>
        <v>23210935.671739671</v>
      </c>
      <c r="Q43" s="48">
        <f t="shared" si="1"/>
        <v>41309594.085420728</v>
      </c>
      <c r="R43" s="48">
        <f t="shared" si="2"/>
        <v>23427367.273466107</v>
      </c>
      <c r="S43" s="48">
        <f t="shared" si="3"/>
        <v>4122609.6327579995</v>
      </c>
      <c r="T43" s="48">
        <f t="shared" si="4"/>
        <v>6763435.5264249984</v>
      </c>
      <c r="U43" s="48">
        <f t="shared" si="5"/>
        <v>204288.80547099997</v>
      </c>
      <c r="V43" s="48">
        <f t="shared" si="6"/>
        <v>60009.03138048001</v>
      </c>
      <c r="W43" s="48">
        <f t="shared" si="7"/>
        <v>96573.665922780725</v>
      </c>
      <c r="X43" s="49">
        <f t="shared" si="8"/>
        <v>99194813.69258377</v>
      </c>
      <c r="Y43" s="47">
        <f t="shared" si="9"/>
        <v>21333580.58064308</v>
      </c>
      <c r="Z43" s="48">
        <f t="shared" si="10"/>
        <v>38499155.718006268</v>
      </c>
      <c r="AA43" s="48">
        <f t="shared" si="11"/>
        <v>22526314.686025102</v>
      </c>
      <c r="AB43" s="48">
        <f t="shared" si="12"/>
        <v>4122609.6327579995</v>
      </c>
      <c r="AC43" s="48">
        <f t="shared" si="13"/>
        <v>6763435.5264249984</v>
      </c>
      <c r="AD43" s="48">
        <f t="shared" si="14"/>
        <v>177642.43953999999</v>
      </c>
      <c r="AE43" s="48">
        <f t="shared" si="15"/>
        <v>150022.57845120001</v>
      </c>
      <c r="AF43" s="48">
        <f t="shared" si="16"/>
        <v>784012.01905053167</v>
      </c>
      <c r="AG43" s="49">
        <f t="shared" si="17"/>
        <v>94356773.180899203</v>
      </c>
      <c r="AI43" s="109"/>
    </row>
    <row r="44" spans="1:35">
      <c r="A44" s="44">
        <v>1994</v>
      </c>
      <c r="B44" s="70">
        <v>951285.89899999998</v>
      </c>
      <c r="C44" s="71">
        <v>17718.159110000001</v>
      </c>
      <c r="D44" s="71">
        <v>21247</v>
      </c>
      <c r="E44" s="71">
        <v>3.72316</v>
      </c>
      <c r="F44" s="71">
        <v>6.6938800000000001</v>
      </c>
      <c r="G44" s="48">
        <v>62664800</v>
      </c>
      <c r="H44" s="59">
        <v>5110000</v>
      </c>
      <c r="I44" s="59">
        <v>28000</v>
      </c>
      <c r="J44" s="50">
        <v>4212.7802374177854</v>
      </c>
      <c r="K44" s="63">
        <v>124776000</v>
      </c>
      <c r="L44" s="51">
        <v>21394</v>
      </c>
      <c r="M44" s="48">
        <v>5800</v>
      </c>
      <c r="N44" s="52">
        <v>1028</v>
      </c>
      <c r="O44" s="72">
        <v>15320</v>
      </c>
      <c r="P44" s="47">
        <f t="shared" si="0"/>
        <v>23361858.864652857</v>
      </c>
      <c r="Q44" s="48">
        <f t="shared" si="1"/>
        <v>42463386.55461096</v>
      </c>
      <c r="R44" s="48">
        <f t="shared" si="2"/>
        <v>23966218.90104894</v>
      </c>
      <c r="S44" s="48">
        <f t="shared" si="3"/>
        <v>3928141.7384859994</v>
      </c>
      <c r="T44" s="48">
        <f t="shared" si="4"/>
        <v>7062417.2531979987</v>
      </c>
      <c r="U44" s="48">
        <f t="shared" si="5"/>
        <v>184004.74106666664</v>
      </c>
      <c r="V44" s="48">
        <f t="shared" si="6"/>
        <v>59775.559159680008</v>
      </c>
      <c r="W44" s="48">
        <f t="shared" si="7"/>
        <v>98882.719235032302</v>
      </c>
      <c r="X44" s="49">
        <f t="shared" si="8"/>
        <v>101124686.33145814</v>
      </c>
      <c r="Y44" s="47">
        <f t="shared" si="9"/>
        <v>21472296.750600051</v>
      </c>
      <c r="Z44" s="48">
        <f t="shared" si="10"/>
        <v>39574451.588640228</v>
      </c>
      <c r="AA44" s="48">
        <f t="shared" si="11"/>
        <v>23044441.251008596</v>
      </c>
      <c r="AB44" s="48">
        <f t="shared" si="12"/>
        <v>3928141.7384859994</v>
      </c>
      <c r="AC44" s="48">
        <f t="shared" si="13"/>
        <v>7062417.2531979987</v>
      </c>
      <c r="AD44" s="48">
        <f t="shared" si="14"/>
        <v>160004.12266666666</v>
      </c>
      <c r="AE44" s="48">
        <f t="shared" si="15"/>
        <v>149438.8978992</v>
      </c>
      <c r="AF44" s="48">
        <f t="shared" si="16"/>
        <v>802757.55938117614</v>
      </c>
      <c r="AG44" s="49">
        <f t="shared" si="17"/>
        <v>96193949.161879912</v>
      </c>
      <c r="AI44" s="109"/>
    </row>
    <row r="45" spans="1:35">
      <c r="A45" s="44">
        <v>1995</v>
      </c>
      <c r="B45" s="70">
        <v>962103.77399999998</v>
      </c>
      <c r="C45" s="71">
        <v>17724.589960000001</v>
      </c>
      <c r="D45" s="71">
        <v>22207</v>
      </c>
      <c r="E45" s="71">
        <v>4.2185699999999997</v>
      </c>
      <c r="F45" s="71">
        <v>7.0754400000000004</v>
      </c>
      <c r="G45" s="48">
        <v>61025000</v>
      </c>
      <c r="H45" s="59">
        <v>5130000</v>
      </c>
      <c r="I45" s="59">
        <v>28000</v>
      </c>
      <c r="J45" s="50">
        <v>4220.1482682234127</v>
      </c>
      <c r="K45" s="63">
        <v>126520000</v>
      </c>
      <c r="L45" s="51">
        <v>21326</v>
      </c>
      <c r="M45" s="48">
        <v>5800</v>
      </c>
      <c r="N45" s="52">
        <v>1026</v>
      </c>
      <c r="O45" s="72">
        <v>15320</v>
      </c>
      <c r="P45" s="47">
        <f t="shared" si="0"/>
        <v>23552427.106328145</v>
      </c>
      <c r="Q45" s="48">
        <f t="shared" si="1"/>
        <v>42478798.746573418</v>
      </c>
      <c r="R45" s="48">
        <f t="shared" si="2"/>
        <v>25000347.338444088</v>
      </c>
      <c r="S45" s="48">
        <f t="shared" si="3"/>
        <v>4450826.9571344992</v>
      </c>
      <c r="T45" s="48">
        <f t="shared" si="4"/>
        <v>7464984.3633239986</v>
      </c>
      <c r="U45" s="48">
        <f t="shared" si="5"/>
        <v>179189.74166666664</v>
      </c>
      <c r="V45" s="48">
        <f t="shared" si="6"/>
        <v>60009.03138048001</v>
      </c>
      <c r="W45" s="48">
        <f t="shared" si="7"/>
        <v>100440.16788520683</v>
      </c>
      <c r="X45" s="49">
        <f t="shared" si="8"/>
        <v>103287023.4527365</v>
      </c>
      <c r="Y45" s="47">
        <f t="shared" si="9"/>
        <v>21647451.384492777</v>
      </c>
      <c r="Z45" s="48">
        <f t="shared" si="10"/>
        <v>39588815.234457992</v>
      </c>
      <c r="AA45" s="48">
        <f t="shared" si="11"/>
        <v>24038795.517734699</v>
      </c>
      <c r="AB45" s="48">
        <f t="shared" si="12"/>
        <v>4450826.9571344992</v>
      </c>
      <c r="AC45" s="48">
        <f t="shared" si="13"/>
        <v>7464984.3633239986</v>
      </c>
      <c r="AD45" s="48">
        <f t="shared" si="14"/>
        <v>155817.16666666666</v>
      </c>
      <c r="AE45" s="48">
        <f t="shared" si="15"/>
        <v>150022.57845120001</v>
      </c>
      <c r="AF45" s="48">
        <f t="shared" si="16"/>
        <v>815401.3629390446</v>
      </c>
      <c r="AG45" s="49">
        <f t="shared" si="17"/>
        <v>98312114.56520088</v>
      </c>
      <c r="AI45" s="109"/>
    </row>
    <row r="46" spans="1:35">
      <c r="A46" s="44">
        <v>1996</v>
      </c>
      <c r="B46" s="70">
        <v>1006320.7709999999</v>
      </c>
      <c r="C46" s="71">
        <v>18308.905269999999</v>
      </c>
      <c r="D46" s="71">
        <v>22609</v>
      </c>
      <c r="E46" s="71">
        <v>4.6502699999999999</v>
      </c>
      <c r="F46" s="71">
        <v>7.0866699999999998</v>
      </c>
      <c r="G46" s="48">
        <v>54530000</v>
      </c>
      <c r="H46" s="59">
        <v>5150000</v>
      </c>
      <c r="I46" s="59">
        <v>28000</v>
      </c>
      <c r="J46" s="50">
        <v>4227.5096399716585</v>
      </c>
      <c r="K46" s="63">
        <v>128263000</v>
      </c>
      <c r="L46" s="51">
        <v>21322</v>
      </c>
      <c r="M46" s="48">
        <v>5800</v>
      </c>
      <c r="N46" s="52">
        <v>1026</v>
      </c>
      <c r="O46" s="72">
        <v>15320</v>
      </c>
      <c r="P46" s="47">
        <f t="shared" si="0"/>
        <v>24630244.391183674</v>
      </c>
      <c r="Q46" s="48">
        <f t="shared" si="1"/>
        <v>43879170.349755585</v>
      </c>
      <c r="R46" s="48">
        <f t="shared" si="2"/>
        <v>25452913.629706055</v>
      </c>
      <c r="S46" s="48">
        <f t="shared" si="3"/>
        <v>4906294.5675794994</v>
      </c>
      <c r="T46" s="48">
        <f t="shared" si="4"/>
        <v>7476832.6405194988</v>
      </c>
      <c r="U46" s="48">
        <f t="shared" si="5"/>
        <v>160118.25666666665</v>
      </c>
      <c r="V46" s="48">
        <f t="shared" si="6"/>
        <v>60242.503601280012</v>
      </c>
      <c r="W46" s="48">
        <f t="shared" si="7"/>
        <v>102001.49507677315</v>
      </c>
      <c r="X46" s="49">
        <f t="shared" si="8"/>
        <v>106667817.83408903</v>
      </c>
      <c r="Y46" s="47">
        <f t="shared" si="9"/>
        <v>22638092.271308523</v>
      </c>
      <c r="Z46" s="48">
        <f t="shared" si="10"/>
        <v>40893914.585047148</v>
      </c>
      <c r="AA46" s="48">
        <f t="shared" si="11"/>
        <v>24473955.413178898</v>
      </c>
      <c r="AB46" s="48">
        <f t="shared" si="12"/>
        <v>4906294.5675794994</v>
      </c>
      <c r="AC46" s="48">
        <f t="shared" si="13"/>
        <v>7476832.6405194988</v>
      </c>
      <c r="AD46" s="48">
        <f t="shared" si="14"/>
        <v>139233.26666666666</v>
      </c>
      <c r="AE46" s="48">
        <f t="shared" si="15"/>
        <v>150606.25900320002</v>
      </c>
      <c r="AF46" s="48">
        <f t="shared" si="16"/>
        <v>828076.65358025499</v>
      </c>
      <c r="AG46" s="49">
        <f t="shared" si="17"/>
        <v>101507005.65688367</v>
      </c>
      <c r="AI46" s="109"/>
    </row>
    <row r="47" spans="1:35">
      <c r="A47" s="44">
        <v>1997</v>
      </c>
      <c r="B47" s="70">
        <v>1029544.456</v>
      </c>
      <c r="C47" s="71">
        <v>18620.303080000002</v>
      </c>
      <c r="D47" s="71">
        <v>22737</v>
      </c>
      <c r="E47" s="71">
        <v>4.6893599999999998</v>
      </c>
      <c r="F47" s="71">
        <v>6.5969899999999999</v>
      </c>
      <c r="G47" s="48">
        <v>48180000</v>
      </c>
      <c r="H47" s="59">
        <v>5170000</v>
      </c>
      <c r="I47" s="59">
        <v>28000</v>
      </c>
      <c r="J47" s="50">
        <v>4234.8642907043577</v>
      </c>
      <c r="K47" s="63">
        <v>131070000</v>
      </c>
      <c r="L47" s="51">
        <v>21296</v>
      </c>
      <c r="M47" s="48">
        <v>5800</v>
      </c>
      <c r="N47" s="52">
        <v>1026</v>
      </c>
      <c r="O47" s="72">
        <v>15320</v>
      </c>
      <c r="P47" s="47">
        <f t="shared" si="0"/>
        <v>25167929.438255645</v>
      </c>
      <c r="Q47" s="48">
        <f t="shared" si="1"/>
        <v>44625467.157239757</v>
      </c>
      <c r="R47" s="48">
        <f t="shared" si="2"/>
        <v>25597014.339361608</v>
      </c>
      <c r="S47" s="48">
        <f t="shared" si="3"/>
        <v>4947536.7007559994</v>
      </c>
      <c r="T47" s="48">
        <f t="shared" si="4"/>
        <v>6960192.891891499</v>
      </c>
      <c r="U47" s="48">
        <f t="shared" si="5"/>
        <v>141472.53999999998</v>
      </c>
      <c r="V47" s="48">
        <f t="shared" si="6"/>
        <v>60475.975822080014</v>
      </c>
      <c r="W47" s="48">
        <f t="shared" si="7"/>
        <v>104415.1061381718</v>
      </c>
      <c r="X47" s="49">
        <f t="shared" si="8"/>
        <v>107604504.14946476</v>
      </c>
      <c r="Y47" s="47">
        <f t="shared" si="9"/>
        <v>23132288.086632024</v>
      </c>
      <c r="Z47" s="48">
        <f t="shared" si="10"/>
        <v>41589438.170773305</v>
      </c>
      <c r="AA47" s="48">
        <f t="shared" si="11"/>
        <v>24612513.787847698</v>
      </c>
      <c r="AB47" s="48">
        <f t="shared" si="12"/>
        <v>4947536.7007559994</v>
      </c>
      <c r="AC47" s="48">
        <f t="shared" si="13"/>
        <v>6960192.891891499</v>
      </c>
      <c r="AD47" s="48">
        <f t="shared" si="14"/>
        <v>123019.59999999999</v>
      </c>
      <c r="AE47" s="48">
        <f t="shared" si="15"/>
        <v>151189.93955520002</v>
      </c>
      <c r="AF47" s="48">
        <f t="shared" si="16"/>
        <v>847671.02294967428</v>
      </c>
      <c r="AG47" s="49">
        <f t="shared" si="17"/>
        <v>102363850.20040539</v>
      </c>
      <c r="AI47" s="109"/>
    </row>
    <row r="48" spans="1:35">
      <c r="A48" s="44">
        <v>1998</v>
      </c>
      <c r="B48" s="70">
        <v>1037102.819</v>
      </c>
      <c r="C48" s="71">
        <v>18917.139810000001</v>
      </c>
      <c r="D48" s="71">
        <v>22246</v>
      </c>
      <c r="E48" s="71">
        <v>4.3269099999999998</v>
      </c>
      <c r="F48" s="71">
        <v>7.0678099999999997</v>
      </c>
      <c r="G48" s="48">
        <v>46073800</v>
      </c>
      <c r="H48" s="59">
        <v>5237000</v>
      </c>
      <c r="I48" s="59">
        <v>28000</v>
      </c>
      <c r="J48" s="50">
        <v>4242.2121587061019</v>
      </c>
      <c r="K48" s="63">
        <v>132952000</v>
      </c>
      <c r="L48" s="51">
        <v>21418</v>
      </c>
      <c r="M48" s="48">
        <v>5800</v>
      </c>
      <c r="N48" s="52">
        <v>1031</v>
      </c>
      <c r="O48" s="72">
        <v>15320</v>
      </c>
      <c r="P48" s="47">
        <f t="shared" si="0"/>
        <v>25497938.789019503</v>
      </c>
      <c r="Q48" s="48">
        <f t="shared" si="1"/>
        <v>45336866.842237651</v>
      </c>
      <c r="R48" s="48">
        <f t="shared" si="2"/>
        <v>25166301.040100582</v>
      </c>
      <c r="S48" s="48">
        <f t="shared" si="3"/>
        <v>4565131.7079234999</v>
      </c>
      <c r="T48" s="48">
        <f t="shared" si="4"/>
        <v>7456934.2871884983</v>
      </c>
      <c r="U48" s="48">
        <f t="shared" si="5"/>
        <v>135288.0347333333</v>
      </c>
      <c r="V48" s="48">
        <f t="shared" si="6"/>
        <v>61258.107761760009</v>
      </c>
      <c r="W48" s="48">
        <f t="shared" si="7"/>
        <v>106098.14636469248</v>
      </c>
      <c r="X48" s="49">
        <f t="shared" si="8"/>
        <v>108325816.95532951</v>
      </c>
      <c r="Y48" s="47">
        <f t="shared" si="9"/>
        <v>23435605.504613511</v>
      </c>
      <c r="Z48" s="48">
        <f t="shared" si="10"/>
        <v>42252438.809168346</v>
      </c>
      <c r="AA48" s="48">
        <f t="shared" si="11"/>
        <v>24198366.384712096</v>
      </c>
      <c r="AB48" s="48">
        <f t="shared" si="12"/>
        <v>4565131.7079234999</v>
      </c>
      <c r="AC48" s="48">
        <f t="shared" si="13"/>
        <v>7456934.2871884983</v>
      </c>
      <c r="AD48" s="48">
        <f t="shared" si="14"/>
        <v>117641.76933333333</v>
      </c>
      <c r="AE48" s="48">
        <f t="shared" si="15"/>
        <v>153145.26940440002</v>
      </c>
      <c r="AF48" s="48">
        <f t="shared" si="16"/>
        <v>861334.41403594438</v>
      </c>
      <c r="AG48" s="49">
        <f t="shared" si="17"/>
        <v>103040598.14637963</v>
      </c>
      <c r="AI48" s="109"/>
    </row>
    <row r="49" spans="1:36">
      <c r="A49" s="44">
        <v>1999</v>
      </c>
      <c r="B49" s="70">
        <v>1038646.541</v>
      </c>
      <c r="C49" s="71">
        <v>19519.337179999999</v>
      </c>
      <c r="D49" s="71">
        <v>22405</v>
      </c>
      <c r="E49" s="71">
        <v>4.3329300000000002</v>
      </c>
      <c r="F49" s="71">
        <v>7.6102600000000002</v>
      </c>
      <c r="G49" s="48">
        <v>45952700</v>
      </c>
      <c r="H49" s="59">
        <v>5170000</v>
      </c>
      <c r="I49" s="59">
        <v>28000</v>
      </c>
      <c r="J49" s="50">
        <v>4249.5531825061207</v>
      </c>
      <c r="K49" s="63">
        <v>134946000</v>
      </c>
      <c r="L49" s="51">
        <v>21070</v>
      </c>
      <c r="M49" s="48">
        <v>5800</v>
      </c>
      <c r="N49" s="52">
        <v>1027</v>
      </c>
      <c r="O49" s="72">
        <v>15320</v>
      </c>
      <c r="P49" s="47">
        <f t="shared" si="0"/>
        <v>25120984.75530022</v>
      </c>
      <c r="Q49" s="48">
        <f t="shared" si="1"/>
        <v>46780094.637276903</v>
      </c>
      <c r="R49" s="48">
        <f t="shared" si="2"/>
        <v>25247837.191064537</v>
      </c>
      <c r="S49" s="48">
        <f t="shared" si="3"/>
        <v>4571483.1441404996</v>
      </c>
      <c r="T49" s="48">
        <f t="shared" si="4"/>
        <v>8029249.3330209991</v>
      </c>
      <c r="U49" s="48">
        <f t="shared" si="5"/>
        <v>134932.44476666665</v>
      </c>
      <c r="V49" s="48">
        <f t="shared" si="6"/>
        <v>60475.975822080014</v>
      </c>
      <c r="W49" s="48">
        <f t="shared" si="7"/>
        <v>107875.74845683759</v>
      </c>
      <c r="X49" s="49">
        <f t="shared" si="8"/>
        <v>110052933.22984874</v>
      </c>
      <c r="Y49" s="47">
        <f t="shared" si="9"/>
        <v>23089140.400092114</v>
      </c>
      <c r="Z49" s="48">
        <f t="shared" si="10"/>
        <v>43597478.69270914</v>
      </c>
      <c r="AA49" s="48">
        <f t="shared" si="11"/>
        <v>24276766.529869746</v>
      </c>
      <c r="AB49" s="48">
        <f t="shared" si="12"/>
        <v>4571483.1441404996</v>
      </c>
      <c r="AC49" s="48">
        <f t="shared" si="13"/>
        <v>8029249.3330209991</v>
      </c>
      <c r="AD49" s="48">
        <f t="shared" si="14"/>
        <v>117332.56066666666</v>
      </c>
      <c r="AE49" s="48">
        <f t="shared" si="15"/>
        <v>151189.93955520002</v>
      </c>
      <c r="AF49" s="48">
        <f t="shared" si="16"/>
        <v>875765.48478400393</v>
      </c>
      <c r="AG49" s="49">
        <f t="shared" si="17"/>
        <v>104708406.08483838</v>
      </c>
      <c r="AI49" s="109"/>
    </row>
    <row r="50" spans="1:36">
      <c r="A50" s="44">
        <v>2000</v>
      </c>
      <c r="B50" s="70">
        <v>1084094.875</v>
      </c>
      <c r="C50" s="71">
        <v>19701.0762</v>
      </c>
      <c r="D50" s="71">
        <v>23333</v>
      </c>
      <c r="E50" s="71">
        <v>3.8890899999999999</v>
      </c>
      <c r="F50" s="71">
        <v>7.8623500000000002</v>
      </c>
      <c r="G50" s="48">
        <v>45843400</v>
      </c>
      <c r="H50" s="59">
        <v>5240000</v>
      </c>
      <c r="I50" s="59">
        <v>28000</v>
      </c>
      <c r="J50" s="48">
        <v>4256.887300880152</v>
      </c>
      <c r="K50" s="63">
        <v>138323000</v>
      </c>
      <c r="L50" s="51">
        <v>21072</v>
      </c>
      <c r="M50" s="48">
        <v>5800</v>
      </c>
      <c r="N50" s="52">
        <v>1025</v>
      </c>
      <c r="O50" s="72">
        <v>15320</v>
      </c>
      <c r="P50" s="47">
        <f t="shared" si="0"/>
        <v>26222699.258894701</v>
      </c>
      <c r="Q50" s="48">
        <f t="shared" si="1"/>
        <v>47215650.848867796</v>
      </c>
      <c r="R50" s="48">
        <f t="shared" si="2"/>
        <v>26242380.945821296</v>
      </c>
      <c r="S50" s="48">
        <f t="shared" si="3"/>
        <v>4103207.1556764995</v>
      </c>
      <c r="T50" s="48">
        <f t="shared" si="4"/>
        <v>8295218.3622474987</v>
      </c>
      <c r="U50" s="48">
        <f t="shared" si="5"/>
        <v>134611.50353333331</v>
      </c>
      <c r="V50" s="48">
        <f t="shared" si="6"/>
        <v>61293.128594880007</v>
      </c>
      <c r="W50" s="48">
        <f t="shared" si="7"/>
        <v>110766.15727538292</v>
      </c>
      <c r="X50" s="49">
        <f t="shared" si="8"/>
        <v>112385827.36091138</v>
      </c>
      <c r="Y50" s="47">
        <f t="shared" si="9"/>
        <v>24101745.64236645</v>
      </c>
      <c r="Z50" s="48">
        <f t="shared" si="10"/>
        <v>44003402.468655914</v>
      </c>
      <c r="AA50" s="48">
        <f t="shared" si="11"/>
        <v>25233058.601751246</v>
      </c>
      <c r="AB50" s="48">
        <f t="shared" si="12"/>
        <v>4103207.1556764995</v>
      </c>
      <c r="AC50" s="48">
        <f t="shared" si="13"/>
        <v>8295218.3622474987</v>
      </c>
      <c r="AD50" s="48">
        <f t="shared" si="14"/>
        <v>117053.48133333333</v>
      </c>
      <c r="AE50" s="48">
        <f t="shared" si="15"/>
        <v>153232.82148720001</v>
      </c>
      <c r="AF50" s="48">
        <f t="shared" si="16"/>
        <v>899230.63164423755</v>
      </c>
      <c r="AG50" s="49">
        <f t="shared" si="17"/>
        <v>106906149.16516238</v>
      </c>
      <c r="AI50" s="63"/>
    </row>
    <row r="51" spans="1:36">
      <c r="A51" s="44">
        <v>2001</v>
      </c>
      <c r="B51" s="70">
        <v>1060145.5319999999</v>
      </c>
      <c r="C51" s="71">
        <v>19648.70493</v>
      </c>
      <c r="D51" s="71">
        <v>22239</v>
      </c>
      <c r="E51" s="71">
        <v>3.33291</v>
      </c>
      <c r="F51" s="71">
        <v>8.0288500000000003</v>
      </c>
      <c r="G51" s="48">
        <v>45836000</v>
      </c>
      <c r="H51" s="59">
        <v>5500000</v>
      </c>
      <c r="I51" s="59">
        <v>28000</v>
      </c>
      <c r="J51" s="48">
        <v>4264.2144528522858</v>
      </c>
      <c r="K51" s="63">
        <v>138404866.41666666</v>
      </c>
      <c r="L51" s="51">
        <v>20772</v>
      </c>
      <c r="M51" s="48">
        <v>5800</v>
      </c>
      <c r="N51" s="52">
        <v>1028</v>
      </c>
      <c r="O51" s="72">
        <v>15320</v>
      </c>
      <c r="P51" s="47">
        <f t="shared" si="0"/>
        <v>25278316.460952237</v>
      </c>
      <c r="Q51" s="48">
        <f t="shared" si="1"/>
        <v>47090137.725943483</v>
      </c>
      <c r="R51" s="48">
        <f t="shared" si="2"/>
        <v>25085176.360918127</v>
      </c>
      <c r="S51" s="48">
        <f t="shared" si="3"/>
        <v>3516406.1930234996</v>
      </c>
      <c r="T51" s="48">
        <f t="shared" si="4"/>
        <v>8470885.1612724978</v>
      </c>
      <c r="U51" s="48">
        <f t="shared" si="5"/>
        <v>134589.77466666664</v>
      </c>
      <c r="V51" s="48">
        <f t="shared" si="6"/>
        <v>64328.267465280012</v>
      </c>
      <c r="W51" s="48">
        <f t="shared" si="7"/>
        <v>111022.48287465506</v>
      </c>
      <c r="X51" s="49">
        <f t="shared" si="8"/>
        <v>109750862.42711647</v>
      </c>
      <c r="Y51" s="47">
        <f t="shared" si="9"/>
        <v>23233746.747198746</v>
      </c>
      <c r="Z51" s="48">
        <f t="shared" si="10"/>
        <v>43886428.449155152</v>
      </c>
      <c r="AA51" s="48">
        <f t="shared" si="11"/>
        <v>24120361.8854982</v>
      </c>
      <c r="AB51" s="48">
        <f t="shared" si="12"/>
        <v>3516406.1930234996</v>
      </c>
      <c r="AC51" s="48">
        <f t="shared" si="13"/>
        <v>8470885.1612724978</v>
      </c>
      <c r="AD51" s="48">
        <f t="shared" si="14"/>
        <v>117034.58666666666</v>
      </c>
      <c r="AE51" s="48">
        <f t="shared" si="15"/>
        <v>160820.66866320002</v>
      </c>
      <c r="AF51" s="48">
        <f t="shared" si="16"/>
        <v>901311.55452004902</v>
      </c>
      <c r="AG51" s="49">
        <f t="shared" si="17"/>
        <v>104406995.24599802</v>
      </c>
      <c r="AI51" s="63"/>
    </row>
    <row r="52" spans="1:36">
      <c r="A52" s="44">
        <v>2002</v>
      </c>
      <c r="B52" s="70">
        <v>1066354.5730000001</v>
      </c>
      <c r="C52" s="71">
        <v>19761.303670000001</v>
      </c>
      <c r="D52" s="71">
        <v>23007</v>
      </c>
      <c r="E52" s="71">
        <v>4.0006000000000004</v>
      </c>
      <c r="F52" s="71">
        <v>8.1454299999999993</v>
      </c>
      <c r="G52" s="48">
        <v>42975400</v>
      </c>
      <c r="H52" s="59">
        <v>6000000</v>
      </c>
      <c r="I52" s="59">
        <v>28000</v>
      </c>
      <c r="J52" s="48">
        <v>4271.5345776967952</v>
      </c>
      <c r="K52" s="63">
        <v>138039996.9166666</v>
      </c>
      <c r="L52" s="51">
        <v>20673</v>
      </c>
      <c r="M52" s="48">
        <v>5800</v>
      </c>
      <c r="N52" s="52">
        <v>1027</v>
      </c>
      <c r="O52" s="72">
        <v>15320</v>
      </c>
      <c r="P52" s="47">
        <f t="shared" si="0"/>
        <v>25305183.189612672</v>
      </c>
      <c r="Q52" s="48">
        <f t="shared" si="1"/>
        <v>47359992.161299795</v>
      </c>
      <c r="R52" s="48">
        <f t="shared" si="2"/>
        <v>25926221.390529875</v>
      </c>
      <c r="S52" s="48">
        <f t="shared" si="3"/>
        <v>4220856.4335099999</v>
      </c>
      <c r="T52" s="48">
        <f t="shared" si="4"/>
        <v>8593883.5722654983</v>
      </c>
      <c r="U52" s="48">
        <f t="shared" si="5"/>
        <v>126190.09953333331</v>
      </c>
      <c r="V52" s="48">
        <f t="shared" si="6"/>
        <v>70165.07298528</v>
      </c>
      <c r="W52" s="48">
        <f t="shared" si="7"/>
        <v>110919.88341951178</v>
      </c>
      <c r="X52" s="49">
        <f t="shared" si="8"/>
        <v>111713411.80315596</v>
      </c>
      <c r="Y52" s="47">
        <f t="shared" si="9"/>
        <v>23258440.431629293</v>
      </c>
      <c r="Z52" s="48">
        <f t="shared" si="10"/>
        <v>44137923.729077145</v>
      </c>
      <c r="AA52" s="48">
        <f t="shared" si="11"/>
        <v>24929059.029355649</v>
      </c>
      <c r="AB52" s="48">
        <f t="shared" si="12"/>
        <v>4220856.4335099999</v>
      </c>
      <c r="AC52" s="48">
        <f t="shared" si="13"/>
        <v>8593883.5722654983</v>
      </c>
      <c r="AD52" s="48">
        <f t="shared" si="14"/>
        <v>109730.52133333332</v>
      </c>
      <c r="AE52" s="48">
        <f t="shared" si="15"/>
        <v>175412.68246320001</v>
      </c>
      <c r="AF52" s="48">
        <f t="shared" si="16"/>
        <v>900478.62345947709</v>
      </c>
      <c r="AG52" s="49">
        <f t="shared" si="17"/>
        <v>106325785.0230936</v>
      </c>
    </row>
    <row r="53" spans="1:36">
      <c r="A53" s="44">
        <v>2003</v>
      </c>
      <c r="B53" s="70">
        <v>1094860.8430000001</v>
      </c>
      <c r="C53" s="71">
        <v>20033.506850000002</v>
      </c>
      <c r="D53" s="71">
        <v>22277</v>
      </c>
      <c r="E53" s="71">
        <v>4.05342</v>
      </c>
      <c r="F53" s="71">
        <v>7.9588599999999996</v>
      </c>
      <c r="G53" s="48">
        <v>42915882</v>
      </c>
      <c r="H53" s="59">
        <v>7000000</v>
      </c>
      <c r="I53" s="59">
        <v>28000</v>
      </c>
      <c r="J53" s="48">
        <v>4278.8476149399467</v>
      </c>
      <c r="K53" s="63">
        <v>139412357.99999997</v>
      </c>
      <c r="L53" s="51">
        <v>20499</v>
      </c>
      <c r="M53" s="48">
        <v>5800</v>
      </c>
      <c r="N53" s="52">
        <v>1031</v>
      </c>
      <c r="O53" s="72">
        <v>15320</v>
      </c>
      <c r="P53" s="47">
        <f t="shared" si="0"/>
        <v>25762970.988501061</v>
      </c>
      <c r="Q53" s="48">
        <f t="shared" si="1"/>
        <v>48012355.015813872</v>
      </c>
      <c r="R53" s="48">
        <f t="shared" si="2"/>
        <v>25201370.505723309</v>
      </c>
      <c r="S53" s="48">
        <f t="shared" si="3"/>
        <v>4276584.483506999</v>
      </c>
      <c r="T53" s="48">
        <f t="shared" si="4"/>
        <v>8397041.8023309987</v>
      </c>
      <c r="U53" s="48">
        <f t="shared" si="5"/>
        <v>126015.33484599998</v>
      </c>
      <c r="V53" s="48">
        <f t="shared" si="6"/>
        <v>81838.684025280003</v>
      </c>
      <c r="W53" s="48">
        <f t="shared" si="7"/>
        <v>112214.409922201</v>
      </c>
      <c r="X53" s="49">
        <f t="shared" si="8"/>
        <v>111970391.22466971</v>
      </c>
      <c r="Y53" s="47">
        <f t="shared" si="9"/>
        <v>23679201.276195828</v>
      </c>
      <c r="Z53" s="48">
        <f t="shared" si="10"/>
        <v>44745904.02219373</v>
      </c>
      <c r="AA53" s="48">
        <f t="shared" si="11"/>
        <v>24232087.024733949</v>
      </c>
      <c r="AB53" s="48">
        <f t="shared" si="12"/>
        <v>4276584.483506999</v>
      </c>
      <c r="AC53" s="48">
        <f t="shared" si="13"/>
        <v>8397041.8023309987</v>
      </c>
      <c r="AD53" s="48">
        <f t="shared" si="14"/>
        <v>109578.55204</v>
      </c>
      <c r="AE53" s="48">
        <f t="shared" si="15"/>
        <v>204596.71006320001</v>
      </c>
      <c r="AF53" s="48">
        <f t="shared" si="16"/>
        <v>910987.95151894353</v>
      </c>
      <c r="AG53" s="49">
        <f t="shared" si="17"/>
        <v>106555981.82258363</v>
      </c>
    </row>
    <row r="54" spans="1:36">
      <c r="A54" s="44">
        <v>2004</v>
      </c>
      <c r="B54" s="70">
        <v>1107254.5390000001</v>
      </c>
      <c r="C54" s="71">
        <v>20731.150269999998</v>
      </c>
      <c r="D54" s="71">
        <v>22389</v>
      </c>
      <c r="E54" s="71">
        <v>3.7435999999999998</v>
      </c>
      <c r="F54" s="71">
        <v>8.2219899999999999</v>
      </c>
      <c r="G54" s="48">
        <v>43645660</v>
      </c>
      <c r="H54" s="59">
        <v>8000000</v>
      </c>
      <c r="I54" s="59">
        <v>28000</v>
      </c>
      <c r="J54" s="48">
        <v>4286.1535043617905</v>
      </c>
      <c r="K54" s="63">
        <v>140934194.91666669</v>
      </c>
      <c r="L54" s="51">
        <v>20424</v>
      </c>
      <c r="M54" s="48">
        <v>5800</v>
      </c>
      <c r="N54" s="52">
        <v>1027</v>
      </c>
      <c r="O54" s="72">
        <v>15320</v>
      </c>
      <c r="P54" s="47">
        <f t="shared" si="0"/>
        <v>25959278.415757485</v>
      </c>
      <c r="Q54" s="48">
        <f t="shared" si="1"/>
        <v>49684329.064405687</v>
      </c>
      <c r="R54" s="48">
        <f t="shared" si="2"/>
        <v>25229807.046228249</v>
      </c>
      <c r="S54" s="48">
        <f t="shared" si="3"/>
        <v>3949707.0800599991</v>
      </c>
      <c r="T54" s="48">
        <f t="shared" si="4"/>
        <v>8674658.6481414977</v>
      </c>
      <c r="U54" s="48">
        <f t="shared" si="5"/>
        <v>128158.20631333331</v>
      </c>
      <c r="V54" s="48">
        <f t="shared" si="6"/>
        <v>93512.295065280006</v>
      </c>
      <c r="W54" s="48">
        <f t="shared" si="7"/>
        <v>113633.04302532165</v>
      </c>
      <c r="X54" s="49">
        <f t="shared" si="8"/>
        <v>113833083.79899685</v>
      </c>
      <c r="Y54" s="47">
        <f t="shared" si="9"/>
        <v>23859630.896835923</v>
      </c>
      <c r="Z54" s="48">
        <f t="shared" si="10"/>
        <v>46304127.739427485</v>
      </c>
      <c r="AA54" s="48">
        <f t="shared" si="11"/>
        <v>24259429.852142546</v>
      </c>
      <c r="AB54" s="48">
        <f t="shared" si="12"/>
        <v>3949707.0800599991</v>
      </c>
      <c r="AC54" s="48">
        <f t="shared" si="13"/>
        <v>8674658.6481414977</v>
      </c>
      <c r="AD54" s="48">
        <f t="shared" si="14"/>
        <v>111441.91853333333</v>
      </c>
      <c r="AE54" s="48">
        <f t="shared" si="15"/>
        <v>233780.73766320001</v>
      </c>
      <c r="AF54" s="48">
        <f t="shared" si="16"/>
        <v>922504.81165718101</v>
      </c>
      <c r="AG54" s="49">
        <f t="shared" si="17"/>
        <v>108315281.68446116</v>
      </c>
    </row>
    <row r="55" spans="1:36">
      <c r="A55" s="44">
        <v>2005</v>
      </c>
      <c r="B55" s="70">
        <v>1125977.612</v>
      </c>
      <c r="C55" s="71">
        <v>20802.161520000001</v>
      </c>
      <c r="D55" s="71">
        <v>22011</v>
      </c>
      <c r="E55" s="71">
        <v>3.7917399999999999</v>
      </c>
      <c r="F55" s="71">
        <v>8.1608099999999997</v>
      </c>
      <c r="G55" s="48">
        <v>43953429</v>
      </c>
      <c r="H55" s="59">
        <v>9200000</v>
      </c>
      <c r="I55" s="59">
        <v>28000</v>
      </c>
      <c r="J55" s="48">
        <v>4293.4521859979359</v>
      </c>
      <c r="K55" s="63">
        <v>143372574.41666666</v>
      </c>
      <c r="L55" s="51">
        <v>20348</v>
      </c>
      <c r="M55" s="48">
        <v>5800</v>
      </c>
      <c r="N55" s="52">
        <v>1029</v>
      </c>
      <c r="O55" s="72">
        <v>15320</v>
      </c>
      <c r="P55" s="47">
        <f t="shared" si="0"/>
        <v>26300004.914812494</v>
      </c>
      <c r="Q55" s="48">
        <f t="shared" si="1"/>
        <v>49854514.812245287</v>
      </c>
      <c r="R55" s="48">
        <f t="shared" si="2"/>
        <v>24852148.369844794</v>
      </c>
      <c r="S55" s="48">
        <f t="shared" si="3"/>
        <v>4000497.4686789992</v>
      </c>
      <c r="T55" s="48">
        <f t="shared" si="4"/>
        <v>8610110.3312384989</v>
      </c>
      <c r="U55" s="48">
        <f t="shared" si="5"/>
        <v>129061.91868699998</v>
      </c>
      <c r="V55" s="48">
        <f t="shared" si="6"/>
        <v>107520.62831328002</v>
      </c>
      <c r="W55" s="48">
        <f t="shared" si="7"/>
        <v>115795.91839722013</v>
      </c>
      <c r="X55" s="49">
        <f t="shared" si="8"/>
        <v>113969654.36221756</v>
      </c>
      <c r="Y55" s="47">
        <f t="shared" si="9"/>
        <v>24172798.634937953</v>
      </c>
      <c r="Z55" s="48">
        <f t="shared" si="10"/>
        <v>46462735.146547332</v>
      </c>
      <c r="AA55" s="48">
        <f t="shared" si="11"/>
        <v>23896296.509466149</v>
      </c>
      <c r="AB55" s="48">
        <f t="shared" si="12"/>
        <v>4000497.4686789992</v>
      </c>
      <c r="AC55" s="48">
        <f t="shared" si="13"/>
        <v>8610110.3312384989</v>
      </c>
      <c r="AD55" s="48">
        <f t="shared" si="14"/>
        <v>112227.75537999999</v>
      </c>
      <c r="AE55" s="48">
        <f t="shared" si="15"/>
        <v>268801.57078320003</v>
      </c>
      <c r="AF55" s="48">
        <f t="shared" si="16"/>
        <v>940063.63860108808</v>
      </c>
      <c r="AG55" s="49">
        <f t="shared" si="17"/>
        <v>108463531.05563322</v>
      </c>
    </row>
    <row r="56" spans="1:36">
      <c r="A56" s="44">
        <v>2006</v>
      </c>
      <c r="B56" s="70">
        <v>1112291.7649999999</v>
      </c>
      <c r="C56" s="71">
        <v>20687.418020000001</v>
      </c>
      <c r="D56" s="71">
        <v>21685</v>
      </c>
      <c r="E56" s="71">
        <v>4.0354400000000004</v>
      </c>
      <c r="F56" s="71">
        <v>8.2154100000000003</v>
      </c>
      <c r="G56" s="48">
        <v>44949000</v>
      </c>
      <c r="H56" s="59">
        <v>9500000</v>
      </c>
      <c r="I56" s="59">
        <v>0</v>
      </c>
      <c r="J56" s="48">
        <v>4300.7436001413025</v>
      </c>
      <c r="K56" s="63">
        <v>146013953.5</v>
      </c>
      <c r="L56" s="51">
        <v>20310</v>
      </c>
      <c r="M56" s="48">
        <v>5800</v>
      </c>
      <c r="N56" s="52">
        <v>1028</v>
      </c>
      <c r="O56" s="72">
        <v>15320</v>
      </c>
      <c r="P56" s="47">
        <f t="shared" si="0"/>
        <v>25931819.530479353</v>
      </c>
      <c r="Q56" s="48">
        <f t="shared" si="1"/>
        <v>49579520.239452489</v>
      </c>
      <c r="R56" s="48">
        <f t="shared" si="2"/>
        <v>24460274.714983113</v>
      </c>
      <c r="S56" s="48">
        <f t="shared" si="3"/>
        <v>4257614.5793239996</v>
      </c>
      <c r="T56" s="48">
        <f t="shared" si="4"/>
        <v>8667716.3806484994</v>
      </c>
      <c r="U56" s="48">
        <f t="shared" si="5"/>
        <v>131985.24699999997</v>
      </c>
      <c r="V56" s="48">
        <f t="shared" si="6"/>
        <v>110899.30488000003</v>
      </c>
      <c r="W56" s="48">
        <f t="shared" si="7"/>
        <v>118129.52268257574</v>
      </c>
      <c r="X56" s="49">
        <f t="shared" si="8"/>
        <v>113257959.51945002</v>
      </c>
      <c r="Y56" s="47">
        <f t="shared" si="9"/>
        <v>23834392.950808227</v>
      </c>
      <c r="Z56" s="48">
        <f t="shared" si="10"/>
        <v>46206449.430990212</v>
      </c>
      <c r="AA56" s="48">
        <f t="shared" si="11"/>
        <v>23519494.918252993</v>
      </c>
      <c r="AB56" s="48">
        <f t="shared" si="12"/>
        <v>4257614.5793239996</v>
      </c>
      <c r="AC56" s="48">
        <f t="shared" si="13"/>
        <v>8667716.3806484994</v>
      </c>
      <c r="AD56" s="48">
        <f t="shared" si="14"/>
        <v>114769.78</v>
      </c>
      <c r="AE56" s="48">
        <f t="shared" si="15"/>
        <v>277248.26220000006</v>
      </c>
      <c r="AF56" s="48">
        <f t="shared" si="16"/>
        <v>959008.49059510394</v>
      </c>
      <c r="AG56" s="49">
        <f t="shared" si="17"/>
        <v>107836694.79281902</v>
      </c>
    </row>
    <row r="57" spans="1:36">
      <c r="A57" s="44">
        <v>2007</v>
      </c>
      <c r="B57" s="70">
        <v>1127998.129</v>
      </c>
      <c r="C57" s="71">
        <v>20680.377980000001</v>
      </c>
      <c r="D57" s="71">
        <v>23104</v>
      </c>
      <c r="E57" s="71">
        <v>3.7036600000000002</v>
      </c>
      <c r="F57" s="71">
        <v>8.4553700000000003</v>
      </c>
      <c r="G57" s="48">
        <v>46354985</v>
      </c>
      <c r="H57" s="59">
        <v>9500000</v>
      </c>
      <c r="I57" s="59">
        <v>0</v>
      </c>
      <c r="J57" s="48">
        <v>4308.0276873438597</v>
      </c>
      <c r="K57" s="63">
        <v>147622815.83333331</v>
      </c>
      <c r="L57" s="51">
        <v>20340</v>
      </c>
      <c r="M57" s="48">
        <v>5800</v>
      </c>
      <c r="N57" s="52">
        <v>1028</v>
      </c>
      <c r="O57" s="72">
        <v>15320</v>
      </c>
      <c r="P57" s="47">
        <f t="shared" si="0"/>
        <v>26336840.470531885</v>
      </c>
      <c r="Q57" s="48">
        <f t="shared" si="1"/>
        <v>49562648.061139613</v>
      </c>
      <c r="R57" s="48">
        <f t="shared" si="2"/>
        <v>26060880.194372606</v>
      </c>
      <c r="S57" s="48">
        <f t="shared" si="3"/>
        <v>3907568.1494109994</v>
      </c>
      <c r="T57" s="48">
        <f t="shared" si="4"/>
        <v>8920887.5824145004</v>
      </c>
      <c r="U57" s="48">
        <f t="shared" si="5"/>
        <v>136113.68762166664</v>
      </c>
      <c r="V57" s="48">
        <f t="shared" si="6"/>
        <v>110899.30488000003</v>
      </c>
      <c r="W57" s="48">
        <f t="shared" si="7"/>
        <v>119633.417202575</v>
      </c>
      <c r="X57" s="49">
        <f t="shared" si="8"/>
        <v>115155470.86757383</v>
      </c>
      <c r="Y57" s="47">
        <f t="shared" si="9"/>
        <v>24206654.844238862</v>
      </c>
      <c r="Z57" s="48">
        <f t="shared" si="10"/>
        <v>46190725.126877554</v>
      </c>
      <c r="AA57" s="48">
        <f t="shared" si="11"/>
        <v>25058538.648435198</v>
      </c>
      <c r="AB57" s="48">
        <f t="shared" si="12"/>
        <v>3907568.1494109994</v>
      </c>
      <c r="AC57" s="48">
        <f t="shared" si="13"/>
        <v>8920887.5824145004</v>
      </c>
      <c r="AD57" s="48">
        <f t="shared" si="14"/>
        <v>118359.72836666665</v>
      </c>
      <c r="AE57" s="48">
        <f t="shared" si="15"/>
        <v>277248.26220000006</v>
      </c>
      <c r="AF57" s="48">
        <f t="shared" si="16"/>
        <v>971217.52675208717</v>
      </c>
      <c r="AG57" s="49">
        <f t="shared" si="17"/>
        <v>109651199.86869588</v>
      </c>
    </row>
    <row r="58" spans="1:36">
      <c r="A58" s="44">
        <v>2008</v>
      </c>
      <c r="B58" s="70">
        <v>1120548.443</v>
      </c>
      <c r="C58" s="71">
        <v>19497.96415</v>
      </c>
      <c r="D58" s="71">
        <v>23277</v>
      </c>
      <c r="E58" s="71">
        <v>3.9893900000000002</v>
      </c>
      <c r="F58" s="71">
        <v>8.4272899999999993</v>
      </c>
      <c r="G58" s="48">
        <v>43515414</v>
      </c>
      <c r="H58" s="59">
        <v>9500000</v>
      </c>
      <c r="I58" s="59">
        <v>0</v>
      </c>
      <c r="J58" s="48">
        <v>4315.3043884183362</v>
      </c>
      <c r="K58" s="63">
        <v>146960585.91666666</v>
      </c>
      <c r="L58" s="51">
        <v>20208</v>
      </c>
      <c r="M58" s="48">
        <v>5800</v>
      </c>
      <c r="N58" s="52">
        <v>1027</v>
      </c>
      <c r="O58" s="72">
        <v>15320</v>
      </c>
      <c r="P58" s="47">
        <f t="shared" si="0"/>
        <v>25993114.204563737</v>
      </c>
      <c r="Q58" s="48">
        <f t="shared" si="1"/>
        <v>46728871.977569483</v>
      </c>
      <c r="R58" s="48">
        <f t="shared" si="2"/>
        <v>26230480.084642235</v>
      </c>
      <c r="S58" s="48">
        <f t="shared" si="3"/>
        <v>4209029.2574314997</v>
      </c>
      <c r="T58" s="48">
        <f t="shared" si="4"/>
        <v>8891261.6141464971</v>
      </c>
      <c r="U58" s="48">
        <f t="shared" si="5"/>
        <v>127775.76064199999</v>
      </c>
      <c r="V58" s="48">
        <f t="shared" si="6"/>
        <v>110899.30488000003</v>
      </c>
      <c r="W58" s="48">
        <f t="shared" si="7"/>
        <v>119297.91321668569</v>
      </c>
      <c r="X58" s="49">
        <f t="shared" si="8"/>
        <v>112410730.11709215</v>
      </c>
      <c r="Y58" s="47">
        <f t="shared" si="9"/>
        <v>23890729.967429902</v>
      </c>
      <c r="Z58" s="48">
        <f t="shared" si="10"/>
        <v>43549740.892422631</v>
      </c>
      <c r="AA58" s="48">
        <f t="shared" si="11"/>
        <v>25221615.466002148</v>
      </c>
      <c r="AB58" s="48">
        <f t="shared" si="12"/>
        <v>4209029.2574314997</v>
      </c>
      <c r="AC58" s="48">
        <f t="shared" si="13"/>
        <v>8891261.6141464971</v>
      </c>
      <c r="AD58" s="48">
        <f t="shared" si="14"/>
        <v>111109.35708</v>
      </c>
      <c r="AE58" s="48">
        <f t="shared" si="15"/>
        <v>277248.26220000006</v>
      </c>
      <c r="AF58" s="48">
        <f t="shared" si="16"/>
        <v>968493.81159782468</v>
      </c>
      <c r="AG58" s="49">
        <f t="shared" si="17"/>
        <v>107119228.62831052</v>
      </c>
    </row>
    <row r="59" spans="1:36">
      <c r="A59" s="44">
        <v>2009</v>
      </c>
      <c r="B59" s="70">
        <v>997477.60699999996</v>
      </c>
      <c r="C59" s="71">
        <v>18771.400000000001</v>
      </c>
      <c r="D59" s="71">
        <v>22910</v>
      </c>
      <c r="E59" s="71">
        <v>4.3071799999999998</v>
      </c>
      <c r="F59" s="71">
        <v>8.3560199999999991</v>
      </c>
      <c r="G59" s="48">
        <v>40310355</v>
      </c>
      <c r="H59" s="59">
        <v>9800000</v>
      </c>
      <c r="I59" s="59">
        <v>0</v>
      </c>
      <c r="J59" s="48">
        <v>4322.5736444399254</v>
      </c>
      <c r="K59" s="63">
        <v>141524901.41666669</v>
      </c>
      <c r="L59" s="51">
        <v>19969</v>
      </c>
      <c r="M59" s="48">
        <v>5800</v>
      </c>
      <c r="N59" s="52">
        <v>1025</v>
      </c>
      <c r="O59" s="72">
        <v>15320</v>
      </c>
      <c r="P59" s="47">
        <f t="shared" si="0"/>
        <v>22864610.994377144</v>
      </c>
      <c r="Q59" s="48">
        <f t="shared" si="1"/>
        <v>44987586.431671023</v>
      </c>
      <c r="R59" s="48">
        <f t="shared" si="2"/>
        <v>25766637.272050995</v>
      </c>
      <c r="S59" s="48">
        <f t="shared" si="3"/>
        <v>4544315.456003</v>
      </c>
      <c r="T59" s="48">
        <f t="shared" si="4"/>
        <v>8816067.7837169971</v>
      </c>
      <c r="U59" s="48">
        <f t="shared" si="5"/>
        <v>118364.63906499998</v>
      </c>
      <c r="V59" s="48">
        <f t="shared" si="6"/>
        <v>114401.38819200001</v>
      </c>
      <c r="W59" s="48">
        <f t="shared" si="7"/>
        <v>115078.92582780849</v>
      </c>
      <c r="X59" s="49">
        <f t="shared" si="8"/>
        <v>107327062.89090393</v>
      </c>
      <c r="Y59" s="47">
        <f t="shared" si="9"/>
        <v>21015267.458067227</v>
      </c>
      <c r="Z59" s="48">
        <f t="shared" si="10"/>
        <v>41926921.185154721</v>
      </c>
      <c r="AA59" s="48">
        <f t="shared" si="11"/>
        <v>24775612.761587493</v>
      </c>
      <c r="AB59" s="48">
        <f t="shared" si="12"/>
        <v>4544315.456003</v>
      </c>
      <c r="AC59" s="48">
        <f t="shared" si="13"/>
        <v>8816067.7837169971</v>
      </c>
      <c r="AD59" s="48">
        <f t="shared" si="14"/>
        <v>102925.77309999999</v>
      </c>
      <c r="AE59" s="48">
        <f t="shared" si="15"/>
        <v>286003.47048000002</v>
      </c>
      <c r="AF59" s="48">
        <f t="shared" si="16"/>
        <v>934242.8924730689</v>
      </c>
      <c r="AG59" s="49">
        <f t="shared" si="17"/>
        <v>102401356.7805825</v>
      </c>
    </row>
    <row r="60" spans="1:36">
      <c r="A60" s="44">
        <v>2010</v>
      </c>
      <c r="B60" s="70">
        <v>1048295.15</v>
      </c>
      <c r="C60" s="71">
        <v>19180.126029999999</v>
      </c>
      <c r="D60" s="71">
        <v>23775</v>
      </c>
      <c r="E60" s="71">
        <v>4.4369800000000001</v>
      </c>
      <c r="F60" s="71">
        <v>8.4344300000000008</v>
      </c>
      <c r="G60" s="48">
        <v>40262948</v>
      </c>
      <c r="H60" s="59">
        <v>9800000</v>
      </c>
      <c r="I60" s="59">
        <v>0</v>
      </c>
      <c r="J60" s="48">
        <v>4329.8353967479588</v>
      </c>
      <c r="K60" s="63">
        <v>140721472.99999997</v>
      </c>
      <c r="L60" s="51">
        <v>20192</v>
      </c>
      <c r="M60" s="48">
        <v>5800</v>
      </c>
      <c r="N60" s="52">
        <v>1024</v>
      </c>
      <c r="O60" s="72">
        <v>15320</v>
      </c>
      <c r="P60" s="47">
        <f t="shared" si="0"/>
        <v>24297817.138871472</v>
      </c>
      <c r="Q60" s="48">
        <f t="shared" si="1"/>
        <v>45967140.306262083</v>
      </c>
      <c r="R60" s="48">
        <f t="shared" si="2"/>
        <v>26713406.409830395</v>
      </c>
      <c r="S60" s="48">
        <f t="shared" si="3"/>
        <v>4681261.705333</v>
      </c>
      <c r="T60" s="48">
        <f t="shared" si="4"/>
        <v>8898794.7129154988</v>
      </c>
      <c r="U60" s="48">
        <f t="shared" si="5"/>
        <v>118225.43631066664</v>
      </c>
      <c r="V60" s="48">
        <f t="shared" si="6"/>
        <v>114401.38819200001</v>
      </c>
      <c r="W60" s="48">
        <f t="shared" si="7"/>
        <v>114617.86015596366</v>
      </c>
      <c r="X60" s="49">
        <f t="shared" si="8"/>
        <v>110905664.95787106</v>
      </c>
      <c r="Y60" s="47">
        <f t="shared" si="9"/>
        <v>22332552.517345101</v>
      </c>
      <c r="Z60" s="48">
        <f t="shared" si="10"/>
        <v>42839832.531465136</v>
      </c>
      <c r="AA60" s="48">
        <f t="shared" si="11"/>
        <v>25685967.701759994</v>
      </c>
      <c r="AB60" s="48">
        <f t="shared" si="12"/>
        <v>4681261.705333</v>
      </c>
      <c r="AC60" s="48">
        <f t="shared" si="13"/>
        <v>8898794.7129154988</v>
      </c>
      <c r="AD60" s="48">
        <f t="shared" si="14"/>
        <v>102804.72722666666</v>
      </c>
      <c r="AE60" s="48">
        <f t="shared" si="15"/>
        <v>286003.47048000002</v>
      </c>
      <c r="AF60" s="48">
        <f t="shared" si="16"/>
        <v>930499.83244895225</v>
      </c>
      <c r="AG60" s="49">
        <f t="shared" si="17"/>
        <v>105757717.19897434</v>
      </c>
    </row>
    <row r="61" spans="1:36" ht="15.75" thickBot="1">
      <c r="A61" s="45">
        <v>2011</v>
      </c>
      <c r="B61" s="73">
        <v>1003065.892</v>
      </c>
      <c r="C61" s="74">
        <v>18835.469209999999</v>
      </c>
      <c r="D61" s="74">
        <v>24365</v>
      </c>
      <c r="E61" s="77">
        <v>4.5933999999999999</v>
      </c>
      <c r="F61" s="77">
        <v>8.2553261130000006</v>
      </c>
      <c r="G61" s="53">
        <v>39975779</v>
      </c>
      <c r="H61" s="79">
        <v>9800000</v>
      </c>
      <c r="I61" s="79">
        <v>0</v>
      </c>
      <c r="J61" s="75">
        <v>4337.0895869475617</v>
      </c>
      <c r="K61" s="79">
        <v>153600000</v>
      </c>
      <c r="L61" s="78">
        <v>20192</v>
      </c>
      <c r="M61" s="87">
        <v>5800</v>
      </c>
      <c r="N61" s="88">
        <v>1024</v>
      </c>
      <c r="O61" s="89">
        <v>15320</v>
      </c>
      <c r="P61" s="54">
        <f t="shared" si="0"/>
        <v>23249474.751509629</v>
      </c>
      <c r="Q61" s="87">
        <f t="shared" si="1"/>
        <v>45141134.868254535</v>
      </c>
      <c r="R61" s="87">
        <f t="shared" si="2"/>
        <v>27376325.853859838</v>
      </c>
      <c r="S61" s="87">
        <f t="shared" si="3"/>
        <v>4846293.5413899999</v>
      </c>
      <c r="T61" s="87">
        <f t="shared" si="4"/>
        <v>8709830.1091784108</v>
      </c>
      <c r="U61" s="87">
        <f t="shared" si="5"/>
        <v>117382.21240366665</v>
      </c>
      <c r="V61" s="87">
        <f t="shared" si="6"/>
        <v>114401.38819200001</v>
      </c>
      <c r="W61" s="87">
        <f t="shared" si="7"/>
        <v>125317.04511068853</v>
      </c>
      <c r="X61" s="86">
        <f t="shared" si="8"/>
        <v>109680159.76989877</v>
      </c>
      <c r="Y61" s="54">
        <f t="shared" si="9"/>
        <v>21369002.528961055</v>
      </c>
      <c r="Z61" s="87">
        <f t="shared" si="10"/>
        <v>42070023.176378883</v>
      </c>
      <c r="AA61" s="87">
        <f t="shared" si="11"/>
        <v>26323390.244095996</v>
      </c>
      <c r="AB61" s="87">
        <f t="shared" si="12"/>
        <v>4846293.5413899999</v>
      </c>
      <c r="AC61" s="87">
        <f t="shared" si="13"/>
        <v>8709830.1091784108</v>
      </c>
      <c r="AD61" s="87">
        <f t="shared" si="14"/>
        <v>102071.48904666665</v>
      </c>
      <c r="AE61" s="87">
        <f t="shared" si="15"/>
        <v>286003.47048000002</v>
      </c>
      <c r="AF61" s="87">
        <f t="shared" si="16"/>
        <v>1017358.8070813961</v>
      </c>
      <c r="AG61" s="86">
        <f t="shared" si="17"/>
        <v>104723973.3666124</v>
      </c>
    </row>
    <row r="62" spans="1:36">
      <c r="E62" s="76"/>
      <c r="Z62" s="63"/>
      <c r="AA62" s="63"/>
      <c r="AB62" s="63"/>
      <c r="AC62" s="63"/>
      <c r="AD62" s="63"/>
    </row>
    <row r="63" spans="1:36">
      <c r="E63" s="76"/>
      <c r="Z63" s="63"/>
      <c r="AA63" s="63"/>
      <c r="AB63" s="63"/>
      <c r="AC63" s="63"/>
      <c r="AD63" s="63"/>
    </row>
    <row r="64" spans="1:36">
      <c r="A64" s="63"/>
      <c r="B64" s="63"/>
      <c r="C64" s="63"/>
      <c r="D64" s="63"/>
      <c r="E64" s="63"/>
      <c r="F64" s="63"/>
      <c r="G64" s="63"/>
      <c r="H64" s="63"/>
      <c r="I64" s="63"/>
      <c r="J64" s="80"/>
      <c r="K64" s="50"/>
      <c r="L64" s="50"/>
      <c r="M64" s="50"/>
      <c r="N64" s="50"/>
      <c r="O64" s="50"/>
      <c r="P64" s="50"/>
      <c r="Q64" s="50"/>
      <c r="R64" s="50"/>
      <c r="S64" s="50"/>
      <c r="T64" s="50"/>
      <c r="U64" s="50"/>
      <c r="V64" s="50"/>
      <c r="W64" s="50"/>
      <c r="X64" s="50"/>
      <c r="Y64" s="50"/>
      <c r="Z64" s="48"/>
      <c r="AA64" s="48"/>
      <c r="AB64" s="48"/>
      <c r="AC64" s="48"/>
      <c r="AD64" s="48"/>
      <c r="AE64" s="48"/>
      <c r="AF64" s="48"/>
      <c r="AG64" s="48"/>
      <c r="AH64" s="48"/>
      <c r="AI64" s="48"/>
      <c r="AJ64" s="50"/>
    </row>
    <row r="65" spans="1:30">
      <c r="A65" s="63"/>
      <c r="B65" s="63"/>
      <c r="C65" s="63"/>
      <c r="D65" s="63"/>
      <c r="E65" s="63"/>
      <c r="F65" s="63"/>
      <c r="G65" s="63"/>
      <c r="H65" s="63"/>
      <c r="I65" s="63"/>
      <c r="J65" s="80"/>
      <c r="K65" s="50"/>
      <c r="L65" s="63"/>
      <c r="M65" s="63"/>
      <c r="N65" s="63"/>
      <c r="O65" s="63"/>
      <c r="P65" s="63"/>
      <c r="Q65" s="63"/>
      <c r="R65" s="63"/>
      <c r="S65" s="63"/>
      <c r="T65" s="63"/>
      <c r="U65" s="63"/>
      <c r="V65" s="63"/>
      <c r="W65" s="63"/>
      <c r="X65" s="63"/>
      <c r="Y65" s="63"/>
      <c r="Z65" s="63"/>
      <c r="AA65" s="63"/>
      <c r="AB65" s="63"/>
      <c r="AC65" s="63"/>
      <c r="AD65" s="63"/>
    </row>
    <row r="66" spans="1:30">
      <c r="A66" s="63"/>
      <c r="B66" s="63"/>
      <c r="C66" s="63"/>
      <c r="D66" s="63"/>
      <c r="E66" s="63"/>
      <c r="F66" s="63"/>
      <c r="G66" s="63"/>
      <c r="H66" s="63"/>
      <c r="I66" s="63"/>
      <c r="J66" s="80"/>
      <c r="K66" s="50"/>
      <c r="L66" s="63"/>
      <c r="M66" s="63"/>
      <c r="N66" s="63"/>
      <c r="O66" s="63"/>
      <c r="P66" s="63"/>
      <c r="Q66" s="63"/>
      <c r="R66" s="63"/>
      <c r="S66" s="63"/>
      <c r="T66" s="63"/>
      <c r="U66" s="63"/>
      <c r="V66" s="63"/>
      <c r="W66" s="63"/>
      <c r="X66" s="63"/>
      <c r="Y66" s="63"/>
      <c r="Z66" s="63"/>
      <c r="AA66" s="63"/>
      <c r="AB66" s="63"/>
      <c r="AC66" s="63"/>
      <c r="AD66" s="63"/>
    </row>
    <row r="67" spans="1:30">
      <c r="A67" s="63"/>
      <c r="B67" s="63"/>
      <c r="C67" s="63"/>
      <c r="D67" s="63"/>
      <c r="E67" s="63"/>
      <c r="F67" s="63"/>
      <c r="G67" s="63"/>
      <c r="H67" s="63"/>
      <c r="I67" s="63"/>
      <c r="J67" s="80"/>
      <c r="K67" s="50"/>
      <c r="L67" s="63"/>
      <c r="M67" s="63"/>
      <c r="N67" s="63"/>
      <c r="O67" s="63"/>
      <c r="P67" s="63"/>
      <c r="Q67" s="63"/>
      <c r="R67" s="63"/>
      <c r="S67" s="63"/>
      <c r="T67" s="63"/>
      <c r="U67" s="63"/>
      <c r="V67" s="63"/>
      <c r="W67" s="63"/>
      <c r="X67" s="63"/>
      <c r="Y67" s="63"/>
      <c r="Z67" s="63"/>
      <c r="AA67" s="63"/>
      <c r="AB67" s="63"/>
      <c r="AC67" s="63"/>
      <c r="AD67" s="63"/>
    </row>
    <row r="68" spans="1:30">
      <c r="A68" s="63"/>
      <c r="B68" s="63"/>
      <c r="C68" s="63"/>
      <c r="D68" s="63"/>
      <c r="E68" s="63"/>
      <c r="F68" s="63"/>
      <c r="G68" s="63"/>
      <c r="H68" s="63"/>
      <c r="I68" s="63"/>
      <c r="J68" s="80"/>
      <c r="K68" s="81"/>
      <c r="L68" s="63"/>
      <c r="M68" s="63"/>
      <c r="N68" s="63"/>
      <c r="O68" s="63"/>
      <c r="P68" s="63"/>
      <c r="Q68" s="63"/>
      <c r="R68" s="63"/>
      <c r="S68" s="63"/>
      <c r="T68" s="63"/>
      <c r="U68" s="63"/>
      <c r="V68" s="63"/>
      <c r="W68" s="63"/>
      <c r="X68" s="63"/>
      <c r="Y68" s="63"/>
      <c r="Z68" s="63"/>
      <c r="AA68" s="63"/>
      <c r="AB68" s="63"/>
      <c r="AC68" s="63"/>
      <c r="AD68" s="63"/>
    </row>
    <row r="69" spans="1:30">
      <c r="A69" s="63"/>
      <c r="B69" s="63"/>
      <c r="C69" s="63"/>
      <c r="D69" s="63"/>
      <c r="E69" s="63"/>
      <c r="F69" s="63"/>
      <c r="G69" s="63"/>
      <c r="H69" s="63"/>
      <c r="I69" s="63"/>
      <c r="J69" s="80"/>
      <c r="K69" s="81"/>
      <c r="L69" s="63"/>
      <c r="M69" s="63"/>
      <c r="N69" s="63"/>
      <c r="O69" s="63"/>
      <c r="P69" s="63"/>
      <c r="Q69" s="63"/>
      <c r="R69" s="63"/>
      <c r="S69" s="63"/>
      <c r="T69" s="63"/>
      <c r="U69" s="63"/>
      <c r="V69" s="63"/>
      <c r="W69" s="63"/>
      <c r="X69" s="63"/>
      <c r="Y69" s="63"/>
      <c r="Z69" s="63"/>
      <c r="AA69" s="63"/>
      <c r="AB69" s="63"/>
      <c r="AC69" s="63"/>
      <c r="AD69" s="63"/>
    </row>
    <row r="70" spans="1:30">
      <c r="A70" s="63"/>
      <c r="B70" s="63"/>
      <c r="C70" s="63"/>
      <c r="D70" s="63"/>
      <c r="E70" s="63"/>
      <c r="F70" s="63"/>
      <c r="G70" s="63"/>
      <c r="H70" s="63"/>
      <c r="I70" s="63"/>
      <c r="J70" s="80"/>
      <c r="K70" s="81"/>
      <c r="L70" s="63"/>
      <c r="M70" s="63"/>
      <c r="N70" s="63"/>
      <c r="O70" s="63"/>
      <c r="P70" s="63"/>
      <c r="Q70" s="63"/>
      <c r="R70" s="63"/>
      <c r="S70" s="63"/>
      <c r="T70" s="63"/>
      <c r="U70" s="63"/>
      <c r="V70" s="63"/>
      <c r="W70" s="63"/>
      <c r="X70" s="63"/>
      <c r="Y70" s="63"/>
      <c r="Z70" s="63"/>
      <c r="AA70" s="63"/>
      <c r="AB70" s="63"/>
      <c r="AC70" s="63"/>
      <c r="AD70" s="63"/>
    </row>
    <row r="71" spans="1:30">
      <c r="A71" s="63"/>
      <c r="B71" s="63"/>
      <c r="C71" s="63"/>
      <c r="D71" s="63"/>
      <c r="E71" s="63"/>
      <c r="F71" s="63"/>
      <c r="G71" s="63"/>
      <c r="H71" s="63"/>
      <c r="I71" s="63"/>
      <c r="J71" s="80"/>
      <c r="K71" s="81"/>
      <c r="L71" s="63"/>
      <c r="M71" s="63"/>
      <c r="N71" s="63"/>
      <c r="O71" s="63"/>
      <c r="P71" s="63"/>
      <c r="Q71" s="63"/>
      <c r="R71" s="63"/>
      <c r="S71" s="63"/>
      <c r="T71" s="63"/>
      <c r="U71" s="63"/>
      <c r="V71" s="63"/>
      <c r="W71" s="63"/>
      <c r="X71" s="63"/>
      <c r="Y71" s="63"/>
      <c r="Z71" s="63"/>
      <c r="AA71" s="63"/>
      <c r="AB71" s="63"/>
      <c r="AC71" s="63"/>
      <c r="AD71" s="63"/>
    </row>
    <row r="72" spans="1:30">
      <c r="A72" s="63"/>
      <c r="B72" s="63"/>
      <c r="C72" s="63"/>
      <c r="D72" s="63"/>
      <c r="E72" s="63"/>
      <c r="F72" s="63"/>
      <c r="G72" s="63"/>
      <c r="H72" s="63"/>
      <c r="I72" s="63"/>
      <c r="J72" s="80"/>
      <c r="K72" s="81"/>
      <c r="L72" s="63"/>
      <c r="M72" s="63"/>
      <c r="N72" s="63"/>
      <c r="O72" s="63"/>
      <c r="P72" s="63"/>
      <c r="Q72" s="63"/>
      <c r="R72" s="63"/>
      <c r="S72" s="63"/>
      <c r="T72" s="63"/>
      <c r="U72" s="63"/>
      <c r="V72" s="63"/>
      <c r="W72" s="63"/>
      <c r="X72" s="63"/>
      <c r="Y72" s="63"/>
      <c r="Z72" s="63"/>
      <c r="AA72" s="63"/>
      <c r="AB72" s="63"/>
      <c r="AC72" s="63"/>
      <c r="AD72" s="63"/>
    </row>
    <row r="73" spans="1:30">
      <c r="A73" s="63"/>
      <c r="B73" s="63"/>
      <c r="C73" s="63"/>
      <c r="D73" s="63"/>
      <c r="E73" s="63"/>
      <c r="F73" s="63"/>
      <c r="G73" s="63"/>
      <c r="H73" s="63"/>
      <c r="I73" s="63"/>
      <c r="J73" s="80"/>
      <c r="K73" s="81"/>
      <c r="L73" s="63"/>
      <c r="M73" s="63"/>
      <c r="N73" s="63"/>
      <c r="O73" s="63"/>
      <c r="P73" s="63"/>
      <c r="Q73" s="63"/>
      <c r="R73" s="63"/>
      <c r="S73" s="63"/>
      <c r="T73" s="63"/>
      <c r="U73" s="63"/>
      <c r="V73" s="63"/>
      <c r="W73" s="63"/>
      <c r="X73" s="63"/>
      <c r="Y73" s="63"/>
      <c r="Z73" s="63"/>
      <c r="AA73" s="63"/>
      <c r="AB73" s="63"/>
      <c r="AC73" s="63"/>
      <c r="AD73" s="63"/>
    </row>
    <row r="74" spans="1:30">
      <c r="A74" s="63"/>
      <c r="B74" s="63"/>
      <c r="C74" s="63"/>
      <c r="D74" s="63"/>
      <c r="E74" s="63"/>
      <c r="F74" s="63"/>
      <c r="G74" s="63"/>
      <c r="H74" s="63"/>
      <c r="I74" s="63"/>
      <c r="J74" s="80"/>
      <c r="K74" s="81"/>
      <c r="L74" s="63"/>
      <c r="M74" s="63"/>
      <c r="N74" s="63"/>
      <c r="O74" s="63"/>
      <c r="P74" s="63"/>
      <c r="Q74" s="63"/>
      <c r="R74" s="63"/>
      <c r="S74" s="63"/>
      <c r="T74" s="63"/>
      <c r="U74" s="63"/>
      <c r="V74" s="63"/>
      <c r="W74" s="63"/>
      <c r="X74" s="63"/>
      <c r="Y74" s="63"/>
      <c r="Z74" s="63"/>
      <c r="AA74" s="63"/>
      <c r="AB74" s="63"/>
      <c r="AC74" s="63"/>
      <c r="AD74" s="63"/>
    </row>
    <row r="75" spans="1:30">
      <c r="J75" s="80"/>
      <c r="K75" s="81"/>
    </row>
    <row r="76" spans="1:30">
      <c r="J76" s="80"/>
      <c r="K76" s="81"/>
    </row>
    <row r="77" spans="1:30">
      <c r="J77" s="80"/>
      <c r="K77" s="81"/>
    </row>
    <row r="78" spans="1:30">
      <c r="J78" s="80"/>
      <c r="K78" s="81"/>
    </row>
    <row r="79" spans="1:30">
      <c r="J79" s="80"/>
      <c r="K79" s="81"/>
    </row>
    <row r="80" spans="1:30">
      <c r="J80" s="80"/>
      <c r="K80" s="81"/>
    </row>
    <row r="81" spans="10:11">
      <c r="J81" s="80"/>
      <c r="K81" s="81"/>
    </row>
    <row r="82" spans="10:11">
      <c r="J82" s="80"/>
      <c r="K82" s="81"/>
    </row>
    <row r="83" spans="10:11">
      <c r="J83" s="80"/>
      <c r="K83" s="81"/>
    </row>
    <row r="84" spans="10:11">
      <c r="J84" s="80"/>
      <c r="K84" s="81"/>
    </row>
    <row r="85" spans="10:11">
      <c r="J85" s="80"/>
      <c r="K85" s="81"/>
    </row>
    <row r="86" spans="10:11">
      <c r="J86" s="80"/>
      <c r="K86" s="81"/>
    </row>
    <row r="87" spans="10:11">
      <c r="J87" s="80"/>
      <c r="K87" s="81"/>
    </row>
    <row r="88" spans="10:11">
      <c r="J88" s="80"/>
      <c r="K88" s="81"/>
    </row>
    <row r="89" spans="10:11">
      <c r="J89" s="80"/>
      <c r="K89" s="81"/>
    </row>
    <row r="90" spans="10:11">
      <c r="J90" s="80"/>
      <c r="K90" s="81"/>
    </row>
    <row r="91" spans="10:11">
      <c r="J91" s="80"/>
      <c r="K91" s="81"/>
    </row>
    <row r="92" spans="10:11">
      <c r="J92" s="80"/>
      <c r="K92" s="81"/>
    </row>
    <row r="93" spans="10:11">
      <c r="J93" s="80"/>
      <c r="K93" s="81"/>
    </row>
    <row r="94" spans="10:11">
      <c r="J94" s="80"/>
      <c r="K94" s="81"/>
    </row>
    <row r="95" spans="10:11">
      <c r="J95" s="80"/>
      <c r="K95" s="81"/>
    </row>
    <row r="96" spans="10:11">
      <c r="K96" s="81"/>
    </row>
    <row r="97" spans="11:11">
      <c r="K97" s="81"/>
    </row>
    <row r="98" spans="11:11">
      <c r="K98" s="81"/>
    </row>
    <row r="99" spans="11:11">
      <c r="K99" s="81"/>
    </row>
  </sheetData>
  <mergeCells count="33">
    <mergeCell ref="F28:F29"/>
    <mergeCell ref="G28:G29"/>
    <mergeCell ref="H28:H29"/>
    <mergeCell ref="U28:U29"/>
    <mergeCell ref="V28:V29"/>
    <mergeCell ref="O28:O29"/>
    <mergeCell ref="P28:P29"/>
    <mergeCell ref="Q28:Q29"/>
    <mergeCell ref="R28:R29"/>
    <mergeCell ref="L28:L29"/>
    <mergeCell ref="M28:M29"/>
    <mergeCell ref="N28:N29"/>
    <mergeCell ref="I28:I29"/>
    <mergeCell ref="J28:J29"/>
    <mergeCell ref="K28:K29"/>
    <mergeCell ref="A28:A29"/>
    <mergeCell ref="B28:B29"/>
    <mergeCell ref="C28:C29"/>
    <mergeCell ref="D28:D29"/>
    <mergeCell ref="E28:E29"/>
    <mergeCell ref="Y28:Y29"/>
    <mergeCell ref="Z28:Z29"/>
    <mergeCell ref="W28:W29"/>
    <mergeCell ref="S28:S29"/>
    <mergeCell ref="T28:T29"/>
    <mergeCell ref="X28:X29"/>
    <mergeCell ref="AF28:AF29"/>
    <mergeCell ref="AG28:AG29"/>
    <mergeCell ref="AA28:AA29"/>
    <mergeCell ref="AB28:AB29"/>
    <mergeCell ref="AC28:AC29"/>
    <mergeCell ref="AD28:AD29"/>
    <mergeCell ref="AE28:AE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workbookViewId="0"/>
  </sheetViews>
  <sheetFormatPr defaultRowHeight="15"/>
  <cols>
    <col min="2" max="2" width="24.140625" bestFit="1" customWidth="1"/>
    <col min="3" max="3" width="22.85546875" bestFit="1" customWidth="1"/>
    <col min="4" max="4" width="23" bestFit="1" customWidth="1"/>
    <col min="5" max="5" width="16.28515625" bestFit="1" customWidth="1"/>
    <col min="6" max="7" width="12" bestFit="1" customWidth="1"/>
    <col min="8" max="8" width="12.42578125" bestFit="1" customWidth="1"/>
    <col min="10" max="10" width="24.140625" bestFit="1" customWidth="1"/>
    <col min="11" max="11" width="23" bestFit="1" customWidth="1"/>
    <col min="12" max="12" width="23.140625" bestFit="1" customWidth="1"/>
    <col min="13" max="13" width="16.5703125" bestFit="1" customWidth="1"/>
    <col min="14" max="15" width="12.5703125" bestFit="1" customWidth="1"/>
    <col min="16" max="16" width="12.85546875" bestFit="1" customWidth="1"/>
    <col min="17" max="17" width="12.85546875" style="59" customWidth="1"/>
    <col min="18" max="18" width="22.28515625" customWidth="1"/>
    <col min="19" max="19" width="27.140625" bestFit="1" customWidth="1"/>
    <col min="20" max="21" width="26.7109375" bestFit="1" customWidth="1"/>
    <col min="22" max="22" width="20.140625" bestFit="1" customWidth="1"/>
    <col min="23" max="23" width="13.42578125" bestFit="1" customWidth="1"/>
    <col min="24" max="24" width="11.5703125" customWidth="1"/>
    <col min="25" max="25" width="17.7109375" customWidth="1"/>
    <col min="26" max="26" width="20.85546875" bestFit="1" customWidth="1"/>
    <col min="27" max="27" width="21.140625" bestFit="1" customWidth="1"/>
  </cols>
  <sheetData>
    <row r="1" spans="1:27" s="59" customFormat="1">
      <c r="A1" s="121" t="s">
        <v>118</v>
      </c>
    </row>
    <row r="3" spans="1:27" ht="15.75" thickBot="1">
      <c r="A3" t="s">
        <v>103</v>
      </c>
      <c r="I3" t="s">
        <v>104</v>
      </c>
      <c r="U3" s="20" t="s">
        <v>105</v>
      </c>
    </row>
    <row r="4" spans="1:27">
      <c r="A4" s="94" t="s">
        <v>0</v>
      </c>
      <c r="B4" s="95" t="s">
        <v>102</v>
      </c>
      <c r="C4" s="95" t="s">
        <v>96</v>
      </c>
      <c r="D4" s="95" t="s">
        <v>97</v>
      </c>
      <c r="E4" s="95" t="s">
        <v>98</v>
      </c>
      <c r="F4" s="95" t="s">
        <v>99</v>
      </c>
      <c r="G4" s="95" t="s">
        <v>100</v>
      </c>
      <c r="H4" s="96" t="s">
        <v>101</v>
      </c>
      <c r="I4" s="94" t="s">
        <v>0</v>
      </c>
      <c r="J4" s="95" t="s">
        <v>102</v>
      </c>
      <c r="K4" s="95" t="s">
        <v>96</v>
      </c>
      <c r="L4" s="95" t="s">
        <v>97</v>
      </c>
      <c r="M4" s="95" t="s">
        <v>98</v>
      </c>
      <c r="N4" s="95" t="s">
        <v>99</v>
      </c>
      <c r="O4" s="95" t="s">
        <v>100</v>
      </c>
      <c r="P4" s="95" t="s">
        <v>101</v>
      </c>
      <c r="Q4" s="94" t="s">
        <v>0</v>
      </c>
      <c r="R4" s="95" t="s">
        <v>106</v>
      </c>
      <c r="S4" s="95" t="s">
        <v>107</v>
      </c>
      <c r="T4" s="95" t="s">
        <v>108</v>
      </c>
      <c r="U4" s="95" t="s">
        <v>109</v>
      </c>
      <c r="V4" s="95" t="s">
        <v>110</v>
      </c>
      <c r="W4" s="95" t="s">
        <v>111</v>
      </c>
      <c r="X4" s="95" t="s">
        <v>112</v>
      </c>
      <c r="Y4" s="95" t="s">
        <v>113</v>
      </c>
      <c r="Z4" s="118" t="s">
        <v>114</v>
      </c>
      <c r="AA4" s="112" t="s">
        <v>115</v>
      </c>
    </row>
    <row r="5" spans="1:27">
      <c r="A5" s="92">
        <v>1900</v>
      </c>
      <c r="B5" s="102">
        <v>7.7521487542007314E-2</v>
      </c>
      <c r="C5" s="21">
        <v>0</v>
      </c>
      <c r="D5" s="102">
        <v>0.43362054916329096</v>
      </c>
      <c r="E5" s="102">
        <v>0.13337515683504211</v>
      </c>
      <c r="F5" s="102">
        <v>3.4298295947539619E-3</v>
      </c>
      <c r="G5" s="102">
        <v>2.9750763437739599E-3</v>
      </c>
      <c r="H5" s="103">
        <v>0.34907790052113158</v>
      </c>
      <c r="I5" s="92">
        <v>1900</v>
      </c>
      <c r="J5" s="98">
        <v>9.591738244653962E-2</v>
      </c>
      <c r="K5" s="22">
        <v>0</v>
      </c>
      <c r="L5" s="98">
        <v>2.1000000000000001E-2</v>
      </c>
      <c r="M5" s="98">
        <v>2.9186166265408972E-2</v>
      </c>
      <c r="N5" s="98">
        <v>0.10329452385087338</v>
      </c>
      <c r="O5" s="98">
        <v>1.4000000000000004E-2</v>
      </c>
      <c r="P5" s="98">
        <v>5.1176531758827221E-2</v>
      </c>
      <c r="Q5" s="92">
        <v>1980</v>
      </c>
      <c r="R5" s="107">
        <v>87690946.660051346</v>
      </c>
      <c r="S5" s="109">
        <f t="shared" ref="S5:S25" si="0">R5*B85*J85</f>
        <v>1581217.3417389835</v>
      </c>
      <c r="T5" s="110">
        <f t="shared" ref="T5:T25" si="1">R5*C85*K85</f>
        <v>0</v>
      </c>
      <c r="U5" s="109">
        <f t="shared" ref="U5:U25" si="2">R5*D85*L85</f>
        <v>651616.77040660894</v>
      </c>
      <c r="V5" s="109">
        <f t="shared" ref="V5:V25" si="3">R5*E85*M85</f>
        <v>2387343.8648992805</v>
      </c>
      <c r="W5" s="109">
        <f t="shared" ref="W5:W25" si="4">R5*F85*N85</f>
        <v>4506601.5392614426</v>
      </c>
      <c r="X5" s="111">
        <f t="shared" ref="X5:X25" si="5">R5*G85*O85</f>
        <v>4869.7890796193951</v>
      </c>
      <c r="Y5" s="109">
        <f t="shared" ref="Y5:Y25" si="6">R5*H85*P85</f>
        <v>70450.889827624938</v>
      </c>
      <c r="Z5" s="113">
        <f>SUM(S5:Y5)</f>
        <v>9202100.19521356</v>
      </c>
      <c r="AA5" s="119">
        <f>Z5/R5</f>
        <v>0.10493785898887652</v>
      </c>
    </row>
    <row r="6" spans="1:27">
      <c r="A6" s="92">
        <v>1901</v>
      </c>
      <c r="B6" s="102">
        <v>7.6941557626778886E-2</v>
      </c>
      <c r="C6" s="21">
        <v>0</v>
      </c>
      <c r="D6" s="102">
        <v>0.44284326492604159</v>
      </c>
      <c r="E6" s="102">
        <v>0.13561581044583365</v>
      </c>
      <c r="F6" s="102">
        <v>5.1455042626209618E-3</v>
      </c>
      <c r="G6" s="102">
        <v>2.6597234465080108E-3</v>
      </c>
      <c r="H6" s="103">
        <v>0.33679413929221702</v>
      </c>
      <c r="I6" s="92">
        <v>1901</v>
      </c>
      <c r="J6" s="98">
        <v>9.9104951231908225E-2</v>
      </c>
      <c r="K6" s="22">
        <v>0</v>
      </c>
      <c r="L6" s="98">
        <v>2.0877551020408294E-2</v>
      </c>
      <c r="M6" s="98">
        <v>2.9271680447219516E-2</v>
      </c>
      <c r="N6" s="98">
        <v>7.1635015813232172E-2</v>
      </c>
      <c r="O6" s="98">
        <v>1.4000000000000005E-2</v>
      </c>
      <c r="P6" s="98">
        <v>5.2187933269995095E-2</v>
      </c>
      <c r="Q6" s="92">
        <v>1981</v>
      </c>
      <c r="R6" s="107">
        <v>85623837.155319959</v>
      </c>
      <c r="S6" s="109">
        <f t="shared" si="0"/>
        <v>1430012.0667088134</v>
      </c>
      <c r="T6" s="110">
        <f t="shared" si="1"/>
        <v>0</v>
      </c>
      <c r="U6" s="109">
        <f t="shared" si="2"/>
        <v>638865.19584157702</v>
      </c>
      <c r="V6" s="109">
        <f t="shared" si="3"/>
        <v>2291727.5340766353</v>
      </c>
      <c r="W6" s="109">
        <f t="shared" si="4"/>
        <v>4415366.8204883877</v>
      </c>
      <c r="X6" s="111">
        <f t="shared" si="5"/>
        <v>3808.7522781811517</v>
      </c>
      <c r="Y6" s="109">
        <f t="shared" si="6"/>
        <v>69761.392632615083</v>
      </c>
      <c r="Z6" s="113">
        <f t="shared" ref="Z6:Z25" si="7">SUM(S6:Y6)</f>
        <v>8849541.7620262094</v>
      </c>
      <c r="AA6" s="119">
        <f t="shared" ref="AA6:AA25" si="8">Z6/R6</f>
        <v>0.10335371616169589</v>
      </c>
    </row>
    <row r="7" spans="1:27">
      <c r="A7" s="92">
        <v>1902</v>
      </c>
      <c r="B7" s="102">
        <v>8.5859500462933488E-2</v>
      </c>
      <c r="C7" s="21">
        <v>0</v>
      </c>
      <c r="D7" s="102">
        <v>0.43644194003974607</v>
      </c>
      <c r="E7" s="102">
        <v>0.13497893569022637</v>
      </c>
      <c r="F7" s="102">
        <v>1.0119730542588436E-2</v>
      </c>
      <c r="G7" s="102">
        <v>3.1910433495890506E-3</v>
      </c>
      <c r="H7" s="103">
        <v>0.32940884991491659</v>
      </c>
      <c r="I7" s="92">
        <v>1902</v>
      </c>
      <c r="J7" s="98">
        <v>9.7712251345215009E-2</v>
      </c>
      <c r="K7" s="22">
        <v>0</v>
      </c>
      <c r="L7" s="98">
        <v>2.100000000000013E-2</v>
      </c>
      <c r="M7" s="98">
        <v>2.9431151894929054E-2</v>
      </c>
      <c r="N7" s="98">
        <v>4.5866362297741825E-2</v>
      </c>
      <c r="O7" s="98">
        <v>1.4000000000000004E-2</v>
      </c>
      <c r="P7" s="98">
        <v>5.143725663905202E-2</v>
      </c>
      <c r="Q7" s="92">
        <v>1982</v>
      </c>
      <c r="R7" s="107">
        <v>82247513.708990231</v>
      </c>
      <c r="S7" s="109">
        <f t="shared" si="0"/>
        <v>1307894.9248368642</v>
      </c>
      <c r="T7" s="110">
        <f t="shared" si="1"/>
        <v>0</v>
      </c>
      <c r="U7" s="109">
        <f t="shared" si="2"/>
        <v>604248.02338846924</v>
      </c>
      <c r="V7" s="109">
        <f t="shared" si="3"/>
        <v>2215786.9738573371</v>
      </c>
      <c r="W7" s="109">
        <f t="shared" si="4"/>
        <v>4218607.2316077249</v>
      </c>
      <c r="X7" s="111">
        <f t="shared" si="5"/>
        <v>3808.8227471070745</v>
      </c>
      <c r="Y7" s="109">
        <f t="shared" si="6"/>
        <v>68006.437991417944</v>
      </c>
      <c r="Z7" s="113">
        <f t="shared" si="7"/>
        <v>8418352.4144289196</v>
      </c>
      <c r="AA7" s="119">
        <f t="shared" si="8"/>
        <v>0.10235388323366101</v>
      </c>
    </row>
    <row r="8" spans="1:27">
      <c r="A8" s="92">
        <v>1903</v>
      </c>
      <c r="B8" s="102">
        <v>7.6039391770533163E-2</v>
      </c>
      <c r="C8" s="21">
        <v>0</v>
      </c>
      <c r="D8" s="102">
        <v>0.47001791784914848</v>
      </c>
      <c r="E8" s="102">
        <v>0.14099581396113658</v>
      </c>
      <c r="F8" s="102">
        <v>1.1209605158247392E-2</v>
      </c>
      <c r="G8" s="102">
        <v>3.3801402074881371E-3</v>
      </c>
      <c r="H8" s="103">
        <v>0.29835713105344619</v>
      </c>
      <c r="I8" s="92">
        <v>1903</v>
      </c>
      <c r="J8" s="98">
        <v>0.10568162659933089</v>
      </c>
      <c r="K8" s="22">
        <v>0</v>
      </c>
      <c r="L8" s="98">
        <v>2.1122448979591965E-2</v>
      </c>
      <c r="M8" s="98">
        <v>2.9460340147506904E-2</v>
      </c>
      <c r="N8" s="98">
        <v>4.2401550582304187E-2</v>
      </c>
      <c r="O8" s="98">
        <v>1.4000000000000004E-2</v>
      </c>
      <c r="P8" s="98">
        <v>5.0974649051728264E-2</v>
      </c>
      <c r="Q8" s="92">
        <v>1983</v>
      </c>
      <c r="R8" s="107">
        <v>81789330.455531061</v>
      </c>
      <c r="S8" s="109">
        <f t="shared" si="0"/>
        <v>1169489.7325758825</v>
      </c>
      <c r="T8" s="110">
        <f t="shared" si="1"/>
        <v>0</v>
      </c>
      <c r="U8" s="109">
        <f t="shared" si="2"/>
        <v>586212.11709393235</v>
      </c>
      <c r="V8" s="109">
        <f t="shared" si="3"/>
        <v>2230926.7585584521</v>
      </c>
      <c r="W8" s="109">
        <f t="shared" si="4"/>
        <v>4329837.9015918095</v>
      </c>
      <c r="X8" s="111">
        <f t="shared" si="5"/>
        <v>3740.9081391316695</v>
      </c>
      <c r="Y8" s="109">
        <f t="shared" si="6"/>
        <v>68248.468109806287</v>
      </c>
      <c r="Z8" s="113">
        <f t="shared" si="7"/>
        <v>8388455.8860690147</v>
      </c>
      <c r="AA8" s="119">
        <f t="shared" si="8"/>
        <v>0.10256173805738422</v>
      </c>
    </row>
    <row r="9" spans="1:27">
      <c r="A9" s="92">
        <v>1904</v>
      </c>
      <c r="B9" s="102">
        <v>7.1705723224616158E-2</v>
      </c>
      <c r="C9" s="21">
        <v>0</v>
      </c>
      <c r="D9" s="102">
        <v>0.46753967620511033</v>
      </c>
      <c r="E9" s="102">
        <v>0.1382623706072055</v>
      </c>
      <c r="F9" s="102">
        <v>1.3530236851116428E-2</v>
      </c>
      <c r="G9" s="102">
        <v>3.7833534822050725E-3</v>
      </c>
      <c r="H9" s="103">
        <v>0.30517863962974656</v>
      </c>
      <c r="I9" s="92">
        <v>1904</v>
      </c>
      <c r="J9" s="98">
        <v>0.11432793329822677</v>
      </c>
      <c r="K9" s="22">
        <v>0</v>
      </c>
      <c r="L9" s="98">
        <v>2.1244897959183797E-2</v>
      </c>
      <c r="M9" s="98">
        <v>2.9687309457766754E-2</v>
      </c>
      <c r="N9" s="98">
        <v>4.2554065714741032E-2</v>
      </c>
      <c r="O9" s="98">
        <v>1.4000000000000005E-2</v>
      </c>
      <c r="P9" s="98">
        <v>5.0546374351189298E-2</v>
      </c>
      <c r="Q9" s="92">
        <v>1984</v>
      </c>
      <c r="R9" s="107">
        <v>85848058.943653032</v>
      </c>
      <c r="S9" s="109">
        <f t="shared" si="0"/>
        <v>1121657.7601896105</v>
      </c>
      <c r="T9" s="110">
        <f t="shared" si="1"/>
        <v>0</v>
      </c>
      <c r="U9" s="109">
        <f t="shared" si="2"/>
        <v>626127.55845130212</v>
      </c>
      <c r="V9" s="109">
        <f t="shared" si="3"/>
        <v>2390374.6306789974</v>
      </c>
      <c r="W9" s="109">
        <f t="shared" si="4"/>
        <v>4671361.0863330904</v>
      </c>
      <c r="X9" s="111">
        <f t="shared" si="5"/>
        <v>3517.7806140833914</v>
      </c>
      <c r="Y9" s="109">
        <f t="shared" si="6"/>
        <v>73682.225528613431</v>
      </c>
      <c r="Z9" s="113">
        <f t="shared" si="7"/>
        <v>8886721.0417956971</v>
      </c>
      <c r="AA9" s="119">
        <f t="shared" si="8"/>
        <v>0.10351685467493864</v>
      </c>
    </row>
    <row r="10" spans="1:27">
      <c r="A10" s="92">
        <v>1905</v>
      </c>
      <c r="B10" s="102">
        <v>8.865489581065765E-2</v>
      </c>
      <c r="C10" s="21">
        <v>0</v>
      </c>
      <c r="D10" s="102">
        <v>0.46396761653319391</v>
      </c>
      <c r="E10" s="102">
        <v>0.1427114276860382</v>
      </c>
      <c r="F10" s="102">
        <v>1.4792329682755083E-2</v>
      </c>
      <c r="G10" s="102">
        <v>3.656406811301742E-3</v>
      </c>
      <c r="H10" s="103">
        <v>0.2862173234760535</v>
      </c>
      <c r="I10" s="92">
        <v>1905</v>
      </c>
      <c r="J10" s="98">
        <v>0.12106324095419235</v>
      </c>
      <c r="K10" s="22">
        <v>0</v>
      </c>
      <c r="L10" s="98">
        <v>2.1367346938775636E-2</v>
      </c>
      <c r="M10" s="98">
        <v>3.0068460318219026E-2</v>
      </c>
      <c r="N10" s="98">
        <v>4.3718853137347663E-2</v>
      </c>
      <c r="O10" s="98">
        <v>1.4000000000000004E-2</v>
      </c>
      <c r="P10" s="98">
        <v>5.0115856891744269E-2</v>
      </c>
      <c r="Q10" s="92">
        <v>1985</v>
      </c>
      <c r="R10" s="107">
        <v>85779891.829368189</v>
      </c>
      <c r="S10" s="109">
        <f t="shared" si="0"/>
        <v>1096198.9342112804</v>
      </c>
      <c r="T10" s="110">
        <f t="shared" si="1"/>
        <v>0</v>
      </c>
      <c r="U10" s="109">
        <f t="shared" si="2"/>
        <v>609069.87890200224</v>
      </c>
      <c r="V10" s="109">
        <f t="shared" si="3"/>
        <v>2440053.8604626562</v>
      </c>
      <c r="W10" s="109">
        <f t="shared" si="4"/>
        <v>4778314.0454789056</v>
      </c>
      <c r="X10" s="111">
        <f t="shared" si="5"/>
        <v>3470.1582904033817</v>
      </c>
      <c r="Y10" s="109">
        <f t="shared" si="6"/>
        <v>74229.365374837507</v>
      </c>
      <c r="Z10" s="113">
        <f t="shared" si="7"/>
        <v>9001336.2427200843</v>
      </c>
      <c r="AA10" s="119">
        <f t="shared" si="8"/>
        <v>0.10493527155088257</v>
      </c>
    </row>
    <row r="11" spans="1:27">
      <c r="A11" s="92">
        <v>1906</v>
      </c>
      <c r="B11" s="102">
        <v>9.6331430364252055E-2</v>
      </c>
      <c r="C11" s="21">
        <v>0</v>
      </c>
      <c r="D11" s="102">
        <v>0.45699787817561915</v>
      </c>
      <c r="E11" s="102">
        <v>0.14561900192458929</v>
      </c>
      <c r="F11" s="102">
        <v>1.6513202808101073E-2</v>
      </c>
      <c r="G11" s="102">
        <v>3.1626043334054325E-3</v>
      </c>
      <c r="H11" s="103">
        <v>0.28137588239403299</v>
      </c>
      <c r="I11" s="92">
        <v>1906</v>
      </c>
      <c r="J11" s="98">
        <v>0.11552525623813542</v>
      </c>
      <c r="K11" s="22">
        <v>0</v>
      </c>
      <c r="L11" s="98">
        <v>2.1489795918367471E-2</v>
      </c>
      <c r="M11" s="98">
        <v>3.0533198961528382E-2</v>
      </c>
      <c r="N11" s="98">
        <v>4.4725138910085241E-2</v>
      </c>
      <c r="O11" s="98">
        <v>1.4000000000000004E-2</v>
      </c>
      <c r="P11" s="98">
        <v>5.0011217276027808E-2</v>
      </c>
      <c r="Q11" s="92">
        <v>1986</v>
      </c>
      <c r="R11" s="107">
        <v>86010056.042710453</v>
      </c>
      <c r="S11" s="109">
        <f t="shared" si="0"/>
        <v>1063027.0450709804</v>
      </c>
      <c r="T11" s="110">
        <f t="shared" si="1"/>
        <v>0</v>
      </c>
      <c r="U11" s="109">
        <f t="shared" si="2"/>
        <v>616622.10439729004</v>
      </c>
      <c r="V11" s="109">
        <f t="shared" si="3"/>
        <v>2489468.0226599392</v>
      </c>
      <c r="W11" s="109">
        <f t="shared" si="4"/>
        <v>4690916.6835537627</v>
      </c>
      <c r="X11" s="111">
        <f t="shared" si="5"/>
        <v>2922.848459610339</v>
      </c>
      <c r="Y11" s="109">
        <f t="shared" si="6"/>
        <v>74319.493859724113</v>
      </c>
      <c r="Z11" s="113">
        <f t="shared" si="7"/>
        <v>8937276.1980013065</v>
      </c>
      <c r="AA11" s="119">
        <f t="shared" si="8"/>
        <v>0.10390966602281107</v>
      </c>
    </row>
    <row r="12" spans="1:27">
      <c r="A12" s="92">
        <v>1907</v>
      </c>
      <c r="B12" s="102">
        <v>9.5510991516206747E-2</v>
      </c>
      <c r="C12" s="21">
        <v>0</v>
      </c>
      <c r="D12" s="102">
        <v>0.47912498716733404</v>
      </c>
      <c r="E12" s="102">
        <v>0.14981101782962403</v>
      </c>
      <c r="F12" s="102">
        <v>1.6691449650435213E-2</v>
      </c>
      <c r="G12" s="102">
        <v>3.1253161802785329E-3</v>
      </c>
      <c r="H12" s="103">
        <v>0.25573623765612147</v>
      </c>
      <c r="I12" s="92">
        <v>1907</v>
      </c>
      <c r="J12" s="98">
        <v>0.12330711905453452</v>
      </c>
      <c r="K12" s="22">
        <v>0</v>
      </c>
      <c r="L12" s="98">
        <v>2.1612244897959307E-2</v>
      </c>
      <c r="M12" s="98">
        <v>3.0819827185549674E-2</v>
      </c>
      <c r="N12" s="98">
        <v>4.4889823793433058E-2</v>
      </c>
      <c r="O12" s="98">
        <v>1.4000000000000004E-2</v>
      </c>
      <c r="P12" s="98">
        <v>4.976236112421286E-2</v>
      </c>
      <c r="Q12" s="92">
        <v>1987</v>
      </c>
      <c r="R12" s="107">
        <v>88793040.998218432</v>
      </c>
      <c r="S12" s="109">
        <f t="shared" si="0"/>
        <v>979742.15730285819</v>
      </c>
      <c r="T12" s="110">
        <f t="shared" si="1"/>
        <v>0</v>
      </c>
      <c r="U12" s="109">
        <f t="shared" si="2"/>
        <v>624769.90181559033</v>
      </c>
      <c r="V12" s="109">
        <f t="shared" si="3"/>
        <v>2623787.3829065957</v>
      </c>
      <c r="W12" s="109">
        <f t="shared" si="4"/>
        <v>4939996.9110515537</v>
      </c>
      <c r="X12" s="111">
        <f t="shared" si="5"/>
        <v>2870.7506403343673</v>
      </c>
      <c r="Y12" s="109">
        <f t="shared" si="6"/>
        <v>77464.475519183688</v>
      </c>
      <c r="Z12" s="113">
        <f t="shared" si="7"/>
        <v>9248631.5792361163</v>
      </c>
      <c r="AA12" s="119">
        <f t="shared" si="8"/>
        <v>0.10415941919842213</v>
      </c>
    </row>
    <row r="13" spans="1:27">
      <c r="A13" s="92">
        <v>1908</v>
      </c>
      <c r="B13" s="102">
        <v>6.7687127457195656E-2</v>
      </c>
      <c r="C13" s="21">
        <v>0</v>
      </c>
      <c r="D13" s="102">
        <v>0.47758689821553152</v>
      </c>
      <c r="E13" s="102">
        <v>0.14381062508377898</v>
      </c>
      <c r="F13" s="102">
        <v>2.0938876618323405E-2</v>
      </c>
      <c r="G13" s="102">
        <v>3.9267488497079523E-3</v>
      </c>
      <c r="H13" s="103">
        <v>0.28604972377546245</v>
      </c>
      <c r="I13" s="92">
        <v>1908</v>
      </c>
      <c r="J13" s="98">
        <v>0.12664599858202569</v>
      </c>
      <c r="K13" s="22">
        <v>0</v>
      </c>
      <c r="L13" s="98">
        <v>2.1734693877551142E-2</v>
      </c>
      <c r="M13" s="98">
        <v>3.1599622592409081E-2</v>
      </c>
      <c r="N13" s="98">
        <v>4.4727549826210689E-2</v>
      </c>
      <c r="O13" s="98">
        <v>1.4000000000000005E-2</v>
      </c>
      <c r="P13" s="98">
        <v>4.9358305059687156E-2</v>
      </c>
      <c r="Q13" s="92">
        <v>1988</v>
      </c>
      <c r="R13" s="107">
        <v>92794674.5309522</v>
      </c>
      <c r="S13" s="109">
        <f t="shared" si="0"/>
        <v>1061921.3573197364</v>
      </c>
      <c r="T13" s="110">
        <f t="shared" si="1"/>
        <v>0</v>
      </c>
      <c r="U13" s="109">
        <f t="shared" si="2"/>
        <v>633438.34356367623</v>
      </c>
      <c r="V13" s="109">
        <f t="shared" si="3"/>
        <v>2790226.5085045565</v>
      </c>
      <c r="W13" s="109">
        <f t="shared" si="4"/>
        <v>5305769.8802458467</v>
      </c>
      <c r="X13" s="111">
        <f t="shared" si="5"/>
        <v>2999.4339124066555</v>
      </c>
      <c r="Y13" s="109">
        <f t="shared" si="6"/>
        <v>81014.732714561658</v>
      </c>
      <c r="Z13" s="113">
        <f t="shared" si="7"/>
        <v>9875370.2562607825</v>
      </c>
      <c r="AA13" s="119">
        <f t="shared" si="8"/>
        <v>0.10642173493444169</v>
      </c>
    </row>
    <row r="14" spans="1:27">
      <c r="A14" s="92">
        <v>1909</v>
      </c>
      <c r="B14" s="102">
        <v>9.3600753341929799E-2</v>
      </c>
      <c r="C14" s="21">
        <v>0</v>
      </c>
      <c r="D14" s="102">
        <v>0.46298418767028404</v>
      </c>
      <c r="E14" s="102">
        <v>0.14774631859048831</v>
      </c>
      <c r="F14" s="102">
        <v>2.1937282531597276E-2</v>
      </c>
      <c r="G14" s="102">
        <v>3.3126863528786616E-3</v>
      </c>
      <c r="H14" s="103">
        <v>0.2704187715128219</v>
      </c>
      <c r="I14" s="92">
        <v>1909</v>
      </c>
      <c r="J14" s="98">
        <v>0.12362079836012241</v>
      </c>
      <c r="K14" s="22">
        <v>0</v>
      </c>
      <c r="L14" s="98">
        <v>2.1857142857142981E-2</v>
      </c>
      <c r="M14" s="98">
        <v>3.191065824779251E-2</v>
      </c>
      <c r="N14" s="98">
        <v>4.4469234323189735E-2</v>
      </c>
      <c r="O14" s="98">
        <v>1.4000000000000005E-2</v>
      </c>
      <c r="P14" s="98">
        <v>4.9172920008427004E-2</v>
      </c>
      <c r="Q14" s="92">
        <v>1989</v>
      </c>
      <c r="R14" s="107">
        <v>95555755.596029654</v>
      </c>
      <c r="S14" s="109">
        <f t="shared" si="0"/>
        <v>1136213.6000341892</v>
      </c>
      <c r="T14" s="110">
        <f t="shared" si="1"/>
        <v>0</v>
      </c>
      <c r="U14" s="109">
        <f t="shared" si="2"/>
        <v>634667.3651945428</v>
      </c>
      <c r="V14" s="109">
        <f t="shared" si="3"/>
        <v>2842806.3421519734</v>
      </c>
      <c r="W14" s="109">
        <f t="shared" si="4"/>
        <v>5724330.4953220198</v>
      </c>
      <c r="X14" s="111">
        <f t="shared" si="5"/>
        <v>2639.3236761773583</v>
      </c>
      <c r="Y14" s="109">
        <f t="shared" si="6"/>
        <v>83133.068657505268</v>
      </c>
      <c r="Z14" s="113">
        <f t="shared" si="7"/>
        <v>10423790.195036408</v>
      </c>
      <c r="AA14" s="119">
        <f t="shared" si="8"/>
        <v>0.10908594809405198</v>
      </c>
    </row>
    <row r="15" spans="1:27">
      <c r="A15" s="92">
        <v>1910</v>
      </c>
      <c r="B15" s="102">
        <v>9.2265544685186801E-2</v>
      </c>
      <c r="C15" s="21">
        <v>0</v>
      </c>
      <c r="D15" s="102">
        <v>0.47336168839080134</v>
      </c>
      <c r="E15" s="102">
        <v>0.15125702675371414</v>
      </c>
      <c r="F15" s="102">
        <v>2.2905831277062957E-2</v>
      </c>
      <c r="G15" s="102">
        <v>3.0779634347059387E-3</v>
      </c>
      <c r="H15" s="103">
        <v>0.25713194545852874</v>
      </c>
      <c r="I15" s="92">
        <v>1910</v>
      </c>
      <c r="J15" s="98">
        <v>0.12930268711657122</v>
      </c>
      <c r="K15" s="22">
        <v>0</v>
      </c>
      <c r="L15" s="98">
        <v>2.1979591836734817E-2</v>
      </c>
      <c r="M15" s="98">
        <v>3.2512300413142695E-2</v>
      </c>
      <c r="N15" s="98">
        <v>4.4670213330972819E-2</v>
      </c>
      <c r="O15" s="98">
        <v>1.4000000000000005E-2</v>
      </c>
      <c r="P15" s="98">
        <v>4.8751892206345231E-2</v>
      </c>
      <c r="Q15" s="92">
        <v>1990</v>
      </c>
      <c r="R15" s="107">
        <v>96002513.112148792</v>
      </c>
      <c r="S15" s="109">
        <f t="shared" si="0"/>
        <v>1204946.9403564555</v>
      </c>
      <c r="T15" s="110">
        <f t="shared" si="1"/>
        <v>0</v>
      </c>
      <c r="U15" s="109">
        <f t="shared" si="2"/>
        <v>641724.85447904374</v>
      </c>
      <c r="V15" s="109">
        <f t="shared" si="3"/>
        <v>2866267.03782144</v>
      </c>
      <c r="W15" s="109">
        <f t="shared" si="4"/>
        <v>5798488.4873346249</v>
      </c>
      <c r="X15" s="111">
        <f t="shared" si="5"/>
        <v>1336.0128360765564</v>
      </c>
      <c r="Y15" s="109">
        <f t="shared" si="6"/>
        <v>84263.273985966662</v>
      </c>
      <c r="Z15" s="113">
        <f t="shared" si="7"/>
        <v>10597026.606813608</v>
      </c>
      <c r="AA15" s="119">
        <f t="shared" si="8"/>
        <v>0.11038280419216015</v>
      </c>
    </row>
    <row r="16" spans="1:27">
      <c r="A16" s="92">
        <v>1911</v>
      </c>
      <c r="B16" s="102">
        <v>7.9851415272684814E-2</v>
      </c>
      <c r="C16" s="21">
        <v>0</v>
      </c>
      <c r="D16" s="102">
        <v>0.47536006921510215</v>
      </c>
      <c r="E16" s="102">
        <v>0.15171123296308567</v>
      </c>
      <c r="F16" s="102">
        <v>2.5580934196143438E-2</v>
      </c>
      <c r="G16" s="102">
        <v>2.9505310113181341E-3</v>
      </c>
      <c r="H16" s="103">
        <v>0.26454581734166582</v>
      </c>
      <c r="I16" s="92">
        <v>1911</v>
      </c>
      <c r="J16" s="98">
        <v>0.14697938574784616</v>
      </c>
      <c r="K16" s="22">
        <v>0</v>
      </c>
      <c r="L16" s="98">
        <v>2.2102040816326652E-2</v>
      </c>
      <c r="M16" s="98">
        <v>3.334179829617169E-2</v>
      </c>
      <c r="N16" s="98">
        <v>4.5647392953582666E-2</v>
      </c>
      <c r="O16" s="98">
        <v>1.420666666666667E-2</v>
      </c>
      <c r="P16" s="98">
        <v>4.8796326229193152E-2</v>
      </c>
      <c r="Q16" s="92">
        <v>1991</v>
      </c>
      <c r="R16" s="107">
        <v>95942102.202479124</v>
      </c>
      <c r="S16" s="109">
        <f t="shared" si="0"/>
        <v>1199384.4762031536</v>
      </c>
      <c r="T16" s="110">
        <f t="shared" si="1"/>
        <v>0</v>
      </c>
      <c r="U16" s="109">
        <f t="shared" si="2"/>
        <v>649896.42436772294</v>
      </c>
      <c r="V16" s="109">
        <f t="shared" si="3"/>
        <v>2806426.9679033728</v>
      </c>
      <c r="W16" s="109">
        <f t="shared" si="4"/>
        <v>5739942.7488245023</v>
      </c>
      <c r="X16" s="111">
        <f t="shared" si="5"/>
        <v>1448.0729911080059</v>
      </c>
      <c r="Y16" s="109">
        <f t="shared" si="6"/>
        <v>82833.515504891708</v>
      </c>
      <c r="Z16" s="113">
        <f t="shared" si="7"/>
        <v>10479932.205794752</v>
      </c>
      <c r="AA16" s="119">
        <f t="shared" si="8"/>
        <v>0.10923183842352739</v>
      </c>
    </row>
    <row r="17" spans="1:27">
      <c r="A17" s="92">
        <v>1912</v>
      </c>
      <c r="B17" s="102">
        <v>9.2353807001189531E-2</v>
      </c>
      <c r="C17" s="21">
        <v>0</v>
      </c>
      <c r="D17" s="102">
        <v>0.46837611033629883</v>
      </c>
      <c r="E17" s="102">
        <v>0.15559099054838085</v>
      </c>
      <c r="F17" s="102">
        <v>2.6506212079490905E-2</v>
      </c>
      <c r="G17" s="102">
        <v>2.9195616187752582E-3</v>
      </c>
      <c r="H17" s="103">
        <v>0.25425331841586474</v>
      </c>
      <c r="I17" s="92">
        <v>1912</v>
      </c>
      <c r="J17" s="98">
        <v>0.14359905289842551</v>
      </c>
      <c r="K17" s="22">
        <v>0</v>
      </c>
      <c r="L17" s="98">
        <v>2.2224489795918484E-2</v>
      </c>
      <c r="M17" s="98">
        <v>3.3851784224581502E-2</v>
      </c>
      <c r="N17" s="98">
        <v>4.7508060381250057E-2</v>
      </c>
      <c r="O17" s="98">
        <v>1.4413333333333335E-2</v>
      </c>
      <c r="P17" s="98">
        <v>4.8690989150695051E-2</v>
      </c>
      <c r="Q17" s="92">
        <v>1992</v>
      </c>
      <c r="R17" s="107">
        <v>97322338.481010213</v>
      </c>
      <c r="S17" s="109">
        <f t="shared" si="0"/>
        <v>1335369.546163128</v>
      </c>
      <c r="T17" s="110">
        <f t="shared" si="1"/>
        <v>0</v>
      </c>
      <c r="U17" s="109">
        <f t="shared" si="2"/>
        <v>648352.76856958028</v>
      </c>
      <c r="V17" s="109">
        <f t="shared" si="3"/>
        <v>2852504.4875715943</v>
      </c>
      <c r="W17" s="109">
        <f t="shared" si="4"/>
        <v>6005373.6599762402</v>
      </c>
      <c r="X17" s="111">
        <f t="shared" si="5"/>
        <v>1308.6163227750035</v>
      </c>
      <c r="Y17" s="109">
        <f t="shared" si="6"/>
        <v>83839.153863846572</v>
      </c>
      <c r="Z17" s="113">
        <f t="shared" si="7"/>
        <v>10926748.232467163</v>
      </c>
      <c r="AA17" s="119">
        <f t="shared" si="8"/>
        <v>0.11227379451634548</v>
      </c>
    </row>
    <row r="18" spans="1:27">
      <c r="A18" s="92">
        <v>1913</v>
      </c>
      <c r="B18" s="102">
        <v>9.2307341759805664E-2</v>
      </c>
      <c r="C18" s="21">
        <v>0</v>
      </c>
      <c r="D18" s="102">
        <v>0.47140332778559824</v>
      </c>
      <c r="E18" s="102">
        <v>0.15754454925986969</v>
      </c>
      <c r="F18" s="102">
        <v>2.8959822854757879E-2</v>
      </c>
      <c r="G18" s="102">
        <v>3.1646656076083799E-3</v>
      </c>
      <c r="H18" s="103">
        <v>0.24662029273236011</v>
      </c>
      <c r="I18" s="92">
        <v>1913</v>
      </c>
      <c r="J18" s="98">
        <v>0.14538200053952596</v>
      </c>
      <c r="K18" s="22">
        <v>0</v>
      </c>
      <c r="L18" s="98">
        <v>2.2346938775510319E-2</v>
      </c>
      <c r="M18" s="98">
        <v>3.4341758064629857E-2</v>
      </c>
      <c r="N18" s="98">
        <v>5.1344988656643033E-2</v>
      </c>
      <c r="O18" s="98">
        <v>1.4620000000000001E-2</v>
      </c>
      <c r="P18" s="98">
        <v>4.8352015824244435E-2</v>
      </c>
      <c r="Q18" s="92">
        <v>1993</v>
      </c>
      <c r="R18" s="107">
        <v>99194813.69258377</v>
      </c>
      <c r="S18" s="109">
        <f t="shared" si="0"/>
        <v>1348669.5821403249</v>
      </c>
      <c r="T18" s="110">
        <f t="shared" si="1"/>
        <v>0</v>
      </c>
      <c r="U18" s="109">
        <f t="shared" si="2"/>
        <v>651073.40418863599</v>
      </c>
      <c r="V18" s="109">
        <f t="shared" si="3"/>
        <v>2884585.9883966101</v>
      </c>
      <c r="W18" s="109">
        <f t="shared" si="4"/>
        <v>6067621.77215131</v>
      </c>
      <c r="X18" s="111">
        <f t="shared" si="5"/>
        <v>1565.0941790724498</v>
      </c>
      <c r="Y18" s="109">
        <f t="shared" si="6"/>
        <v>84994.653525160626</v>
      </c>
      <c r="Z18" s="113">
        <f t="shared" si="7"/>
        <v>11038510.494581115</v>
      </c>
      <c r="AA18" s="119">
        <f t="shared" si="8"/>
        <v>0.11128112532970462</v>
      </c>
    </row>
    <row r="19" spans="1:27">
      <c r="A19" s="92">
        <v>1914</v>
      </c>
      <c r="B19" s="102">
        <v>7.3662759187555077E-2</v>
      </c>
      <c r="C19" s="21">
        <v>0</v>
      </c>
      <c r="D19" s="102">
        <v>0.46803093135533486</v>
      </c>
      <c r="E19" s="102">
        <v>0.15437786337631873</v>
      </c>
      <c r="F19" s="102">
        <v>3.4490680891480843E-2</v>
      </c>
      <c r="G19" s="102">
        <v>3.4758233540736964E-3</v>
      </c>
      <c r="H19" s="103">
        <v>0.2659619418352368</v>
      </c>
      <c r="I19" s="92">
        <v>1914</v>
      </c>
      <c r="J19" s="98">
        <v>0.15977768285999361</v>
      </c>
      <c r="K19" s="22">
        <v>0</v>
      </c>
      <c r="L19" s="98">
        <v>2.2469387755102158E-2</v>
      </c>
      <c r="M19" s="98">
        <v>3.5390973452541295E-2</v>
      </c>
      <c r="N19" s="98">
        <v>5.3914599135770583E-2</v>
      </c>
      <c r="O19" s="98">
        <v>1.4826666666666667E-2</v>
      </c>
      <c r="P19" s="98">
        <v>4.7907418641130108E-2</v>
      </c>
      <c r="Q19" s="92">
        <v>1994</v>
      </c>
      <c r="R19" s="107">
        <v>101124686.33145814</v>
      </c>
      <c r="S19" s="109">
        <f t="shared" si="0"/>
        <v>1390406.1817008015</v>
      </c>
      <c r="T19" s="110">
        <f t="shared" si="1"/>
        <v>0</v>
      </c>
      <c r="U19" s="109">
        <f t="shared" si="2"/>
        <v>666187.31976339512</v>
      </c>
      <c r="V19" s="109">
        <f t="shared" si="3"/>
        <v>2955266.1339885648</v>
      </c>
      <c r="W19" s="109">
        <f t="shared" si="4"/>
        <v>6298924.9739474803</v>
      </c>
      <c r="X19" s="111">
        <f t="shared" si="5"/>
        <v>1542.6166929697356</v>
      </c>
      <c r="Y19" s="109">
        <f t="shared" si="6"/>
        <v>86364.003093315463</v>
      </c>
      <c r="Z19" s="113">
        <f t="shared" si="7"/>
        <v>11398691.229186527</v>
      </c>
      <c r="AA19" s="119">
        <f t="shared" si="8"/>
        <v>0.11271917513617634</v>
      </c>
    </row>
    <row r="20" spans="1:27">
      <c r="A20" s="92">
        <v>1915</v>
      </c>
      <c r="B20" s="102">
        <v>8.5420162610008191E-2</v>
      </c>
      <c r="C20" s="21">
        <v>0</v>
      </c>
      <c r="D20" s="102">
        <v>0.45159160926847225</v>
      </c>
      <c r="E20" s="102">
        <v>0.15909548669993329</v>
      </c>
      <c r="F20" s="102">
        <v>3.7636823181641313E-2</v>
      </c>
      <c r="G20" s="102">
        <v>3.7775945922366447E-3</v>
      </c>
      <c r="H20" s="103">
        <v>0.26247832364770823</v>
      </c>
      <c r="I20" s="92">
        <v>1915</v>
      </c>
      <c r="J20" s="98">
        <v>0.16693823323041426</v>
      </c>
      <c r="K20" s="22">
        <v>0</v>
      </c>
      <c r="L20" s="98">
        <v>2.259183673469399E-2</v>
      </c>
      <c r="M20" s="98">
        <v>3.6523744319932723E-2</v>
      </c>
      <c r="N20" s="98">
        <v>5.5885564198011717E-2</v>
      </c>
      <c r="O20" s="98">
        <v>1.5033333333333333E-2</v>
      </c>
      <c r="P20" s="98">
        <v>4.7469649654985097E-2</v>
      </c>
      <c r="Q20" s="92">
        <v>1995</v>
      </c>
      <c r="R20" s="107">
        <v>103287023.4527365</v>
      </c>
      <c r="S20" s="109">
        <f t="shared" si="0"/>
        <v>1560452.8314974264</v>
      </c>
      <c r="T20" s="110">
        <f t="shared" si="1"/>
        <v>0</v>
      </c>
      <c r="U20" s="109">
        <f t="shared" si="2"/>
        <v>685629.05475794233</v>
      </c>
      <c r="V20" s="109">
        <f t="shared" si="3"/>
        <v>3031408.4334369064</v>
      </c>
      <c r="W20" s="109">
        <f t="shared" si="4"/>
        <v>6521048.5775366854</v>
      </c>
      <c r="X20" s="111">
        <f t="shared" si="5"/>
        <v>1723.6443755003052</v>
      </c>
      <c r="Y20" s="109">
        <f t="shared" si="6"/>
        <v>88522.302749731316</v>
      </c>
      <c r="Z20" s="113">
        <f t="shared" si="7"/>
        <v>11888784.844354192</v>
      </c>
      <c r="AA20" s="119">
        <f t="shared" si="8"/>
        <v>0.11510434173557559</v>
      </c>
    </row>
    <row r="21" spans="1:27">
      <c r="A21" s="92">
        <v>1916</v>
      </c>
      <c r="B21" s="102">
        <v>0.10333559765991629</v>
      </c>
      <c r="C21" s="21">
        <v>0</v>
      </c>
      <c r="D21" s="102">
        <v>0.44213490400073696</v>
      </c>
      <c r="E21" s="102">
        <v>0.16509634168141415</v>
      </c>
      <c r="F21" s="102">
        <v>3.8779849906743859E-2</v>
      </c>
      <c r="G21" s="102">
        <v>3.877484213831123E-3</v>
      </c>
      <c r="H21" s="103">
        <v>0.2467758225373578</v>
      </c>
      <c r="I21" s="92">
        <v>1916</v>
      </c>
      <c r="J21" s="98">
        <v>0.17734366639606219</v>
      </c>
      <c r="K21" s="22">
        <v>0</v>
      </c>
      <c r="L21" s="98">
        <v>2.2714285714285826E-2</v>
      </c>
      <c r="M21" s="98">
        <v>3.749434999626048E-2</v>
      </c>
      <c r="N21" s="98">
        <v>5.8475028308770889E-2</v>
      </c>
      <c r="O21" s="98">
        <v>1.5239999999999998E-2</v>
      </c>
      <c r="P21" s="98">
        <v>4.6917403313822333E-2</v>
      </c>
      <c r="Q21" s="92">
        <v>1996</v>
      </c>
      <c r="R21" s="107">
        <v>106667817.83408903</v>
      </c>
      <c r="S21" s="109">
        <f t="shared" si="0"/>
        <v>1625180.0212276182</v>
      </c>
      <c r="T21" s="110">
        <f t="shared" si="1"/>
        <v>0</v>
      </c>
      <c r="U21" s="109">
        <f t="shared" si="2"/>
        <v>700061.80724440434</v>
      </c>
      <c r="V21" s="109">
        <f t="shared" si="3"/>
        <v>3163662.3378540669</v>
      </c>
      <c r="W21" s="109">
        <f t="shared" si="4"/>
        <v>6689617.6405552113</v>
      </c>
      <c r="X21" s="111">
        <f t="shared" si="5"/>
        <v>1998.5813962780846</v>
      </c>
      <c r="Y21" s="109">
        <f t="shared" si="6"/>
        <v>90869.493128828224</v>
      </c>
      <c r="Z21" s="113">
        <f t="shared" si="7"/>
        <v>12271389.881406408</v>
      </c>
      <c r="AA21" s="119">
        <f t="shared" si="8"/>
        <v>0.11504303857132721</v>
      </c>
    </row>
    <row r="22" spans="1:27">
      <c r="A22" s="92">
        <v>1917</v>
      </c>
      <c r="B22" s="102">
        <v>9.7485207348889505E-2</v>
      </c>
      <c r="C22" s="21">
        <v>0</v>
      </c>
      <c r="D22" s="102">
        <v>0.45159312135034607</v>
      </c>
      <c r="E22" s="102">
        <v>0.17592875187308216</v>
      </c>
      <c r="F22" s="102">
        <v>3.94840286105397E-2</v>
      </c>
      <c r="G22" s="102">
        <v>4.158667593258474E-3</v>
      </c>
      <c r="H22" s="103">
        <v>0.23135022322388421</v>
      </c>
      <c r="I22" s="92">
        <v>1917</v>
      </c>
      <c r="J22" s="98">
        <v>0.18860912047622969</v>
      </c>
      <c r="K22" s="22">
        <v>0</v>
      </c>
      <c r="L22" s="98">
        <v>2.2836734693877665E-2</v>
      </c>
      <c r="M22" s="98">
        <v>3.8284424663079734E-2</v>
      </c>
      <c r="N22" s="98">
        <v>6.1706401998697591E-2</v>
      </c>
      <c r="O22" s="98">
        <v>1.5446666666666664E-2</v>
      </c>
      <c r="P22" s="98">
        <v>4.6295465640494214E-2</v>
      </c>
      <c r="Q22" s="92">
        <v>1997</v>
      </c>
      <c r="R22" s="107">
        <v>107604504.14946476</v>
      </c>
      <c r="S22" s="109">
        <f t="shared" si="0"/>
        <v>1629571.0652615265</v>
      </c>
      <c r="T22" s="110">
        <f t="shared" si="1"/>
        <v>0</v>
      </c>
      <c r="U22" s="109">
        <f t="shared" si="2"/>
        <v>703527.79124118527</v>
      </c>
      <c r="V22" s="109">
        <f t="shared" si="3"/>
        <v>3159764.057661966</v>
      </c>
      <c r="W22" s="109">
        <f t="shared" si="4"/>
        <v>6857286.7972585522</v>
      </c>
      <c r="X22" s="111">
        <f t="shared" si="5"/>
        <v>2104.1486970735577</v>
      </c>
      <c r="Y22" s="109">
        <f t="shared" si="6"/>
        <v>91637.470369485643</v>
      </c>
      <c r="Z22" s="113">
        <f t="shared" si="7"/>
        <v>12443891.330489788</v>
      </c>
      <c r="AA22" s="119">
        <f t="shared" si="8"/>
        <v>0.11564470677923464</v>
      </c>
    </row>
    <row r="23" spans="1:27">
      <c r="A23" s="92">
        <v>1918</v>
      </c>
      <c r="B23" s="102">
        <v>9.4433733421325952E-2</v>
      </c>
      <c r="C23" s="21">
        <v>0</v>
      </c>
      <c r="D23" s="102">
        <v>0.46237075237738018</v>
      </c>
      <c r="E23" s="102">
        <v>0.17402911862817602</v>
      </c>
      <c r="F23" s="102">
        <v>3.983476778482628E-2</v>
      </c>
      <c r="G23" s="102">
        <v>3.7828572848482593E-3</v>
      </c>
      <c r="H23" s="103">
        <v>0.22554877050344327</v>
      </c>
      <c r="I23" s="92">
        <v>1918</v>
      </c>
      <c r="J23" s="98">
        <v>0.19068401507319027</v>
      </c>
      <c r="K23" s="22">
        <v>0</v>
      </c>
      <c r="L23" s="98">
        <v>2.2959183673469493E-2</v>
      </c>
      <c r="M23" s="98">
        <v>3.9569794290844014E-2</v>
      </c>
      <c r="N23" s="98">
        <v>6.6000073743170407E-2</v>
      </c>
      <c r="O23" s="98">
        <v>1.5653333333333332E-2</v>
      </c>
      <c r="P23" s="98">
        <v>4.5745041875662314E-2</v>
      </c>
      <c r="Q23" s="92">
        <v>1998</v>
      </c>
      <c r="R23" s="107">
        <v>108325816.95532951</v>
      </c>
      <c r="S23" s="109">
        <f t="shared" si="0"/>
        <v>1720016.5366852002</v>
      </c>
      <c r="T23" s="110">
        <f t="shared" si="1"/>
        <v>0</v>
      </c>
      <c r="U23" s="109">
        <f t="shared" si="2"/>
        <v>707550.31602797878</v>
      </c>
      <c r="V23" s="109">
        <f t="shared" si="3"/>
        <v>3183240.014699853</v>
      </c>
      <c r="W23" s="109">
        <f t="shared" si="4"/>
        <v>6873409.1463309871</v>
      </c>
      <c r="X23" s="111">
        <f t="shared" si="5"/>
        <v>2459.3656043832925</v>
      </c>
      <c r="Y23" s="109">
        <f t="shared" si="6"/>
        <v>91457.723056784191</v>
      </c>
      <c r="Z23" s="113">
        <f t="shared" si="7"/>
        <v>12578133.102405187</v>
      </c>
      <c r="AA23" s="119">
        <f t="shared" si="8"/>
        <v>0.11611390023111529</v>
      </c>
    </row>
    <row r="24" spans="1:27">
      <c r="A24" s="92">
        <v>1919</v>
      </c>
      <c r="B24" s="102">
        <v>8.3656220448325352E-2</v>
      </c>
      <c r="C24" s="21">
        <v>0</v>
      </c>
      <c r="D24" s="102">
        <v>0.41955066766764454</v>
      </c>
      <c r="E24" s="102">
        <v>0.18716241723808894</v>
      </c>
      <c r="F24" s="102">
        <v>4.6692705115894274E-2</v>
      </c>
      <c r="G24" s="102">
        <v>7.0350291326359213E-3</v>
      </c>
      <c r="H24" s="103">
        <v>0.25590296039741084</v>
      </c>
      <c r="I24" s="92">
        <v>1919</v>
      </c>
      <c r="J24" s="98">
        <v>0.15962910824504309</v>
      </c>
      <c r="K24" s="22">
        <v>0</v>
      </c>
      <c r="L24" s="98">
        <v>2.3081632653061332E-2</v>
      </c>
      <c r="M24" s="98">
        <v>4.1111521701564999E-2</v>
      </c>
      <c r="N24" s="98">
        <v>7.0237719430620654E-2</v>
      </c>
      <c r="O24" s="98">
        <v>1.5859999999999999E-2</v>
      </c>
      <c r="P24" s="98">
        <v>4.5082261487209341E-2</v>
      </c>
      <c r="Q24" s="92">
        <v>1999</v>
      </c>
      <c r="R24" s="107">
        <v>110052933.22984874</v>
      </c>
      <c r="S24" s="109">
        <f t="shared" si="0"/>
        <v>1783705.000951919</v>
      </c>
      <c r="T24" s="110">
        <f t="shared" si="1"/>
        <v>0</v>
      </c>
      <c r="U24" s="109">
        <f t="shared" si="2"/>
        <v>710260.47010657517</v>
      </c>
      <c r="V24" s="109">
        <f t="shared" si="3"/>
        <v>3292607.5556383664</v>
      </c>
      <c r="W24" s="109">
        <f t="shared" si="4"/>
        <v>7084781.6736097084</v>
      </c>
      <c r="X24" s="111">
        <f t="shared" si="5"/>
        <v>2309.8801710932926</v>
      </c>
      <c r="Y24" s="109">
        <f t="shared" si="6"/>
        <v>93187.362596428633</v>
      </c>
      <c r="Z24" s="113">
        <f t="shared" si="7"/>
        <v>12966851.94307409</v>
      </c>
      <c r="AA24" s="119">
        <f t="shared" si="8"/>
        <v>0.11782377409234922</v>
      </c>
    </row>
    <row r="25" spans="1:27" ht="15.75" thickBot="1">
      <c r="A25" s="92">
        <v>1920</v>
      </c>
      <c r="B25" s="102">
        <v>0.10575507152698219</v>
      </c>
      <c r="C25" s="21">
        <v>0</v>
      </c>
      <c r="D25" s="102">
        <v>0.43181381536992219</v>
      </c>
      <c r="E25" s="102">
        <v>0.18818116765488185</v>
      </c>
      <c r="F25" s="102">
        <v>3.8244461554136626E-2</v>
      </c>
      <c r="G25" s="102">
        <v>6.0497454825615424E-3</v>
      </c>
      <c r="H25" s="103">
        <v>0.22995573841151559</v>
      </c>
      <c r="I25" s="92">
        <v>1920</v>
      </c>
      <c r="J25" s="98">
        <v>0.14230181151069282</v>
      </c>
      <c r="K25" s="22">
        <v>0</v>
      </c>
      <c r="L25" s="98">
        <v>2.3204081632653167E-2</v>
      </c>
      <c r="M25" s="98">
        <v>4.0941765504654955E-2</v>
      </c>
      <c r="N25" s="98">
        <v>7.7929554666540432E-2</v>
      </c>
      <c r="O25" s="98">
        <v>1.6066666666666667E-2</v>
      </c>
      <c r="P25" s="99">
        <v>4.3413740972799264E-2</v>
      </c>
      <c r="Q25" s="93">
        <v>2000</v>
      </c>
      <c r="R25" s="108">
        <v>112385827.36091138</v>
      </c>
      <c r="S25" s="114">
        <f t="shared" si="0"/>
        <v>1653152.7227975086</v>
      </c>
      <c r="T25" s="115">
        <f t="shared" si="1"/>
        <v>0</v>
      </c>
      <c r="U25" s="114">
        <f t="shared" si="2"/>
        <v>698281.60806054168</v>
      </c>
      <c r="V25" s="114">
        <f t="shared" si="3"/>
        <v>3394892.4548505549</v>
      </c>
      <c r="W25" s="114">
        <f t="shared" si="4"/>
        <v>7005424.2570881471</v>
      </c>
      <c r="X25" s="116">
        <f t="shared" si="5"/>
        <v>2160.4418965620634</v>
      </c>
      <c r="Y25" s="114">
        <f t="shared" si="6"/>
        <v>96312.88919333095</v>
      </c>
      <c r="Z25" s="117">
        <f t="shared" si="7"/>
        <v>12850224.373886647</v>
      </c>
      <c r="AA25" s="119">
        <f t="shared" si="8"/>
        <v>0.11434025691353365</v>
      </c>
    </row>
    <row r="26" spans="1:27">
      <c r="A26" s="92">
        <v>1921</v>
      </c>
      <c r="B26" s="102">
        <v>7.4311830792665332E-2</v>
      </c>
      <c r="C26" s="21">
        <v>0</v>
      </c>
      <c r="D26" s="102">
        <v>0.42890566240807509</v>
      </c>
      <c r="E26" s="102">
        <v>0.18597782373672322</v>
      </c>
      <c r="F26" s="102">
        <v>3.8278872868407303E-2</v>
      </c>
      <c r="G26" s="102">
        <v>5.6832550519390537E-3</v>
      </c>
      <c r="H26" s="103">
        <v>0.26684255514219007</v>
      </c>
      <c r="I26" s="92">
        <v>1921</v>
      </c>
      <c r="J26" s="98">
        <v>0.12951891145481639</v>
      </c>
      <c r="K26" s="22">
        <v>0</v>
      </c>
      <c r="L26" s="98">
        <v>2.3326530612244999E-2</v>
      </c>
      <c r="M26" s="98">
        <v>4.3267227393846135E-2</v>
      </c>
      <c r="N26" s="98">
        <v>8.8824094006724377E-2</v>
      </c>
      <c r="O26" s="98">
        <v>1.6273333333333334E-2</v>
      </c>
      <c r="P26" s="99">
        <v>4.1499888191661172E-2</v>
      </c>
      <c r="Q26" s="98"/>
      <c r="R26" s="106"/>
    </row>
    <row r="27" spans="1:27">
      <c r="A27" s="92">
        <v>1922</v>
      </c>
      <c r="B27" s="102">
        <v>9.5922738360335005E-2</v>
      </c>
      <c r="C27" s="21">
        <v>0</v>
      </c>
      <c r="D27" s="102">
        <v>0.40685850663040768</v>
      </c>
      <c r="E27" s="102">
        <v>0.19061959265275924</v>
      </c>
      <c r="F27" s="102">
        <v>4.0061713742134575E-2</v>
      </c>
      <c r="G27" s="102">
        <v>6.4275492922276469E-3</v>
      </c>
      <c r="H27" s="103">
        <v>0.26010989932213563</v>
      </c>
      <c r="I27" s="92">
        <v>1922</v>
      </c>
      <c r="J27" s="98">
        <v>0.11484923255669573</v>
      </c>
      <c r="K27" s="22">
        <v>0</v>
      </c>
      <c r="L27" s="98">
        <v>2.3448979591836835E-2</v>
      </c>
      <c r="M27" s="98">
        <v>4.4559983942352319E-2</v>
      </c>
      <c r="N27" s="98">
        <v>8.6989216794573984E-2</v>
      </c>
      <c r="O27" s="98">
        <v>1.6480000000000002E-2</v>
      </c>
      <c r="P27" s="99">
        <v>4.0369818639179066E-2</v>
      </c>
      <c r="Q27" s="98"/>
      <c r="R27" s="106"/>
    </row>
    <row r="28" spans="1:27">
      <c r="A28" s="92">
        <v>1923</v>
      </c>
      <c r="B28" s="102">
        <v>0.11629979249686871</v>
      </c>
      <c r="C28" s="21">
        <v>0</v>
      </c>
      <c r="D28" s="102">
        <v>0.43473350094009755</v>
      </c>
      <c r="E28" s="102">
        <v>0.18422705148380811</v>
      </c>
      <c r="F28" s="102">
        <v>3.8640984813169001E-2</v>
      </c>
      <c r="G28" s="102">
        <v>5.3732997936511966E-3</v>
      </c>
      <c r="H28" s="103">
        <v>0.22072537047240551</v>
      </c>
      <c r="I28" s="92">
        <v>1923</v>
      </c>
      <c r="J28" s="98">
        <v>0.10373098034837848</v>
      </c>
      <c r="K28" s="22">
        <v>0</v>
      </c>
      <c r="L28" s="98">
        <v>2.3571428571428674E-2</v>
      </c>
      <c r="M28" s="98">
        <v>4.4746940169912007E-2</v>
      </c>
      <c r="N28" s="98">
        <v>9.0445678920281519E-2</v>
      </c>
      <c r="O28" s="98">
        <v>1.6686666666666669E-2</v>
      </c>
      <c r="P28" s="99">
        <v>3.9128389510759413E-2</v>
      </c>
      <c r="Q28" s="98"/>
      <c r="R28" s="106"/>
    </row>
    <row r="29" spans="1:27">
      <c r="A29" s="92">
        <v>1924</v>
      </c>
      <c r="B29" s="102">
        <v>0.10530194714728218</v>
      </c>
      <c r="C29" s="21">
        <v>0</v>
      </c>
      <c r="D29" s="102">
        <v>0.42474054207149836</v>
      </c>
      <c r="E29" s="102">
        <v>0.19018933054375886</v>
      </c>
      <c r="F29" s="102">
        <v>4.0569508796700786E-2</v>
      </c>
      <c r="G29" s="102">
        <v>5.8817213029752078E-3</v>
      </c>
      <c r="H29" s="103">
        <v>0.23331695013778472</v>
      </c>
      <c r="I29" s="92">
        <v>1924</v>
      </c>
      <c r="J29" s="98">
        <v>0.10920871110286816</v>
      </c>
      <c r="K29" s="22">
        <v>0</v>
      </c>
      <c r="L29" s="98">
        <v>2.3693877551020509E-2</v>
      </c>
      <c r="M29" s="98">
        <v>4.7252490816415915E-2</v>
      </c>
      <c r="N29" s="98">
        <v>9.6992456531956081E-2</v>
      </c>
      <c r="O29" s="98">
        <v>1.6893333333333337E-2</v>
      </c>
      <c r="P29" s="99">
        <v>3.7369349306660957E-2</v>
      </c>
      <c r="Q29" s="98"/>
      <c r="R29" s="106"/>
    </row>
    <row r="30" spans="1:27">
      <c r="A30" s="92">
        <v>1925</v>
      </c>
      <c r="B30" s="102">
        <v>0.11851459318471674</v>
      </c>
      <c r="C30" s="21">
        <v>0</v>
      </c>
      <c r="D30" s="102">
        <v>0.40114006722124973</v>
      </c>
      <c r="E30" s="102">
        <v>0.20119793070561326</v>
      </c>
      <c r="F30" s="102">
        <v>4.2270449098534266E-2</v>
      </c>
      <c r="G30" s="102">
        <v>5.6471390744984194E-3</v>
      </c>
      <c r="H30" s="103">
        <v>0.23122982071538764</v>
      </c>
      <c r="I30" s="92">
        <v>1925</v>
      </c>
      <c r="J30" s="98">
        <v>0.10484582860136002</v>
      </c>
      <c r="K30" s="22">
        <v>0</v>
      </c>
      <c r="L30" s="98">
        <v>2.3816326530612345E-2</v>
      </c>
      <c r="M30" s="98">
        <v>4.8895077805724024E-2</v>
      </c>
      <c r="N30" s="98">
        <v>0.1010767620848402</v>
      </c>
      <c r="O30" s="98">
        <v>1.7100000000000004E-2</v>
      </c>
      <c r="P30" s="99">
        <v>3.5973313411232118E-2</v>
      </c>
      <c r="Q30" s="98"/>
      <c r="R30" s="106"/>
    </row>
    <row r="31" spans="1:27">
      <c r="A31" s="92">
        <v>1926</v>
      </c>
      <c r="B31" s="102">
        <v>0.12066902461430733</v>
      </c>
      <c r="C31" s="21">
        <v>0</v>
      </c>
      <c r="D31" s="102">
        <v>0.41371228861503562</v>
      </c>
      <c r="E31" s="102">
        <v>0.19985148939026709</v>
      </c>
      <c r="F31" s="102">
        <v>4.0455060881023443E-2</v>
      </c>
      <c r="G31" s="102">
        <v>5.3716492452805025E-3</v>
      </c>
      <c r="H31" s="103">
        <v>0.21994048725408596</v>
      </c>
      <c r="I31" s="92">
        <v>1926</v>
      </c>
      <c r="J31" s="98">
        <v>9.3834782580437842E-2</v>
      </c>
      <c r="K31" s="22">
        <v>0</v>
      </c>
      <c r="L31" s="98">
        <v>2.393877551020418E-2</v>
      </c>
      <c r="M31" s="98">
        <v>4.9767795865623028E-2</v>
      </c>
      <c r="N31" s="98">
        <v>0.10904600990919751</v>
      </c>
      <c r="O31" s="98">
        <v>1.7306666666666672E-2</v>
      </c>
      <c r="P31" s="99">
        <v>3.4777994970861127E-2</v>
      </c>
      <c r="Q31" s="98"/>
      <c r="R31" s="106"/>
    </row>
    <row r="32" spans="1:27">
      <c r="A32" s="92">
        <v>1927</v>
      </c>
      <c r="B32" s="102">
        <v>0.11777235382706618</v>
      </c>
      <c r="C32" s="21">
        <v>0</v>
      </c>
      <c r="D32" s="102">
        <v>0.40693366165502964</v>
      </c>
      <c r="E32" s="102">
        <v>0.20113414739299817</v>
      </c>
      <c r="F32" s="102">
        <v>4.2803671478347891E-2</v>
      </c>
      <c r="G32" s="102">
        <v>4.8382208321458833E-3</v>
      </c>
      <c r="H32" s="103">
        <v>0.22651794481441209</v>
      </c>
      <c r="I32" s="92">
        <v>1927</v>
      </c>
      <c r="J32" s="98">
        <v>9.6458055809191992E-2</v>
      </c>
      <c r="K32" s="22">
        <v>0</v>
      </c>
      <c r="L32" s="98">
        <v>2.4061224489796012E-2</v>
      </c>
      <c r="M32" s="98">
        <v>5.1852206211895596E-2</v>
      </c>
      <c r="N32" s="98">
        <v>0.11772168387722169</v>
      </c>
      <c r="O32" s="98">
        <v>1.7513333333333343E-2</v>
      </c>
      <c r="P32" s="99">
        <v>3.3272656253324567E-2</v>
      </c>
      <c r="Q32" s="98"/>
      <c r="R32" s="106"/>
    </row>
    <row r="33" spans="1:18">
      <c r="A33" s="92">
        <v>1928</v>
      </c>
      <c r="B33" s="102">
        <v>0.12240341132333023</v>
      </c>
      <c r="C33" s="21">
        <v>0</v>
      </c>
      <c r="D33" s="102">
        <v>0.40395497304471767</v>
      </c>
      <c r="E33" s="102">
        <v>0.20199183577345889</v>
      </c>
      <c r="F33" s="102">
        <v>4.2612129424374361E-2</v>
      </c>
      <c r="G33" s="102">
        <v>4.8829012435171563E-3</v>
      </c>
      <c r="H33" s="103">
        <v>0.22415474919060163</v>
      </c>
      <c r="I33" s="92">
        <v>1928</v>
      </c>
      <c r="J33" s="98">
        <v>9.3008480324457951E-2</v>
      </c>
      <c r="K33" s="22">
        <v>0</v>
      </c>
      <c r="L33" s="98">
        <v>2.4183673469387851E-2</v>
      </c>
      <c r="M33" s="98">
        <v>5.3722771555981187E-2</v>
      </c>
      <c r="N33" s="98">
        <v>0.12342695117611044</v>
      </c>
      <c r="O33" s="98">
        <v>1.7720000000000007E-2</v>
      </c>
      <c r="P33" s="99">
        <v>3.1955736278947669E-2</v>
      </c>
      <c r="Q33" s="98"/>
      <c r="R33" s="106"/>
    </row>
    <row r="34" spans="1:18">
      <c r="A34" s="92">
        <v>1929</v>
      </c>
      <c r="B34" s="102">
        <v>0.13124439010129912</v>
      </c>
      <c r="C34" s="21">
        <v>0</v>
      </c>
      <c r="D34" s="102">
        <v>0.40109452116770467</v>
      </c>
      <c r="E34" s="102">
        <v>0.20502147178959795</v>
      </c>
      <c r="F34" s="102">
        <v>4.5658550912411493E-2</v>
      </c>
      <c r="G34" s="102">
        <v>4.3420180396077767E-3</v>
      </c>
      <c r="H34" s="103">
        <v>0.21263904798937905</v>
      </c>
      <c r="I34" s="92">
        <v>1929</v>
      </c>
      <c r="J34" s="98">
        <v>8.7509733811490589E-2</v>
      </c>
      <c r="K34" s="22">
        <v>0</v>
      </c>
      <c r="L34" s="98">
        <v>2.4306122448979683E-2</v>
      </c>
      <c r="M34" s="98">
        <v>5.5307985586014387E-2</v>
      </c>
      <c r="N34" s="98">
        <v>0.12752086817930194</v>
      </c>
      <c r="O34" s="98">
        <v>1.7926666666666674E-2</v>
      </c>
      <c r="P34" s="99">
        <v>2.8121332078640017E-2</v>
      </c>
      <c r="Q34" s="98"/>
      <c r="R34" s="106"/>
    </row>
    <row r="35" spans="1:18">
      <c r="A35" s="92">
        <v>1930</v>
      </c>
      <c r="B35" s="102">
        <v>0.10777910737301499</v>
      </c>
      <c r="C35" s="21">
        <v>0</v>
      </c>
      <c r="D35" s="102">
        <v>0.41084296457966984</v>
      </c>
      <c r="E35" s="102">
        <v>0.20163615556528594</v>
      </c>
      <c r="F35" s="102">
        <v>4.6389030175640465E-2</v>
      </c>
      <c r="G35" s="102">
        <v>3.8829405812832664E-3</v>
      </c>
      <c r="H35" s="103">
        <v>0.22946980172510556</v>
      </c>
      <c r="I35" s="92">
        <v>1930</v>
      </c>
      <c r="J35" s="98">
        <v>7.2556156668186461E-2</v>
      </c>
      <c r="K35" s="22">
        <v>0</v>
      </c>
      <c r="L35" s="98">
        <v>2.4428571428571522E-2</v>
      </c>
      <c r="M35" s="98">
        <v>5.7862775149643469E-2</v>
      </c>
      <c r="N35" s="98">
        <v>0.13155633017084012</v>
      </c>
      <c r="O35" s="98">
        <v>1.8133333333333338E-2</v>
      </c>
      <c r="P35" s="99">
        <v>2.9486343474175614E-2</v>
      </c>
      <c r="Q35" s="98"/>
      <c r="R35" s="106"/>
    </row>
    <row r="36" spans="1:18">
      <c r="A36" s="92">
        <v>1931</v>
      </c>
      <c r="B36" s="102">
        <v>9.3950349505703495E-2</v>
      </c>
      <c r="C36" s="21">
        <v>0</v>
      </c>
      <c r="D36" s="102">
        <v>0.37756749762211722</v>
      </c>
      <c r="E36" s="102">
        <v>0.2131269892317548</v>
      </c>
      <c r="F36" s="102">
        <v>4.8831809155474498E-2</v>
      </c>
      <c r="G36" s="102">
        <v>3.740792754941968E-3</v>
      </c>
      <c r="H36" s="103">
        <v>0.26278256173000814</v>
      </c>
      <c r="I36" s="92">
        <v>1931</v>
      </c>
      <c r="J36" s="98">
        <v>6.0455685740726212E-2</v>
      </c>
      <c r="K36" s="22">
        <v>0</v>
      </c>
      <c r="L36" s="98">
        <v>2.4551020408163357E-2</v>
      </c>
      <c r="M36" s="98">
        <v>6.0939778881509629E-2</v>
      </c>
      <c r="N36" s="98">
        <v>0.13628676442792056</v>
      </c>
      <c r="O36" s="98">
        <v>1.8340000000000009E-2</v>
      </c>
      <c r="P36" s="99">
        <v>2.8114688498207727E-2</v>
      </c>
      <c r="Q36" s="98"/>
    </row>
    <row r="37" spans="1:18">
      <c r="A37" s="92">
        <v>1932</v>
      </c>
      <c r="B37" s="102">
        <v>7.5831369957420222E-2</v>
      </c>
      <c r="C37" s="21">
        <v>0</v>
      </c>
      <c r="D37" s="102">
        <v>0.37538198716817583</v>
      </c>
      <c r="E37" s="102">
        <v>0.20813521867403106</v>
      </c>
      <c r="F37" s="102">
        <v>4.3547530514319671E-2</v>
      </c>
      <c r="G37" s="102">
        <v>4.2891976386780885E-3</v>
      </c>
      <c r="H37" s="103">
        <v>0.29281469604737492</v>
      </c>
      <c r="I37" s="92">
        <v>1932</v>
      </c>
      <c r="J37" s="98">
        <v>4.9491895844559028E-2</v>
      </c>
      <c r="K37" s="22">
        <v>0</v>
      </c>
      <c r="L37" s="98">
        <v>2.4673469387755199E-2</v>
      </c>
      <c r="M37" s="98">
        <v>6.3667626216829379E-2</v>
      </c>
      <c r="N37" s="98">
        <v>0.14381198701789211</v>
      </c>
      <c r="O37" s="98">
        <v>1.8546666666666677E-2</v>
      </c>
      <c r="P37" s="99">
        <v>2.6762732056245783E-2</v>
      </c>
      <c r="Q37" s="98"/>
    </row>
    <row r="38" spans="1:18">
      <c r="A38" s="92">
        <v>1933</v>
      </c>
      <c r="B38" s="102">
        <v>8.4078065130994528E-2</v>
      </c>
      <c r="C38" s="21">
        <v>0</v>
      </c>
      <c r="D38" s="102">
        <v>0.36808570235534738</v>
      </c>
      <c r="E38" s="102">
        <v>0.21273441105029398</v>
      </c>
      <c r="F38" s="102">
        <v>4.3935876375818604E-2</v>
      </c>
      <c r="G38" s="102">
        <v>4.5852643142535862E-3</v>
      </c>
      <c r="H38" s="103">
        <v>0.28658068077329213</v>
      </c>
      <c r="I38" s="92">
        <v>1933</v>
      </c>
      <c r="J38" s="98">
        <v>4.5780332615452515E-2</v>
      </c>
      <c r="K38" s="22">
        <v>0</v>
      </c>
      <c r="L38" s="98">
        <v>2.4795918367347028E-2</v>
      </c>
      <c r="M38" s="98">
        <v>6.3739987817772265E-2</v>
      </c>
      <c r="N38" s="98">
        <v>0.15275175016302345</v>
      </c>
      <c r="O38" s="98">
        <v>1.8753333333333344E-2</v>
      </c>
      <c r="P38" s="99">
        <v>2.5952753971560185E-2</v>
      </c>
      <c r="Q38" s="98"/>
    </row>
    <row r="39" spans="1:18">
      <c r="A39" s="92">
        <v>1934</v>
      </c>
      <c r="B39" s="102">
        <v>8.8281997991417352E-2</v>
      </c>
      <c r="C39" s="21">
        <v>0</v>
      </c>
      <c r="D39" s="102">
        <v>0.37028723337326624</v>
      </c>
      <c r="E39" s="102">
        <v>0.21100409177201873</v>
      </c>
      <c r="F39" s="102">
        <v>4.9343323412499814E-2</v>
      </c>
      <c r="G39" s="102">
        <v>4.7697314246733053E-3</v>
      </c>
      <c r="H39" s="103">
        <v>0.27631362202612447</v>
      </c>
      <c r="I39" s="92">
        <v>1934</v>
      </c>
      <c r="J39" s="98">
        <v>5.6118894502815563E-2</v>
      </c>
      <c r="K39" s="22">
        <v>0</v>
      </c>
      <c r="L39" s="98">
        <v>2.491836734693887E-2</v>
      </c>
      <c r="M39" s="98">
        <v>6.4607764558141684E-2</v>
      </c>
      <c r="N39" s="98">
        <v>0.14852270716377583</v>
      </c>
      <c r="O39" s="98">
        <v>1.8960000000000012E-2</v>
      </c>
      <c r="P39" s="99">
        <v>2.5522800528013027E-2</v>
      </c>
      <c r="Q39" s="98"/>
    </row>
    <row r="40" spans="1:18">
      <c r="A40" s="92">
        <v>1935</v>
      </c>
      <c r="B40" s="102">
        <v>9.291161630838364E-2</v>
      </c>
      <c r="C40" s="21">
        <v>0</v>
      </c>
      <c r="D40" s="102">
        <v>0.37933657259563269</v>
      </c>
      <c r="E40" s="102">
        <v>0.21039618975928279</v>
      </c>
      <c r="F40" s="102">
        <v>4.5675603037276136E-2</v>
      </c>
      <c r="G40" s="102">
        <v>4.6739097958807116E-3</v>
      </c>
      <c r="H40" s="103">
        <v>0.267006108503544</v>
      </c>
      <c r="I40" s="92">
        <v>1935</v>
      </c>
      <c r="J40" s="98">
        <v>7.2729586377005842E-2</v>
      </c>
      <c r="K40" s="22">
        <v>0</v>
      </c>
      <c r="L40" s="98">
        <v>2.5040816326530695E-2</v>
      </c>
      <c r="M40" s="98">
        <v>6.5893135747429693E-2</v>
      </c>
      <c r="N40" s="98">
        <v>0.15222246608780665</v>
      </c>
      <c r="O40" s="98">
        <v>1.9166666666666679E-2</v>
      </c>
      <c r="P40" s="99">
        <v>2.505563905058537E-2</v>
      </c>
      <c r="Q40" s="98"/>
    </row>
    <row r="41" spans="1:18">
      <c r="A41" s="92">
        <v>1936</v>
      </c>
      <c r="B41" s="102">
        <v>0.10435332269120105</v>
      </c>
      <c r="C41" s="21">
        <v>0</v>
      </c>
      <c r="D41" s="102">
        <v>0.38178252058879902</v>
      </c>
      <c r="E41" s="102">
        <v>0.21224344729509872</v>
      </c>
      <c r="F41" s="102">
        <v>5.1124038617431311E-2</v>
      </c>
      <c r="G41" s="102">
        <v>4.2202123866584987E-3</v>
      </c>
      <c r="H41" s="103">
        <v>0.24627645842081136</v>
      </c>
      <c r="I41" s="92">
        <v>1936</v>
      </c>
      <c r="J41" s="98">
        <v>7.5673421065282645E-2</v>
      </c>
      <c r="K41" s="22">
        <v>0</v>
      </c>
      <c r="L41" s="98">
        <v>2.5163265306122534E-2</v>
      </c>
      <c r="M41" s="98">
        <v>6.6285664562906493E-2</v>
      </c>
      <c r="N41" s="98">
        <v>0.15070759794597816</v>
      </c>
      <c r="O41" s="98">
        <v>1.9373333333333347E-2</v>
      </c>
      <c r="P41" s="99">
        <v>2.4558707632666179E-2</v>
      </c>
      <c r="Q41" s="98"/>
    </row>
    <row r="42" spans="1:18">
      <c r="A42" s="92">
        <v>1937</v>
      </c>
      <c r="B42" s="102">
        <v>0.11117442524125699</v>
      </c>
      <c r="C42" s="21">
        <v>0</v>
      </c>
      <c r="D42" s="102">
        <v>0.38226216098289556</v>
      </c>
      <c r="E42" s="102">
        <v>0.21372913621446071</v>
      </c>
      <c r="F42" s="102">
        <v>5.1689709580958441E-2</v>
      </c>
      <c r="G42" s="102">
        <v>4.6050777684085147E-3</v>
      </c>
      <c r="H42" s="103">
        <v>0.23653949021201989</v>
      </c>
      <c r="I42" s="92">
        <v>1937</v>
      </c>
      <c r="J42" s="98">
        <v>8.3260008237511798E-2</v>
      </c>
      <c r="K42" s="22">
        <v>0</v>
      </c>
      <c r="L42" s="98">
        <v>2.5285714285714373E-2</v>
      </c>
      <c r="M42" s="98">
        <v>6.758578717010473E-2</v>
      </c>
      <c r="N42" s="98">
        <v>0.14874556699152172</v>
      </c>
      <c r="O42" s="98">
        <v>1.9580000000000014E-2</v>
      </c>
      <c r="P42" s="99">
        <v>2.4074675744698602E-2</v>
      </c>
      <c r="Q42" s="98"/>
    </row>
    <row r="43" spans="1:18">
      <c r="A43" s="92">
        <v>1938</v>
      </c>
      <c r="B43" s="102">
        <v>9.0663000927150419E-2</v>
      </c>
      <c r="C43" s="21">
        <v>0</v>
      </c>
      <c r="D43" s="102">
        <v>0.37024822928887036</v>
      </c>
      <c r="E43" s="102">
        <v>0.21712383926714737</v>
      </c>
      <c r="F43" s="102">
        <v>5.3427731224458243E-2</v>
      </c>
      <c r="G43" s="102">
        <v>5.0175105665031545E-3</v>
      </c>
      <c r="H43" s="103">
        <v>0.26351968872587028</v>
      </c>
      <c r="I43" s="92">
        <v>1938</v>
      </c>
      <c r="J43" s="98">
        <v>9.4757569327038577E-2</v>
      </c>
      <c r="K43" s="22">
        <v>0</v>
      </c>
      <c r="L43" s="98">
        <v>2.5408163265306205E-2</v>
      </c>
      <c r="M43" s="98">
        <v>7.0164858457221119E-2</v>
      </c>
      <c r="N43" s="98">
        <v>0.155328403695147</v>
      </c>
      <c r="O43" s="98">
        <v>1.9786666666666682E-2</v>
      </c>
      <c r="P43" s="99">
        <v>2.3067752565635504E-2</v>
      </c>
      <c r="Q43" s="98"/>
    </row>
    <row r="44" spans="1:18">
      <c r="A44" s="92">
        <v>1939</v>
      </c>
      <c r="B44" s="102">
        <v>0.10283236436781382</v>
      </c>
      <c r="C44" s="21">
        <v>0</v>
      </c>
      <c r="D44" s="102">
        <v>0.36810390721562902</v>
      </c>
      <c r="E44" s="102">
        <v>0.21808683678859747</v>
      </c>
      <c r="F44" s="102">
        <v>5.718379714347769E-2</v>
      </c>
      <c r="G44" s="102">
        <v>4.9155193729425069E-3</v>
      </c>
      <c r="H44" s="103">
        <v>0.2488775751115396</v>
      </c>
      <c r="I44" s="92">
        <v>1939</v>
      </c>
      <c r="J44" s="98">
        <v>0.10595593165714923</v>
      </c>
      <c r="K44" s="22">
        <v>0</v>
      </c>
      <c r="L44" s="98">
        <v>2.5530612244898044E-2</v>
      </c>
      <c r="M44" s="98">
        <v>7.0562793394432805E-2</v>
      </c>
      <c r="N44" s="98">
        <v>0.15345578903802229</v>
      </c>
      <c r="O44" s="98">
        <v>1.9993333333333349E-2</v>
      </c>
      <c r="P44" s="99">
        <v>2.2409231971066982E-2</v>
      </c>
      <c r="Q44" s="98"/>
    </row>
    <row r="45" spans="1:18">
      <c r="A45" s="92">
        <v>1940</v>
      </c>
      <c r="B45" s="102">
        <v>0.11659496944046764</v>
      </c>
      <c r="C45" s="21">
        <v>0</v>
      </c>
      <c r="D45" s="102">
        <v>0.3716744746758528</v>
      </c>
      <c r="E45" s="102">
        <v>0.21362715879341612</v>
      </c>
      <c r="F45" s="102">
        <v>5.852490648544792E-2</v>
      </c>
      <c r="G45" s="102">
        <v>4.8489610881867536E-3</v>
      </c>
      <c r="H45" s="103">
        <v>0.2347295295166289</v>
      </c>
      <c r="I45" s="92">
        <v>1940</v>
      </c>
      <c r="J45" s="98">
        <v>0.12002621501114463</v>
      </c>
      <c r="K45" s="22">
        <v>0</v>
      </c>
      <c r="L45" s="98">
        <v>2.5653061224489872E-2</v>
      </c>
      <c r="M45" s="98">
        <v>7.1048830074780869E-2</v>
      </c>
      <c r="N45" s="98">
        <v>0.15267176828189041</v>
      </c>
      <c r="O45" s="98">
        <v>2.0200000000000013E-2</v>
      </c>
      <c r="P45" s="99">
        <v>2.1985120837789994E-2</v>
      </c>
      <c r="Q45" s="98"/>
    </row>
    <row r="46" spans="1:18">
      <c r="A46" s="92">
        <v>1941</v>
      </c>
      <c r="B46" s="102">
        <v>0.12148131172565066</v>
      </c>
      <c r="C46" s="21">
        <v>0</v>
      </c>
      <c r="D46" s="102">
        <v>0.3688864289513647</v>
      </c>
      <c r="E46" s="102">
        <v>0.22263059968984328</v>
      </c>
      <c r="F46" s="102">
        <v>6.4221448098838591E-2</v>
      </c>
      <c r="G46" s="102">
        <v>4.337368812343383E-3</v>
      </c>
      <c r="H46" s="103">
        <v>0.21844284272195949</v>
      </c>
      <c r="I46" s="92">
        <v>1941</v>
      </c>
      <c r="J46" s="98">
        <v>0.14443455003623987</v>
      </c>
      <c r="K46" s="22">
        <v>0</v>
      </c>
      <c r="L46" s="98">
        <v>2.5775510204081704E-2</v>
      </c>
      <c r="M46" s="98">
        <v>7.0935418027774005E-2</v>
      </c>
      <c r="N46" s="98">
        <v>0.15280981046860712</v>
      </c>
      <c r="O46" s="98">
        <v>2.0406666666666681E-2</v>
      </c>
      <c r="P46" s="99">
        <v>2.1548062414507161E-2</v>
      </c>
      <c r="Q46" s="98"/>
    </row>
    <row r="47" spans="1:18">
      <c r="A47" s="92">
        <v>1942</v>
      </c>
      <c r="B47" s="102">
        <v>0.12337477677960838</v>
      </c>
      <c r="C47" s="21">
        <v>0</v>
      </c>
      <c r="D47" s="102">
        <v>0.37897437898654668</v>
      </c>
      <c r="E47" s="102">
        <v>0.21664593029555429</v>
      </c>
      <c r="F47" s="102">
        <v>6.4863953194439716E-2</v>
      </c>
      <c r="G47" s="102">
        <v>3.767970646315566E-3</v>
      </c>
      <c r="H47" s="103">
        <v>0.21237299009753549</v>
      </c>
      <c r="I47" s="92">
        <v>1942</v>
      </c>
      <c r="J47" s="98">
        <v>0.16166386644217301</v>
      </c>
      <c r="K47" s="22">
        <v>0</v>
      </c>
      <c r="L47" s="98">
        <v>2.5897959183673547E-2</v>
      </c>
      <c r="M47" s="98">
        <v>6.9518605432903016E-2</v>
      </c>
      <c r="N47" s="98">
        <v>0.15526061875112954</v>
      </c>
      <c r="O47" s="98">
        <v>2.0613333333333352E-2</v>
      </c>
      <c r="P47" s="99">
        <v>2.1050424429399913E-2</v>
      </c>
      <c r="Q47" s="98"/>
    </row>
    <row r="48" spans="1:18">
      <c r="A48" s="92">
        <v>1943</v>
      </c>
      <c r="B48" s="102">
        <v>0.1221377345346491</v>
      </c>
      <c r="C48" s="21">
        <v>0</v>
      </c>
      <c r="D48" s="102">
        <v>0.38730054690085614</v>
      </c>
      <c r="E48" s="102">
        <v>0.21437925656061987</v>
      </c>
      <c r="F48" s="102">
        <v>7.1714946251162426E-2</v>
      </c>
      <c r="G48" s="102">
        <v>3.7138423026942609E-3</v>
      </c>
      <c r="H48" s="103">
        <v>0.20075367345001818</v>
      </c>
      <c r="I48" s="92">
        <v>1943</v>
      </c>
      <c r="J48" s="98">
        <v>0.16734560341063626</v>
      </c>
      <c r="K48" s="22">
        <v>0</v>
      </c>
      <c r="L48" s="98">
        <v>2.6020408163265386E-2</v>
      </c>
      <c r="M48" s="98">
        <v>6.8582995850177922E-2</v>
      </c>
      <c r="N48" s="98">
        <v>0.1572565311805737</v>
      </c>
      <c r="O48" s="98">
        <v>2.0820000000000019E-2</v>
      </c>
      <c r="P48" s="99">
        <v>2.0333667450981883E-2</v>
      </c>
      <c r="Q48" s="98"/>
    </row>
    <row r="49" spans="1:17">
      <c r="A49" s="92">
        <v>1944</v>
      </c>
      <c r="B49" s="102">
        <v>0.12264474498095275</v>
      </c>
      <c r="C49" s="21">
        <v>0</v>
      </c>
      <c r="D49" s="102">
        <v>0.38348871714825256</v>
      </c>
      <c r="E49" s="102">
        <v>0.22200814186125414</v>
      </c>
      <c r="F49" s="102">
        <v>7.3411420419718432E-2</v>
      </c>
      <c r="G49" s="102">
        <v>3.7950862782330174E-3</v>
      </c>
      <c r="H49" s="103">
        <v>0.19465188931158911</v>
      </c>
      <c r="I49" s="92">
        <v>1944</v>
      </c>
      <c r="J49" s="98">
        <v>0.16287855511782587</v>
      </c>
      <c r="K49" s="22">
        <v>0</v>
      </c>
      <c r="L49" s="98">
        <v>2.6142857142857218E-2</v>
      </c>
      <c r="M49" s="98">
        <v>6.9727497932088683E-2</v>
      </c>
      <c r="N49" s="98">
        <v>0.16252866425657175</v>
      </c>
      <c r="O49" s="98">
        <v>2.1026666666666687E-2</v>
      </c>
      <c r="P49" s="99">
        <v>1.935627105632523E-2</v>
      </c>
      <c r="Q49" s="98"/>
    </row>
    <row r="50" spans="1:17">
      <c r="A50" s="92">
        <v>1945</v>
      </c>
      <c r="B50" s="102">
        <v>0.11905468507576375</v>
      </c>
      <c r="C50" s="21">
        <v>0</v>
      </c>
      <c r="D50" s="102">
        <v>0.37464994635662191</v>
      </c>
      <c r="E50" s="102">
        <v>0.23313201017643631</v>
      </c>
      <c r="F50" s="102">
        <v>6.9855332620719454E-2</v>
      </c>
      <c r="G50" s="102">
        <v>3.9311883201179178E-3</v>
      </c>
      <c r="H50" s="103">
        <v>0.19937683745034054</v>
      </c>
      <c r="I50" s="92">
        <v>1945</v>
      </c>
      <c r="J50" s="98">
        <v>0.1620913655624793</v>
      </c>
      <c r="K50" s="22">
        <v>0</v>
      </c>
      <c r="L50" s="98">
        <v>2.6265306122449046E-2</v>
      </c>
      <c r="M50" s="98">
        <v>7.1495553763512812E-2</v>
      </c>
      <c r="N50" s="98">
        <v>0.16835045085051897</v>
      </c>
      <c r="O50" s="98">
        <v>2.1233333333333351E-2</v>
      </c>
      <c r="P50" s="99">
        <v>1.8291592095081802E-2</v>
      </c>
      <c r="Q50" s="98"/>
    </row>
    <row r="51" spans="1:17">
      <c r="A51" s="92">
        <v>1946</v>
      </c>
      <c r="B51" s="102">
        <v>0.1127728722646849</v>
      </c>
      <c r="C51" s="21">
        <v>0</v>
      </c>
      <c r="D51" s="102">
        <v>0.36481967013367289</v>
      </c>
      <c r="E51" s="102">
        <v>0.23430135156723825</v>
      </c>
      <c r="F51" s="102">
        <v>7.3828436918549109E-2</v>
      </c>
      <c r="G51" s="102">
        <v>5.1635658591182949E-3</v>
      </c>
      <c r="H51" s="103">
        <v>0.20911410325673668</v>
      </c>
      <c r="I51" s="92">
        <v>1946</v>
      </c>
      <c r="J51" s="98">
        <v>0.15395611004593288</v>
      </c>
      <c r="K51" s="22">
        <v>0</v>
      </c>
      <c r="L51" s="98">
        <v>2.6387755102040888E-2</v>
      </c>
      <c r="M51" s="98">
        <v>7.3498277952954882E-2</v>
      </c>
      <c r="N51" s="98">
        <v>0.1689041793971672</v>
      </c>
      <c r="O51" s="98">
        <v>2.1440000000000022E-2</v>
      </c>
      <c r="P51" s="99">
        <v>1.7337477917806574E-2</v>
      </c>
      <c r="Q51" s="98"/>
    </row>
    <row r="52" spans="1:17">
      <c r="A52" s="92">
        <v>1947</v>
      </c>
      <c r="B52" s="102">
        <v>0.12282591840969935</v>
      </c>
      <c r="C52" s="21">
        <v>0</v>
      </c>
      <c r="D52" s="102">
        <v>0.36404135978349433</v>
      </c>
      <c r="E52" s="102">
        <v>0.22723978060582442</v>
      </c>
      <c r="F52" s="102">
        <v>8.2931138009502553E-2</v>
      </c>
      <c r="G52" s="102">
        <v>5.0043993080377304E-3</v>
      </c>
      <c r="H52" s="103">
        <v>0.1979574038834416</v>
      </c>
      <c r="I52" s="92">
        <v>1947</v>
      </c>
      <c r="J52" s="98">
        <v>0.14291458181797037</v>
      </c>
      <c r="K52" s="22">
        <v>0</v>
      </c>
      <c r="L52" s="98">
        <v>2.6510204081632724E-2</v>
      </c>
      <c r="M52" s="98">
        <v>7.4382961541650389E-2</v>
      </c>
      <c r="N52" s="98">
        <v>0.16212706846705277</v>
      </c>
      <c r="O52" s="98">
        <v>2.1646666666666689E-2</v>
      </c>
      <c r="P52" s="99">
        <v>1.6127148142538694E-2</v>
      </c>
      <c r="Q52" s="98"/>
    </row>
    <row r="53" spans="1:17">
      <c r="A53" s="92">
        <v>1948</v>
      </c>
      <c r="B53" s="102">
        <v>0.12603074144881099</v>
      </c>
      <c r="C53" s="21">
        <v>0</v>
      </c>
      <c r="D53" s="102">
        <v>0.35896124977652033</v>
      </c>
      <c r="E53" s="102">
        <v>0.22472185458653057</v>
      </c>
      <c r="F53" s="102">
        <v>8.9156542136974548E-2</v>
      </c>
      <c r="G53" s="102">
        <v>5.3159126045721171E-3</v>
      </c>
      <c r="H53" s="103">
        <v>0.1958136994465913</v>
      </c>
      <c r="I53" s="92">
        <v>1948</v>
      </c>
      <c r="J53" s="98">
        <v>0.14214924293640852</v>
      </c>
      <c r="K53" s="22">
        <v>0</v>
      </c>
      <c r="L53" s="98">
        <v>2.6632653061224559E-2</v>
      </c>
      <c r="M53" s="98">
        <v>7.6492582952968013E-2</v>
      </c>
      <c r="N53" s="98">
        <v>0.16011084350106147</v>
      </c>
      <c r="O53" s="98">
        <v>2.185333333333336E-2</v>
      </c>
      <c r="P53" s="99">
        <v>1.4986038870870173E-2</v>
      </c>
      <c r="Q53" s="98"/>
    </row>
    <row r="54" spans="1:17">
      <c r="A54" s="92">
        <v>1949</v>
      </c>
      <c r="B54" s="102">
        <v>0.1269794003332233</v>
      </c>
      <c r="C54" s="21">
        <v>0</v>
      </c>
      <c r="D54" s="102">
        <v>0.32734825135712958</v>
      </c>
      <c r="E54" s="102">
        <v>0.22767118834641881</v>
      </c>
      <c r="F54" s="102">
        <v>9.2432352330293982E-2</v>
      </c>
      <c r="G54" s="102">
        <v>8.1444835236063086E-3</v>
      </c>
      <c r="H54" s="103">
        <v>0.21742432410932805</v>
      </c>
      <c r="I54" s="92">
        <v>1949</v>
      </c>
      <c r="J54" s="98">
        <v>0.1536780615757562</v>
      </c>
      <c r="K54" s="22">
        <v>0</v>
      </c>
      <c r="L54" s="98">
        <v>2.6755102040816395E-2</v>
      </c>
      <c r="M54" s="98">
        <v>8.2475696749135755E-2</v>
      </c>
      <c r="N54" s="98">
        <v>0.15703806943830012</v>
      </c>
      <c r="O54" s="98">
        <v>2.2060000000000028E-2</v>
      </c>
      <c r="P54" s="99">
        <v>1.3731402678298666E-2</v>
      </c>
      <c r="Q54" s="98"/>
    </row>
    <row r="55" spans="1:17">
      <c r="A55" s="92">
        <v>1950</v>
      </c>
      <c r="B55" s="102">
        <v>0.13461955345412663</v>
      </c>
      <c r="C55" s="21">
        <v>0</v>
      </c>
      <c r="D55" s="102">
        <v>0.33770453313420312</v>
      </c>
      <c r="E55" s="102">
        <v>0.21678593624839274</v>
      </c>
      <c r="F55" s="102">
        <v>9.6063469965228729E-2</v>
      </c>
      <c r="G55" s="102">
        <v>8.717108248953229E-3</v>
      </c>
      <c r="H55" s="103">
        <v>0.20610939894909538</v>
      </c>
      <c r="I55" s="92">
        <v>1950</v>
      </c>
      <c r="J55" s="98">
        <v>0.14708740929988232</v>
      </c>
      <c r="K55" s="22">
        <v>0</v>
      </c>
      <c r="L55" s="98">
        <v>2.6877551020408227E-2</v>
      </c>
      <c r="M55" s="98">
        <v>8.4253065167048377E-2</v>
      </c>
      <c r="N55" s="98">
        <v>0.15598188683230463</v>
      </c>
      <c r="O55" s="98">
        <v>2.2266666666666692E-2</v>
      </c>
      <c r="P55" s="99">
        <v>1.2856674760662271E-2</v>
      </c>
      <c r="Q55" s="98"/>
    </row>
    <row r="56" spans="1:17">
      <c r="A56" s="92">
        <v>1951</v>
      </c>
      <c r="B56" s="102">
        <v>0.14554928103001097</v>
      </c>
      <c r="C56" s="21">
        <v>0</v>
      </c>
      <c r="D56" s="102">
        <v>0.30445901577380308</v>
      </c>
      <c r="E56" s="102">
        <v>0.22683426117208524</v>
      </c>
      <c r="F56" s="102">
        <v>0.10495330991499209</v>
      </c>
      <c r="G56" s="102">
        <v>9.0090663793504222E-3</v>
      </c>
      <c r="H56" s="103">
        <v>0.20919506572975827</v>
      </c>
      <c r="I56" s="92">
        <v>1951</v>
      </c>
      <c r="J56" s="98">
        <v>0.15640984972966004</v>
      </c>
      <c r="K56" s="22">
        <v>0</v>
      </c>
      <c r="L56" s="98">
        <v>2.7000000000000059E-2</v>
      </c>
      <c r="M56" s="98">
        <v>8.6784408715545394E-2</v>
      </c>
      <c r="N56" s="98">
        <v>0.15568916025711779</v>
      </c>
      <c r="O56" s="98">
        <v>2.2473333333333359E-2</v>
      </c>
      <c r="P56" s="99">
        <v>1.3385242631144023E-2</v>
      </c>
      <c r="Q56" s="98"/>
    </row>
    <row r="57" spans="1:17">
      <c r="A57" s="92">
        <v>1952</v>
      </c>
      <c r="B57" s="102">
        <v>0.1372437816230451</v>
      </c>
      <c r="C57" s="21">
        <v>0</v>
      </c>
      <c r="D57" s="102">
        <v>0.3072625637236045</v>
      </c>
      <c r="E57" s="102">
        <v>0.22388434264798646</v>
      </c>
      <c r="F57" s="102">
        <v>0.11081171886481213</v>
      </c>
      <c r="G57" s="102">
        <v>8.8453066876240816E-3</v>
      </c>
      <c r="H57" s="103">
        <v>0.21195228645292766</v>
      </c>
      <c r="I57" s="92">
        <v>1952</v>
      </c>
      <c r="J57" s="98">
        <v>0.15827080082212727</v>
      </c>
      <c r="K57" s="22">
        <v>0</v>
      </c>
      <c r="L57" s="98">
        <v>2.7122448979591901E-2</v>
      </c>
      <c r="M57" s="98">
        <v>9.1342733083263739E-2</v>
      </c>
      <c r="N57" s="98">
        <v>0.15608470217972537</v>
      </c>
      <c r="O57" s="98">
        <v>2.268000000000003E-2</v>
      </c>
      <c r="P57" s="99">
        <v>1.2122373092928256E-2</v>
      </c>
      <c r="Q57" s="98"/>
    </row>
    <row r="58" spans="1:17">
      <c r="A58" s="92">
        <v>1953</v>
      </c>
      <c r="B58" s="102">
        <v>0.14711269474932423</v>
      </c>
      <c r="C58" s="21">
        <v>0</v>
      </c>
      <c r="D58" s="102">
        <v>0.30262334664298141</v>
      </c>
      <c r="E58" s="102">
        <v>0.21853069260113125</v>
      </c>
      <c r="F58" s="102">
        <v>0.11717097110930845</v>
      </c>
      <c r="G58" s="102">
        <v>8.0088332388136632E-3</v>
      </c>
      <c r="H58" s="103">
        <v>0.20655346165844102</v>
      </c>
      <c r="I58" s="92">
        <v>1953</v>
      </c>
      <c r="J58" s="98">
        <v>0.16590422464910812</v>
      </c>
      <c r="K58" s="22">
        <v>0</v>
      </c>
      <c r="L58" s="98">
        <v>2.7244897959183733E-2</v>
      </c>
      <c r="M58" s="98">
        <v>9.4535777897864159E-2</v>
      </c>
      <c r="N58" s="98">
        <v>0.15689217479101208</v>
      </c>
      <c r="O58" s="98">
        <v>2.2886666666666691E-2</v>
      </c>
      <c r="P58" s="99">
        <v>1.1103660093437627E-2</v>
      </c>
      <c r="Q58" s="98"/>
    </row>
    <row r="59" spans="1:17">
      <c r="A59" s="92">
        <v>1954</v>
      </c>
      <c r="B59" s="102">
        <v>0.13233920090882706</v>
      </c>
      <c r="C59" s="21">
        <v>0</v>
      </c>
      <c r="D59" s="102">
        <v>0.30408578830035571</v>
      </c>
      <c r="E59" s="102">
        <v>0.21818089798360984</v>
      </c>
      <c r="F59" s="102">
        <v>0.12223973853262643</v>
      </c>
      <c r="G59" s="102">
        <v>8.4495993863905362E-3</v>
      </c>
      <c r="H59" s="103">
        <v>0.21470477488819042</v>
      </c>
      <c r="I59" s="92">
        <v>1954</v>
      </c>
      <c r="J59" s="98">
        <v>0.16797033109531262</v>
      </c>
      <c r="K59" s="22">
        <v>0</v>
      </c>
      <c r="L59" s="98">
        <v>2.7367346938775579E-2</v>
      </c>
      <c r="M59" s="98">
        <v>9.6408703614812644E-2</v>
      </c>
      <c r="N59" s="98">
        <v>0.16008416139939974</v>
      </c>
      <c r="O59" s="98">
        <v>2.3093333333333358E-2</v>
      </c>
      <c r="P59" s="99">
        <v>1.004926800132055E-2</v>
      </c>
      <c r="Q59" s="98"/>
    </row>
    <row r="60" spans="1:17">
      <c r="A60" s="92">
        <v>1955</v>
      </c>
      <c r="B60" s="102">
        <v>0.14017726618306076</v>
      </c>
      <c r="C60" s="21">
        <v>0</v>
      </c>
      <c r="D60" s="102">
        <v>0.30443558984718144</v>
      </c>
      <c r="E60" s="102">
        <v>0.21655405469541678</v>
      </c>
      <c r="F60" s="102">
        <v>0.12892542657038786</v>
      </c>
      <c r="G60" s="102">
        <v>7.7057306476116562E-3</v>
      </c>
      <c r="H60" s="103">
        <v>0.20220193205634146</v>
      </c>
      <c r="I60" s="92">
        <v>1955</v>
      </c>
      <c r="J60" s="98">
        <v>0.1762613130336369</v>
      </c>
      <c r="K60" s="22">
        <v>0</v>
      </c>
      <c r="L60" s="98">
        <v>2.7489795918367407E-2</v>
      </c>
      <c r="M60" s="98">
        <v>9.7653439088522559E-2</v>
      </c>
      <c r="N60" s="98">
        <v>0.16784245022656774</v>
      </c>
      <c r="O60" s="98">
        <v>2.3300000000000029E-2</v>
      </c>
      <c r="P60" s="99">
        <v>9.4272536537262173E-3</v>
      </c>
      <c r="Q60" s="98"/>
    </row>
    <row r="61" spans="1:17">
      <c r="A61" s="92">
        <v>1956</v>
      </c>
      <c r="B61" s="102">
        <v>0.13575923626287226</v>
      </c>
      <c r="C61" s="21">
        <v>0</v>
      </c>
      <c r="D61" s="102">
        <v>0.30687712737648531</v>
      </c>
      <c r="E61" s="102">
        <v>0.21541573236038888</v>
      </c>
      <c r="F61" s="102">
        <v>0.13465990294336522</v>
      </c>
      <c r="G61" s="102">
        <v>7.4920986745866938E-3</v>
      </c>
      <c r="H61" s="103">
        <v>0.19979590238230166</v>
      </c>
      <c r="I61" s="92">
        <v>1956</v>
      </c>
      <c r="J61" s="98">
        <v>0.16755331856593145</v>
      </c>
      <c r="K61" s="22">
        <v>0</v>
      </c>
      <c r="L61" s="98">
        <v>2.7612244897959246E-2</v>
      </c>
      <c r="M61" s="98">
        <v>0.10000210738787459</v>
      </c>
      <c r="N61" s="98">
        <v>0.17158377249405923</v>
      </c>
      <c r="O61" s="98">
        <v>2.3506666666666697E-2</v>
      </c>
      <c r="P61" s="99">
        <v>8.9711055995952832E-3</v>
      </c>
      <c r="Q61" s="98"/>
    </row>
    <row r="62" spans="1:17">
      <c r="A62" s="92">
        <v>1957</v>
      </c>
      <c r="B62" s="102">
        <v>0.13712932592823329</v>
      </c>
      <c r="C62" s="21">
        <v>0</v>
      </c>
      <c r="D62" s="102">
        <v>0.29818041282194052</v>
      </c>
      <c r="E62" s="102">
        <v>0.21582331478563679</v>
      </c>
      <c r="F62" s="102">
        <v>0.13932330178613017</v>
      </c>
      <c r="G62" s="102">
        <v>6.4808457936279887E-3</v>
      </c>
      <c r="H62" s="103">
        <v>0.20306279888443116</v>
      </c>
      <c r="I62" s="92">
        <v>1957</v>
      </c>
      <c r="J62" s="98">
        <v>0.1751526868492502</v>
      </c>
      <c r="K62" s="22">
        <v>0</v>
      </c>
      <c r="L62" s="98">
        <v>2.7734693877551071E-2</v>
      </c>
      <c r="M62" s="98">
        <v>0.10122303926863496</v>
      </c>
      <c r="N62" s="98">
        <v>0.17308244201036685</v>
      </c>
      <c r="O62" s="98">
        <v>2.3713333333333364E-2</v>
      </c>
      <c r="P62" s="99">
        <v>8.4415397493411565E-3</v>
      </c>
      <c r="Q62" s="98"/>
    </row>
    <row r="63" spans="1:17">
      <c r="A63" s="92">
        <v>1958</v>
      </c>
      <c r="B63" s="102">
        <v>0.11896910272295121</v>
      </c>
      <c r="C63" s="21">
        <v>0</v>
      </c>
      <c r="D63" s="102">
        <v>0.31028775116184865</v>
      </c>
      <c r="E63" s="102">
        <v>0.21920755707952616</v>
      </c>
      <c r="F63" s="102">
        <v>0.13752900493519662</v>
      </c>
      <c r="G63" s="102">
        <v>6.809343064467295E-3</v>
      </c>
      <c r="H63" s="103">
        <v>0.20719724103601014</v>
      </c>
      <c r="I63" s="92">
        <v>1958</v>
      </c>
      <c r="J63" s="98">
        <v>0.17157274909000308</v>
      </c>
      <c r="K63" s="22">
        <v>0</v>
      </c>
      <c r="L63" s="98">
        <v>2.785714285714291E-2</v>
      </c>
      <c r="M63" s="98">
        <v>0.10430425843021419</v>
      </c>
      <c r="N63" s="98">
        <v>0.17756156776472684</v>
      </c>
      <c r="O63" s="98">
        <v>2.3920000000000028E-2</v>
      </c>
      <c r="P63" s="99">
        <v>7.9297704781875616E-3</v>
      </c>
      <c r="Q63" s="98"/>
    </row>
    <row r="64" spans="1:17">
      <c r="A64" s="92">
        <v>1959</v>
      </c>
      <c r="B64" s="102">
        <v>0.12223227680905219</v>
      </c>
      <c r="C64" s="21">
        <v>0</v>
      </c>
      <c r="D64" s="102">
        <v>0.30037672656474185</v>
      </c>
      <c r="E64" s="102">
        <v>0.21918344351258637</v>
      </c>
      <c r="F64" s="102">
        <v>0.14704633722307553</v>
      </c>
      <c r="G64" s="102">
        <v>5.884784161240747E-3</v>
      </c>
      <c r="H64" s="103">
        <v>0.20527643172930327</v>
      </c>
      <c r="I64" s="92">
        <v>1959</v>
      </c>
      <c r="J64" s="98">
        <v>0.16321382842646112</v>
      </c>
      <c r="K64" s="22">
        <v>0</v>
      </c>
      <c r="L64" s="98">
        <v>2.7979591836734749E-2</v>
      </c>
      <c r="M64" s="98">
        <v>0.10549026887693896</v>
      </c>
      <c r="N64" s="98">
        <v>0.17777589999900176</v>
      </c>
      <c r="O64" s="98">
        <v>2.4126666666666702E-2</v>
      </c>
      <c r="P64" s="99">
        <v>7.6656248790474141E-3</v>
      </c>
      <c r="Q64" s="98"/>
    </row>
    <row r="65" spans="1:17">
      <c r="A65" s="92">
        <v>1960</v>
      </c>
      <c r="B65" s="102">
        <v>0.12172967655561583</v>
      </c>
      <c r="C65" s="21">
        <v>0</v>
      </c>
      <c r="D65" s="102">
        <v>0.30240852514314293</v>
      </c>
      <c r="E65" s="102">
        <v>0.21793004549513328</v>
      </c>
      <c r="F65" s="102">
        <v>0.14927942927014268</v>
      </c>
      <c r="G65" s="102">
        <v>5.9220119652452193E-3</v>
      </c>
      <c r="H65" s="103">
        <v>0.20273031157071997</v>
      </c>
      <c r="I65" s="92">
        <v>1960</v>
      </c>
      <c r="J65" s="98">
        <v>0.15883921337786569</v>
      </c>
      <c r="K65" s="22">
        <v>0</v>
      </c>
      <c r="L65" s="98">
        <v>2.8105549159877913E-2</v>
      </c>
      <c r="M65" s="98">
        <v>0.10573393801537816</v>
      </c>
      <c r="N65" s="98">
        <v>0.18079070717138698</v>
      </c>
      <c r="O65" s="98">
        <v>2.4333333333333332E-2</v>
      </c>
      <c r="P65" s="99">
        <v>7.4885897223147145E-3</v>
      </c>
      <c r="Q65" s="98"/>
    </row>
    <row r="66" spans="1:17">
      <c r="A66" s="92">
        <v>1961</v>
      </c>
      <c r="B66" s="102">
        <v>0.117959414729071</v>
      </c>
      <c r="C66" s="21">
        <v>0</v>
      </c>
      <c r="D66" s="102">
        <v>0.30664719009362662</v>
      </c>
      <c r="E66" s="102">
        <v>0.21649775790710632</v>
      </c>
      <c r="F66" s="102">
        <v>0.15127737499643976</v>
      </c>
      <c r="G66" s="102">
        <v>5.6592668940667239E-3</v>
      </c>
      <c r="H66" s="103">
        <v>0.20195899537968959</v>
      </c>
      <c r="I66" s="92">
        <v>1961</v>
      </c>
      <c r="J66" s="98">
        <v>0.16635635866886178</v>
      </c>
      <c r="K66" s="22">
        <v>0</v>
      </c>
      <c r="L66" s="98">
        <v>2.8234233868594309E-2</v>
      </c>
      <c r="M66" s="98">
        <v>0.1069644520436196</v>
      </c>
      <c r="N66" s="98">
        <v>0.18692289395489017</v>
      </c>
      <c r="O66" s="98">
        <v>2.4471212121212119E-2</v>
      </c>
      <c r="P66" s="99">
        <v>7.0169885822465843E-3</v>
      </c>
      <c r="Q66" s="98"/>
    </row>
    <row r="67" spans="1:17">
      <c r="A67" s="92">
        <v>1962</v>
      </c>
      <c r="B67" s="102">
        <v>0.11671095324656627</v>
      </c>
      <c r="C67" s="21">
        <v>0</v>
      </c>
      <c r="D67" s="102">
        <v>0.30677055440726997</v>
      </c>
      <c r="E67" s="102">
        <v>0.21742457934855555</v>
      </c>
      <c r="F67" s="102">
        <v>0.15523344127632688</v>
      </c>
      <c r="G67" s="102">
        <v>5.4968936261962521E-3</v>
      </c>
      <c r="H67" s="103">
        <v>0.1983635780950852</v>
      </c>
      <c r="I67" s="92">
        <v>1962</v>
      </c>
      <c r="J67" s="98">
        <v>0.17561135902899835</v>
      </c>
      <c r="K67" s="22">
        <v>0</v>
      </c>
      <c r="L67" s="98">
        <v>2.8356949142509146E-2</v>
      </c>
      <c r="M67" s="98">
        <v>0.10817882121964165</v>
      </c>
      <c r="N67" s="98">
        <v>0.18869226437722883</v>
      </c>
      <c r="O67" s="98">
        <v>2.4609090909090903E-2</v>
      </c>
      <c r="P67" s="99">
        <v>6.620212066262547E-3</v>
      </c>
      <c r="Q67" s="98"/>
    </row>
    <row r="68" spans="1:17">
      <c r="A68" s="92">
        <v>1963</v>
      </c>
      <c r="B68" s="102">
        <v>0.11574784680670634</v>
      </c>
      <c r="C68" s="21">
        <v>0</v>
      </c>
      <c r="D68" s="102">
        <v>0.30144590574355706</v>
      </c>
      <c r="E68" s="102">
        <v>0.21893694083158249</v>
      </c>
      <c r="F68" s="102">
        <v>0.16270656817169091</v>
      </c>
      <c r="G68" s="102">
        <v>5.2723817829216594E-3</v>
      </c>
      <c r="H68" s="103">
        <v>0.19589035666354154</v>
      </c>
      <c r="I68" s="92">
        <v>1963</v>
      </c>
      <c r="J68" s="98">
        <v>0.19050700852683597</v>
      </c>
      <c r="K68" s="22">
        <v>0</v>
      </c>
      <c r="L68" s="98">
        <v>2.8485967598088299E-2</v>
      </c>
      <c r="M68" s="98">
        <v>0.10853888777841682</v>
      </c>
      <c r="N68" s="98">
        <v>0.18800110549165039</v>
      </c>
      <c r="O68" s="98">
        <v>2.4746969696969694E-2</v>
      </c>
      <c r="P68" s="99">
        <v>6.2596210759190574E-3</v>
      </c>
      <c r="Q68" s="98"/>
    </row>
    <row r="69" spans="1:17">
      <c r="A69" s="92">
        <v>1964</v>
      </c>
      <c r="B69" s="102">
        <v>0.11965200632971149</v>
      </c>
      <c r="C69" s="21">
        <v>0</v>
      </c>
      <c r="D69" s="102">
        <v>0.2973343194944093</v>
      </c>
      <c r="E69" s="102">
        <v>0.21741144425057451</v>
      </c>
      <c r="F69" s="102">
        <v>0.16823849768881438</v>
      </c>
      <c r="G69" s="102">
        <v>4.8666857546376908E-3</v>
      </c>
      <c r="H69" s="103">
        <v>0.19249704648185267</v>
      </c>
      <c r="I69" s="92">
        <v>1964</v>
      </c>
      <c r="J69" s="98">
        <v>0.2145392553440196</v>
      </c>
      <c r="K69" s="22">
        <v>0</v>
      </c>
      <c r="L69" s="98">
        <v>2.8611554013194991E-2</v>
      </c>
      <c r="M69" s="98">
        <v>0.10911066527009762</v>
      </c>
      <c r="N69" s="98">
        <v>0.18871270199718854</v>
      </c>
      <c r="O69" s="98">
        <v>2.4884848484848482E-2</v>
      </c>
      <c r="P69" s="99">
        <v>5.9471602880163971E-3</v>
      </c>
      <c r="Q69" s="98"/>
    </row>
    <row r="70" spans="1:17">
      <c r="A70" s="92">
        <v>1965</v>
      </c>
      <c r="B70" s="102">
        <v>0.12015913621970022</v>
      </c>
      <c r="C70" s="21">
        <v>0</v>
      </c>
      <c r="D70" s="102">
        <v>0.29994335799198946</v>
      </c>
      <c r="E70" s="102">
        <v>0.21568069892894065</v>
      </c>
      <c r="F70" s="102">
        <v>0.17175825774561282</v>
      </c>
      <c r="G70" s="102">
        <v>4.907095777794075E-3</v>
      </c>
      <c r="H70" s="103">
        <v>0.18755145333596285</v>
      </c>
      <c r="I70" s="92">
        <v>1965</v>
      </c>
      <c r="J70" s="98">
        <v>0.24321140178511477</v>
      </c>
      <c r="K70" s="22">
        <v>0</v>
      </c>
      <c r="L70" s="98">
        <v>2.873162078386381E-2</v>
      </c>
      <c r="M70" s="98">
        <v>0.10950211222890266</v>
      </c>
      <c r="N70" s="98">
        <v>0.18956123596353949</v>
      </c>
      <c r="O70" s="98">
        <v>2.5022727272727269E-2</v>
      </c>
      <c r="P70" s="99">
        <v>5.6650627037911896E-3</v>
      </c>
      <c r="Q70" s="98"/>
    </row>
    <row r="71" spans="1:17">
      <c r="A71" s="92">
        <v>1966</v>
      </c>
      <c r="B71" s="102">
        <v>0.11833628991590289</v>
      </c>
      <c r="C71" s="21">
        <v>0</v>
      </c>
      <c r="D71" s="102">
        <v>0.2960614385006331</v>
      </c>
      <c r="E71" s="102">
        <v>0.21742001897931088</v>
      </c>
      <c r="F71" s="102">
        <v>0.18083636218267846</v>
      </c>
      <c r="G71" s="102">
        <v>4.8699534321160875E-3</v>
      </c>
      <c r="H71" s="103">
        <v>0.18247593698935874</v>
      </c>
      <c r="I71" s="92">
        <v>1966</v>
      </c>
      <c r="J71" s="98">
        <v>0.25851750539234453</v>
      </c>
      <c r="K71" s="22">
        <v>0</v>
      </c>
      <c r="L71" s="98">
        <v>2.8853475133014353E-2</v>
      </c>
      <c r="M71" s="98">
        <v>0.11017273127745861</v>
      </c>
      <c r="N71" s="98">
        <v>0.1874780898915071</v>
      </c>
      <c r="O71" s="98">
        <v>2.5160606060606057E-2</v>
      </c>
      <c r="P71" s="99">
        <v>5.3922622481766816E-3</v>
      </c>
      <c r="Q71" s="98"/>
    </row>
    <row r="72" spans="1:17">
      <c r="A72" s="92">
        <v>1967</v>
      </c>
      <c r="B72" s="102">
        <v>0.1147663184452483</v>
      </c>
      <c r="C72" s="21">
        <v>0</v>
      </c>
      <c r="D72" s="102">
        <v>0.28989039134228217</v>
      </c>
      <c r="E72" s="102">
        <v>0.22403774207912644</v>
      </c>
      <c r="F72" s="102">
        <v>0.18547193668569334</v>
      </c>
      <c r="G72" s="102">
        <v>4.7121869959920225E-3</v>
      </c>
      <c r="H72" s="103">
        <v>0.18112142445165752</v>
      </c>
      <c r="I72" s="92">
        <v>1967</v>
      </c>
      <c r="J72" s="98">
        <v>0.27194920073635376</v>
      </c>
      <c r="K72" s="22">
        <v>0</v>
      </c>
      <c r="L72" s="98">
        <v>2.8987155061051935E-2</v>
      </c>
      <c r="M72" s="98">
        <v>0.11305891665984068</v>
      </c>
      <c r="N72" s="98">
        <v>0.1888627041440778</v>
      </c>
      <c r="O72" s="98">
        <v>2.5298484848484841E-2</v>
      </c>
      <c r="P72" s="99">
        <v>5.1158720645890282E-3</v>
      </c>
      <c r="Q72" s="98"/>
    </row>
    <row r="73" spans="1:17">
      <c r="A73" s="92">
        <v>1968</v>
      </c>
      <c r="B73" s="102">
        <v>0.11037810346701249</v>
      </c>
      <c r="C73" s="21">
        <v>0</v>
      </c>
      <c r="D73" s="102">
        <v>0.28524723177229888</v>
      </c>
      <c r="E73" s="102">
        <v>0.23045294705242039</v>
      </c>
      <c r="F73" s="102">
        <v>0.19479320829444241</v>
      </c>
      <c r="G73" s="102">
        <v>4.6036701742684866E-3</v>
      </c>
      <c r="H73" s="103">
        <v>0.17452483923955739</v>
      </c>
      <c r="I73" s="92">
        <v>1968</v>
      </c>
      <c r="J73" s="98">
        <v>0.28339039618498374</v>
      </c>
      <c r="K73" s="22">
        <v>0</v>
      </c>
      <c r="L73" s="98">
        <v>2.9118963542995157E-2</v>
      </c>
      <c r="M73" s="98">
        <v>0.11467685316090213</v>
      </c>
      <c r="N73" s="98">
        <v>0.18770753976522375</v>
      </c>
      <c r="O73" s="98">
        <v>2.5436363636363628E-2</v>
      </c>
      <c r="P73" s="99">
        <v>4.8730233653984153E-3</v>
      </c>
      <c r="Q73" s="98"/>
    </row>
    <row r="74" spans="1:17">
      <c r="A74" s="92">
        <v>1969</v>
      </c>
      <c r="B74" s="102">
        <v>0.10914078506405994</v>
      </c>
      <c r="C74" s="21">
        <v>0</v>
      </c>
      <c r="D74" s="102">
        <v>0.28082359578309496</v>
      </c>
      <c r="E74" s="102">
        <v>0.23156726273808195</v>
      </c>
      <c r="F74" s="102">
        <v>0.20378170651596209</v>
      </c>
      <c r="G74" s="102">
        <v>4.3201745651992585E-3</v>
      </c>
      <c r="H74" s="103">
        <v>0.17036647533360164</v>
      </c>
      <c r="I74" s="92">
        <v>1969</v>
      </c>
      <c r="J74" s="98">
        <v>0.28464215989543401</v>
      </c>
      <c r="K74" s="22">
        <v>0</v>
      </c>
      <c r="L74" s="98">
        <v>2.9255412355496783E-2</v>
      </c>
      <c r="M74" s="98">
        <v>0.11432201532167215</v>
      </c>
      <c r="N74" s="98">
        <v>0.1871700914265621</v>
      </c>
      <c r="O74" s="98">
        <v>2.5574242424242416E-2</v>
      </c>
      <c r="P74" s="99">
        <v>4.6256251815933675E-3</v>
      </c>
      <c r="Q74" s="98"/>
    </row>
    <row r="75" spans="1:17">
      <c r="A75" s="92">
        <v>1970</v>
      </c>
      <c r="B75" s="102">
        <v>0.10935649818512248</v>
      </c>
      <c r="C75" s="21">
        <v>0</v>
      </c>
      <c r="D75" s="102">
        <v>0.27579745935241995</v>
      </c>
      <c r="E75" s="102">
        <v>0.23136787059168715</v>
      </c>
      <c r="F75" s="102">
        <v>0.21188980884815148</v>
      </c>
      <c r="G75" s="102">
        <v>3.9942090321966441E-3</v>
      </c>
      <c r="H75" s="103">
        <v>0.16759415399042224</v>
      </c>
      <c r="I75" s="92">
        <v>1970</v>
      </c>
      <c r="J75" s="98">
        <v>0.28603372562667023</v>
      </c>
      <c r="K75" s="22">
        <v>0</v>
      </c>
      <c r="L75" s="98">
        <v>2.9369443899880228E-2</v>
      </c>
      <c r="M75" s="98">
        <v>0.11278322221931603</v>
      </c>
      <c r="N75" s="98">
        <v>0.18429678962884991</v>
      </c>
      <c r="O75" s="98">
        <v>2.571212121212121E-2</v>
      </c>
      <c r="P75" s="99">
        <v>4.4987715221913149E-3</v>
      </c>
      <c r="Q75" s="98"/>
    </row>
    <row r="76" spans="1:17">
      <c r="A76" s="92">
        <v>1971</v>
      </c>
      <c r="B76" s="102">
        <v>0.10403041962967026</v>
      </c>
      <c r="C76" s="21">
        <v>0</v>
      </c>
      <c r="D76" s="102">
        <v>0.28292233276463113</v>
      </c>
      <c r="E76" s="102">
        <v>0.23402135081644151</v>
      </c>
      <c r="F76" s="102">
        <v>0.20946843640872123</v>
      </c>
      <c r="G76" s="102">
        <v>3.675449097553336E-3</v>
      </c>
      <c r="H76" s="103">
        <v>0.16588201128298247</v>
      </c>
      <c r="I76" s="92">
        <v>1971</v>
      </c>
      <c r="J76" s="98">
        <v>0.30612409414329617</v>
      </c>
      <c r="K76" s="22">
        <v>0</v>
      </c>
      <c r="L76" s="98">
        <v>2.9491269255742643E-2</v>
      </c>
      <c r="M76" s="98">
        <v>0.11291732839012952</v>
      </c>
      <c r="N76" s="98">
        <v>0.1906277620627882</v>
      </c>
      <c r="O76" s="98">
        <v>2.5849999999999995E-2</v>
      </c>
      <c r="P76" s="99">
        <v>4.4373282878269592E-3</v>
      </c>
      <c r="Q76" s="98"/>
    </row>
    <row r="77" spans="1:17">
      <c r="A77" s="92">
        <v>1972</v>
      </c>
      <c r="B77" s="102">
        <v>0.10377984306301247</v>
      </c>
      <c r="C77" s="21">
        <v>0</v>
      </c>
      <c r="D77" s="102">
        <v>0.27659764297812628</v>
      </c>
      <c r="E77" s="102">
        <v>0.23541023932050251</v>
      </c>
      <c r="F77" s="102">
        <v>0.22137967763106367</v>
      </c>
      <c r="G77" s="102">
        <v>3.282380779673019E-3</v>
      </c>
      <c r="H77" s="103">
        <v>0.15955021622762194</v>
      </c>
      <c r="I77" s="92">
        <v>1972</v>
      </c>
      <c r="J77" s="98">
        <v>0.31234586554931659</v>
      </c>
      <c r="K77" s="22">
        <v>0</v>
      </c>
      <c r="L77" s="98">
        <v>2.9680554809359543E-2</v>
      </c>
      <c r="M77" s="98">
        <v>0.11204104676118479</v>
      </c>
      <c r="N77" s="98">
        <v>0.18624197253493049</v>
      </c>
      <c r="O77" s="98">
        <v>2.5987878787878785E-2</v>
      </c>
      <c r="P77" s="99">
        <v>4.5404901767703287E-3</v>
      </c>
      <c r="Q77" s="98"/>
    </row>
    <row r="78" spans="1:17">
      <c r="A78" s="92">
        <v>1973</v>
      </c>
      <c r="B78" s="102">
        <v>0.10437476588409592</v>
      </c>
      <c r="C78" s="21">
        <v>0</v>
      </c>
      <c r="D78" s="102">
        <v>0.26892144185051764</v>
      </c>
      <c r="E78" s="102">
        <v>0.23712669426663588</v>
      </c>
      <c r="F78" s="102">
        <v>0.23185107258568372</v>
      </c>
      <c r="G78" s="102">
        <v>2.8825480572597841E-3</v>
      </c>
      <c r="H78" s="103">
        <v>0.15484347735580722</v>
      </c>
      <c r="I78" s="92">
        <v>1973</v>
      </c>
      <c r="J78" s="98">
        <v>0.29892835690693043</v>
      </c>
      <c r="K78" s="22">
        <v>0</v>
      </c>
      <c r="L78" s="98">
        <v>2.9839194971160499E-2</v>
      </c>
      <c r="M78" s="98">
        <v>0.11159418041944183</v>
      </c>
      <c r="N78" s="98">
        <v>0.18105022867804205</v>
      </c>
      <c r="O78" s="98">
        <v>2.612575757575757E-2</v>
      </c>
      <c r="P78" s="99">
        <v>4.6330774646967145E-3</v>
      </c>
      <c r="Q78" s="98"/>
    </row>
    <row r="79" spans="1:17">
      <c r="A79" s="92">
        <v>1974</v>
      </c>
      <c r="B79" s="102">
        <v>0.10178810459584525</v>
      </c>
      <c r="C79" s="21">
        <v>0</v>
      </c>
      <c r="D79" s="102">
        <v>0.26789181711992949</v>
      </c>
      <c r="E79" s="102">
        <v>0.23391052536846629</v>
      </c>
      <c r="F79" s="102">
        <v>0.23550050359485813</v>
      </c>
      <c r="G79" s="102">
        <v>2.3701157268686572E-3</v>
      </c>
      <c r="H79" s="103">
        <v>0.15853893359403232</v>
      </c>
      <c r="I79" s="92">
        <v>1974</v>
      </c>
      <c r="J79" s="98">
        <v>0.2848793790877423</v>
      </c>
      <c r="K79" s="22">
        <v>0</v>
      </c>
      <c r="L79" s="98">
        <v>2.9999566777546456E-2</v>
      </c>
      <c r="M79" s="98">
        <v>0.11097932062512733</v>
      </c>
      <c r="N79" s="98">
        <v>0.17999444286683164</v>
      </c>
      <c r="O79" s="98">
        <v>2.6263636363636357E-2</v>
      </c>
      <c r="P79" s="99">
        <v>4.655659732088307E-3</v>
      </c>
      <c r="Q79" s="98"/>
    </row>
    <row r="80" spans="1:17">
      <c r="A80" s="92">
        <v>1975</v>
      </c>
      <c r="B80" s="102">
        <v>9.9322641303055945E-2</v>
      </c>
      <c r="C80" s="21">
        <v>0</v>
      </c>
      <c r="D80" s="102">
        <v>0.2617319516782155</v>
      </c>
      <c r="E80" s="102">
        <v>0.23626705820069716</v>
      </c>
      <c r="F80" s="102">
        <v>0.23937697064632696</v>
      </c>
      <c r="G80" s="102">
        <v>2.1366029812225451E-3</v>
      </c>
      <c r="H80" s="103">
        <v>0.16116477519048189</v>
      </c>
      <c r="I80" s="92">
        <v>1975</v>
      </c>
      <c r="J80" s="98">
        <v>0.26536655585434732</v>
      </c>
      <c r="K80" s="22">
        <v>0</v>
      </c>
      <c r="L80" s="98">
        <v>3.0190975476140698E-2</v>
      </c>
      <c r="M80" s="98">
        <v>0.11090149022874729</v>
      </c>
      <c r="N80" s="98">
        <v>0.18432439105639656</v>
      </c>
      <c r="O80" s="98">
        <v>2.6401515151515145E-2</v>
      </c>
      <c r="P80" s="99">
        <v>4.5065114944629146E-3</v>
      </c>
      <c r="Q80" s="98"/>
    </row>
    <row r="81" spans="1:17">
      <c r="A81" s="92">
        <v>1976</v>
      </c>
      <c r="B81" s="102">
        <v>9.8437934967787438E-2</v>
      </c>
      <c r="C81" s="21">
        <v>0</v>
      </c>
      <c r="D81" s="102">
        <v>0.25689377771440214</v>
      </c>
      <c r="E81" s="102">
        <v>0.23847421608464181</v>
      </c>
      <c r="F81" s="102">
        <v>0.2458373833910471</v>
      </c>
      <c r="G81" s="102">
        <v>2.2038672634078853E-3</v>
      </c>
      <c r="H81" s="103">
        <v>0.15815282057871358</v>
      </c>
      <c r="I81" s="92">
        <v>1976</v>
      </c>
      <c r="J81" s="98">
        <v>0.24365599379756345</v>
      </c>
      <c r="K81" s="22">
        <v>0</v>
      </c>
      <c r="L81" s="98">
        <v>3.0341548178589785E-2</v>
      </c>
      <c r="M81" s="98">
        <v>0.10985651101564907</v>
      </c>
      <c r="N81" s="98">
        <v>0.18665059022980873</v>
      </c>
      <c r="O81" s="98">
        <v>2.6539393939393932E-2</v>
      </c>
      <c r="P81" s="99">
        <v>4.5978435107627818E-3</v>
      </c>
      <c r="Q81" s="98"/>
    </row>
    <row r="82" spans="1:17">
      <c r="A82" s="92">
        <v>1977</v>
      </c>
      <c r="B82" s="102">
        <v>9.0860455103954726E-2</v>
      </c>
      <c r="C82" s="21">
        <v>0</v>
      </c>
      <c r="D82" s="102">
        <v>0.25167260365661287</v>
      </c>
      <c r="E82" s="102">
        <v>0.24251970526471026</v>
      </c>
      <c r="F82" s="102">
        <v>0.25464481673481182</v>
      </c>
      <c r="G82" s="102">
        <v>2.238529856227708E-3</v>
      </c>
      <c r="H82" s="103">
        <v>0.15806388938368246</v>
      </c>
      <c r="I82" s="92">
        <v>1977</v>
      </c>
      <c r="J82" s="98">
        <v>0.22765958820516927</v>
      </c>
      <c r="K82" s="22">
        <v>0</v>
      </c>
      <c r="L82" s="98">
        <v>3.0464760585881049E-2</v>
      </c>
      <c r="M82" s="98">
        <v>0.11028032800048994</v>
      </c>
      <c r="N82" s="98">
        <v>0.18641173965895666</v>
      </c>
      <c r="O82" s="98">
        <v>2.667727272727272E-2</v>
      </c>
      <c r="P82" s="99">
        <v>4.6919326782533851E-3</v>
      </c>
      <c r="Q82" s="98"/>
    </row>
    <row r="83" spans="1:17">
      <c r="A83" s="92">
        <v>1978</v>
      </c>
      <c r="B83" s="102">
        <v>8.4842011431077086E-2</v>
      </c>
      <c r="C83" s="21">
        <v>0</v>
      </c>
      <c r="D83" s="102">
        <v>0.25255000776148956</v>
      </c>
      <c r="E83" s="102">
        <v>0.24723527195982245</v>
      </c>
      <c r="F83" s="102">
        <v>0.2553380073343135</v>
      </c>
      <c r="G83" s="102">
        <v>2.2007086996160647E-3</v>
      </c>
      <c r="H83" s="103">
        <v>0.1578339928136813</v>
      </c>
      <c r="I83" s="92">
        <v>1978</v>
      </c>
      <c r="J83" s="98">
        <v>0.22569269281329299</v>
      </c>
      <c r="K83" s="22">
        <v>0</v>
      </c>
      <c r="L83" s="98">
        <v>3.0535755377519694E-2</v>
      </c>
      <c r="M83" s="98">
        <v>0.11019515558712764</v>
      </c>
      <c r="N83" s="98">
        <v>0.19045179786003108</v>
      </c>
      <c r="O83" s="98">
        <v>2.6815151515151507E-2</v>
      </c>
      <c r="P83" s="99">
        <v>4.8264808586239551E-3</v>
      </c>
      <c r="Q83" s="98"/>
    </row>
    <row r="84" spans="1:17">
      <c r="A84" s="92">
        <v>1979</v>
      </c>
      <c r="B84" s="102">
        <v>8.570097230689934E-2</v>
      </c>
      <c r="C84" s="21">
        <v>0</v>
      </c>
      <c r="D84" s="102">
        <v>0.24678982245434108</v>
      </c>
      <c r="E84" s="102">
        <v>0.24505665285940975</v>
      </c>
      <c r="F84" s="102">
        <v>0.25902417816237877</v>
      </c>
      <c r="G84" s="102">
        <v>2.3633272223568692E-3</v>
      </c>
      <c r="H84" s="103">
        <v>0.16106504699461424</v>
      </c>
      <c r="I84" s="92">
        <v>1979</v>
      </c>
      <c r="J84" s="98">
        <v>0.23736621653296242</v>
      </c>
      <c r="K84" s="22">
        <v>0</v>
      </c>
      <c r="L84" s="98">
        <v>3.0737897028499602E-2</v>
      </c>
      <c r="M84" s="98">
        <v>0.11153440240816222</v>
      </c>
      <c r="N84" s="98">
        <v>0.19223050084826884</v>
      </c>
      <c r="O84" s="98">
        <v>2.6953030303030295E-2</v>
      </c>
      <c r="P84" s="99">
        <v>4.8573736520500016E-3</v>
      </c>
      <c r="Q84" s="98"/>
    </row>
    <row r="85" spans="1:17">
      <c r="A85" s="92">
        <v>1980</v>
      </c>
      <c r="B85" s="102">
        <v>8.018692311368468E-2</v>
      </c>
      <c r="C85" s="21">
        <v>0</v>
      </c>
      <c r="D85" s="102">
        <v>0.23991733947608967</v>
      </c>
      <c r="E85" s="102">
        <v>0.24151817050062077</v>
      </c>
      <c r="F85" s="102">
        <v>0.2680659761563538</v>
      </c>
      <c r="G85" s="102">
        <v>2.0498959341420644E-3</v>
      </c>
      <c r="H85" s="103">
        <v>0.16826169481910919</v>
      </c>
      <c r="I85" s="92">
        <v>1980</v>
      </c>
      <c r="J85" s="98">
        <v>0.22487090149539879</v>
      </c>
      <c r="K85" s="22">
        <v>0</v>
      </c>
      <c r="L85" s="98">
        <v>3.097247120220049E-2</v>
      </c>
      <c r="M85" s="98">
        <v>0.11272244729201801</v>
      </c>
      <c r="N85" s="98">
        <v>0.1917135048287274</v>
      </c>
      <c r="O85" s="98">
        <v>2.7090909090909086E-2</v>
      </c>
      <c r="P85" s="99">
        <v>4.7747041309954118E-3</v>
      </c>
      <c r="Q85" s="98"/>
    </row>
    <row r="86" spans="1:17">
      <c r="A86" s="92">
        <v>1981</v>
      </c>
      <c r="B86" s="102">
        <v>7.5180034149244054E-2</v>
      </c>
      <c r="C86" s="21">
        <v>0</v>
      </c>
      <c r="D86" s="102">
        <v>0.23954944302322817</v>
      </c>
      <c r="E86" s="102">
        <v>0.23946701462240935</v>
      </c>
      <c r="F86" s="102">
        <v>0.27357753475882463</v>
      </c>
      <c r="G86" s="102">
        <v>1.6336526888303361E-3</v>
      </c>
      <c r="H86" s="103">
        <v>0.17059232075746361</v>
      </c>
      <c r="I86" s="92">
        <v>1981</v>
      </c>
      <c r="J86" s="98">
        <v>0.2221480457295173</v>
      </c>
      <c r="K86" s="22">
        <v>0</v>
      </c>
      <c r="L86" s="98">
        <v>3.1147226237614206E-2</v>
      </c>
      <c r="M86" s="98">
        <v>0.11176931677858197</v>
      </c>
      <c r="N86" s="98">
        <v>0.18849145705863343</v>
      </c>
      <c r="O86" s="98">
        <v>2.722878787878787E-2</v>
      </c>
      <c r="P86" s="99">
        <v>4.7759632668189179E-3</v>
      </c>
      <c r="Q86" s="98"/>
    </row>
    <row r="87" spans="1:17">
      <c r="A87" s="92">
        <v>1982</v>
      </c>
      <c r="B87" s="102">
        <v>6.8492535429120038E-2</v>
      </c>
      <c r="C87" s="21">
        <v>0</v>
      </c>
      <c r="D87" s="102">
        <v>0.23536140231355038</v>
      </c>
      <c r="E87" s="102">
        <v>0.240218872940134</v>
      </c>
      <c r="F87" s="102">
        <v>0.2772120023077545</v>
      </c>
      <c r="G87" s="102">
        <v>1.6921781438345319E-3</v>
      </c>
      <c r="H87" s="103">
        <v>0.17702300886560665</v>
      </c>
      <c r="I87" s="92">
        <v>1982</v>
      </c>
      <c r="J87" s="98">
        <v>0.23217039118572405</v>
      </c>
      <c r="K87" s="22">
        <v>0</v>
      </c>
      <c r="L87" s="98">
        <v>3.1214559969580509E-2</v>
      </c>
      <c r="M87" s="98">
        <v>0.11214969621651973</v>
      </c>
      <c r="N87" s="98">
        <v>0.18502664951942582</v>
      </c>
      <c r="O87" s="98">
        <v>2.7366666666666671E-2</v>
      </c>
      <c r="P87" s="99">
        <v>4.6708673270724156E-3</v>
      </c>
      <c r="Q87" s="98"/>
    </row>
    <row r="88" spans="1:17">
      <c r="A88" s="92">
        <v>1983</v>
      </c>
      <c r="B88" s="102">
        <v>6.2766629576996635E-2</v>
      </c>
      <c r="C88" s="21">
        <v>0</v>
      </c>
      <c r="D88" s="102">
        <v>0.227809381840966</v>
      </c>
      <c r="E88" s="102">
        <v>0.24195542620702359</v>
      </c>
      <c r="F88" s="102">
        <v>0.28640681055010436</v>
      </c>
      <c r="G88" s="102">
        <v>1.6666032588429781E-3</v>
      </c>
      <c r="H88" s="103">
        <v>0.1793951485660665</v>
      </c>
      <c r="I88" s="92">
        <v>1983</v>
      </c>
      <c r="J88" s="98">
        <v>0.22780903882156489</v>
      </c>
      <c r="K88" s="22">
        <v>0</v>
      </c>
      <c r="L88" s="98">
        <v>3.1462014910957348E-2</v>
      </c>
      <c r="M88" s="98">
        <v>0.11273357859265046</v>
      </c>
      <c r="N88" s="98">
        <v>0.18483816305515724</v>
      </c>
      <c r="O88" s="98">
        <v>2.7444047619047621E-2</v>
      </c>
      <c r="P88" s="99">
        <v>4.6514200507627324E-3</v>
      </c>
      <c r="Q88" s="98"/>
    </row>
    <row r="89" spans="1:17">
      <c r="A89" s="92">
        <v>1984</v>
      </c>
      <c r="B89" s="102">
        <v>6.1118287588925832E-2</v>
      </c>
      <c r="C89" s="21">
        <v>0</v>
      </c>
      <c r="D89" s="102">
        <v>0.22996132978923031</v>
      </c>
      <c r="E89" s="102">
        <v>0.24211684299583461</v>
      </c>
      <c r="F89" s="102">
        <v>0.28655564381927917</v>
      </c>
      <c r="G89" s="102">
        <v>1.4889060611015755E-3</v>
      </c>
      <c r="H89" s="103">
        <v>0.17875898974562834</v>
      </c>
      <c r="I89" s="92">
        <v>1984</v>
      </c>
      <c r="J89" s="98">
        <v>0.21377588234218534</v>
      </c>
      <c r="K89" s="22">
        <v>0</v>
      </c>
      <c r="L89" s="98">
        <v>3.1715935640137548E-2</v>
      </c>
      <c r="M89" s="98">
        <v>0.11500334923250877</v>
      </c>
      <c r="N89" s="98">
        <v>0.18989082971271695</v>
      </c>
      <c r="O89" s="98">
        <v>2.7521428571428575E-2</v>
      </c>
      <c r="P89" s="99">
        <v>4.8013610316376028E-3</v>
      </c>
      <c r="Q89" s="98"/>
    </row>
    <row r="90" spans="1:17">
      <c r="A90" s="92">
        <v>1985</v>
      </c>
      <c r="B90" s="102">
        <v>5.747963150833512E-2</v>
      </c>
      <c r="C90" s="21">
        <v>0</v>
      </c>
      <c r="D90" s="102">
        <v>0.22182731128725702</v>
      </c>
      <c r="E90" s="102">
        <v>0.24633193938983625</v>
      </c>
      <c r="F90" s="102">
        <v>0.29154674297521616</v>
      </c>
      <c r="G90" s="102">
        <v>1.4657956957729601E-3</v>
      </c>
      <c r="H90" s="103">
        <v>0.18134857914358252</v>
      </c>
      <c r="I90" s="92">
        <v>1985</v>
      </c>
      <c r="J90" s="98">
        <v>0.22232582162060094</v>
      </c>
      <c r="K90" s="22">
        <v>0</v>
      </c>
      <c r="L90" s="98">
        <v>3.2008595101068495E-2</v>
      </c>
      <c r="M90" s="98">
        <v>0.1154763883770156</v>
      </c>
      <c r="N90" s="98">
        <v>0.19106493953783207</v>
      </c>
      <c r="O90" s="98">
        <v>2.7598809523809525E-2</v>
      </c>
      <c r="P90" s="99">
        <v>4.7717325727750842E-3</v>
      </c>
      <c r="Q90" s="98"/>
    </row>
    <row r="91" spans="1:17">
      <c r="A91" s="92">
        <v>1986</v>
      </c>
      <c r="B91" s="102">
        <v>5.6436460184865797E-2</v>
      </c>
      <c r="C91" s="21">
        <v>0</v>
      </c>
      <c r="D91" s="102">
        <v>0.22271602906318441</v>
      </c>
      <c r="E91" s="102">
        <v>0.24826270063387806</v>
      </c>
      <c r="F91" s="102">
        <v>0.29253017188768599</v>
      </c>
      <c r="G91" s="102">
        <v>1.227865388852995E-3</v>
      </c>
      <c r="H91" s="103">
        <v>0.1788267728415327</v>
      </c>
      <c r="I91" s="92">
        <v>1986</v>
      </c>
      <c r="J91" s="98">
        <v>0.2189955636370387</v>
      </c>
      <c r="K91" s="22">
        <v>0</v>
      </c>
      <c r="L91" s="98">
        <v>3.2189807809186857E-2</v>
      </c>
      <c r="M91" s="98">
        <v>0.11658585072067715</v>
      </c>
      <c r="N91" s="98">
        <v>0.186439454008066</v>
      </c>
      <c r="O91" s="98">
        <v>2.7676190476190483E-2</v>
      </c>
      <c r="P91" s="99">
        <v>4.8319337760642043E-3</v>
      </c>
      <c r="Q91" s="98"/>
    </row>
    <row r="92" spans="1:17">
      <c r="A92" s="92">
        <v>1987</v>
      </c>
      <c r="B92" s="102">
        <v>5.3539291026353034E-2</v>
      </c>
      <c r="C92" s="21">
        <v>0</v>
      </c>
      <c r="D92" s="102">
        <v>0.21741352475670858</v>
      </c>
      <c r="E92" s="102">
        <v>0.25177287875198157</v>
      </c>
      <c r="F92" s="102">
        <v>0.29710241176257063</v>
      </c>
      <c r="G92" s="102">
        <v>1.1649241876025603E-3</v>
      </c>
      <c r="H92" s="103">
        <v>0.17900696951478373</v>
      </c>
      <c r="I92" s="92">
        <v>1987</v>
      </c>
      <c r="J92" s="98">
        <v>0.20609158046924511</v>
      </c>
      <c r="K92" s="22">
        <v>0</v>
      </c>
      <c r="L92" s="98">
        <v>3.2363435122278308E-2</v>
      </c>
      <c r="M92" s="98">
        <v>0.11736558388190076</v>
      </c>
      <c r="N92" s="98">
        <v>0.18725851287214992</v>
      </c>
      <c r="O92" s="98">
        <v>2.7753571428571433E-2</v>
      </c>
      <c r="P92" s="99">
        <v>4.8736430117911084E-3</v>
      </c>
      <c r="Q92" s="98"/>
    </row>
    <row r="93" spans="1:17">
      <c r="A93" s="92">
        <v>1988</v>
      </c>
      <c r="B93" s="102">
        <v>5.235649988934752E-2</v>
      </c>
      <c r="C93" s="21">
        <v>0</v>
      </c>
      <c r="D93" s="102">
        <v>0.21035088022118895</v>
      </c>
      <c r="E93" s="102">
        <v>0.25469037410375744</v>
      </c>
      <c r="F93" s="102">
        <v>0.30372332078324255</v>
      </c>
      <c r="G93" s="102">
        <v>1.1614169938089743E-3</v>
      </c>
      <c r="H93" s="103">
        <v>0.17771750800865452</v>
      </c>
      <c r="I93" s="92">
        <v>1988</v>
      </c>
      <c r="J93" s="98">
        <v>0.2185740990547862</v>
      </c>
      <c r="K93" s="22">
        <v>0</v>
      </c>
      <c r="L93" s="98">
        <v>3.2451663364487356E-2</v>
      </c>
      <c r="M93" s="98">
        <v>0.11806029830398238</v>
      </c>
      <c r="N93" s="98">
        <v>0.18825530246068614</v>
      </c>
      <c r="O93" s="98">
        <v>2.7830952380952394E-2</v>
      </c>
      <c r="P93" s="99">
        <v>4.9125924428137383E-3</v>
      </c>
      <c r="Q93" s="98"/>
    </row>
    <row r="94" spans="1:17">
      <c r="A94" s="92">
        <v>1989</v>
      </c>
      <c r="B94" s="102">
        <v>5.1226852833619087E-2</v>
      </c>
      <c r="C94" s="21">
        <v>0</v>
      </c>
      <c r="D94" s="102">
        <v>0.20087689653696753</v>
      </c>
      <c r="E94" s="102">
        <v>0.25035939109228006</v>
      </c>
      <c r="F94" s="102">
        <v>0.32043332485989995</v>
      </c>
      <c r="G94" s="102">
        <v>9.8969619635766838E-4</v>
      </c>
      <c r="H94" s="103">
        <v>0.17611383848087558</v>
      </c>
      <c r="I94" s="92">
        <v>1989</v>
      </c>
      <c r="J94" s="98">
        <v>0.23211620258101184</v>
      </c>
      <c r="K94" s="22">
        <v>0</v>
      </c>
      <c r="L94" s="98">
        <v>3.3064299505949128E-2</v>
      </c>
      <c r="M94" s="98">
        <v>0.11883012064841371</v>
      </c>
      <c r="N94" s="98">
        <v>0.1869520246380455</v>
      </c>
      <c r="O94" s="98">
        <v>2.7908333333333344E-2</v>
      </c>
      <c r="P94" s="99">
        <v>4.9399605184463295E-3</v>
      </c>
      <c r="Q94" s="98"/>
    </row>
    <row r="95" spans="1:17">
      <c r="A95" s="92">
        <v>1990</v>
      </c>
      <c r="B95" s="102">
        <v>5.2495807697783968E-2</v>
      </c>
      <c r="C95" s="21">
        <v>0</v>
      </c>
      <c r="D95" s="102">
        <v>0.20116381174950604</v>
      </c>
      <c r="E95" s="102">
        <v>0.24927052116912263</v>
      </c>
      <c r="F95" s="102">
        <v>0.31816246658368907</v>
      </c>
      <c r="G95" s="102">
        <v>4.9726928266888087E-4</v>
      </c>
      <c r="H95" s="103">
        <v>0.17841012351722943</v>
      </c>
      <c r="I95" s="92">
        <v>1990</v>
      </c>
      <c r="J95" s="98">
        <v>0.23908960754437772</v>
      </c>
      <c r="K95" s="22">
        <v>0</v>
      </c>
      <c r="L95" s="98">
        <v>3.3228933451013097E-2</v>
      </c>
      <c r="M95" s="98">
        <v>0.11977415776388797</v>
      </c>
      <c r="N95" s="98">
        <v>0.18983804482811339</v>
      </c>
      <c r="O95" s="98">
        <v>2.7985714285714298E-2</v>
      </c>
      <c r="P95" s="99">
        <v>4.9196729585148074E-3</v>
      </c>
      <c r="Q95" s="98"/>
    </row>
    <row r="96" spans="1:17">
      <c r="A96" s="92">
        <v>1991</v>
      </c>
      <c r="B96" s="102">
        <v>5.104885675053334E-2</v>
      </c>
      <c r="C96" s="21">
        <v>0</v>
      </c>
      <c r="D96" s="102">
        <v>0.20318222053852653</v>
      </c>
      <c r="E96" s="102">
        <v>0.24524482099264214</v>
      </c>
      <c r="F96" s="102">
        <v>0.31917037345863369</v>
      </c>
      <c r="G96" s="102">
        <v>5.3783077978820319E-4</v>
      </c>
      <c r="H96" s="103">
        <v>0.18081589747987623</v>
      </c>
      <c r="I96" s="92">
        <v>1991</v>
      </c>
      <c r="J96" s="98">
        <v>0.24488555758928415</v>
      </c>
      <c r="K96" s="22">
        <v>0</v>
      </c>
      <c r="L96" s="98">
        <v>3.3338742529863331E-2</v>
      </c>
      <c r="M96" s="98">
        <v>0.11927369402998933</v>
      </c>
      <c r="N96" s="98">
        <v>0.1874458193927048</v>
      </c>
      <c r="O96" s="98">
        <v>2.8063095238095255E-2</v>
      </c>
      <c r="P96" s="99">
        <v>4.774855706774995E-3</v>
      </c>
      <c r="Q96" s="98"/>
    </row>
    <row r="97" spans="1:17">
      <c r="A97" s="92">
        <v>1992</v>
      </c>
      <c r="B97" s="102">
        <v>5.3233240942514658E-2</v>
      </c>
      <c r="C97" s="21">
        <v>0</v>
      </c>
      <c r="D97" s="102">
        <v>0.19858991127498096</v>
      </c>
      <c r="E97" s="102">
        <v>0.24660480681040353</v>
      </c>
      <c r="F97" s="102">
        <v>0.31838418423547565</v>
      </c>
      <c r="G97" s="102">
        <v>4.7782443520660796E-4</v>
      </c>
      <c r="H97" s="103">
        <v>0.18271003230141855</v>
      </c>
      <c r="I97" s="92">
        <v>1992</v>
      </c>
      <c r="J97" s="98">
        <v>0.25775436241483252</v>
      </c>
      <c r="K97" s="22">
        <v>0</v>
      </c>
      <c r="L97" s="98">
        <v>3.3546070257596622E-2</v>
      </c>
      <c r="M97" s="98">
        <v>0.11885357872622557</v>
      </c>
      <c r="N97" s="98">
        <v>0.19380992482868845</v>
      </c>
      <c r="O97" s="98">
        <v>2.8140476190476205E-2</v>
      </c>
      <c r="P97" s="99">
        <v>4.7148942509188064E-3</v>
      </c>
      <c r="Q97" s="98"/>
    </row>
    <row r="98" spans="1:17">
      <c r="A98" s="92">
        <v>1993</v>
      </c>
      <c r="B98" s="102">
        <v>5.1951504468705535E-2</v>
      </c>
      <c r="C98" s="21">
        <v>0</v>
      </c>
      <c r="D98" s="102">
        <v>0.19569032498850647</v>
      </c>
      <c r="E98" s="102">
        <v>0.24506811424949138</v>
      </c>
      <c r="F98" s="102">
        <v>0.32434042790775142</v>
      </c>
      <c r="G98" s="102">
        <v>5.5914890621407728E-4</v>
      </c>
      <c r="H98" s="103">
        <v>0.18239047947933121</v>
      </c>
      <c r="I98" s="92">
        <v>1993</v>
      </c>
      <c r="J98" s="98">
        <v>0.26170888528105107</v>
      </c>
      <c r="K98" s="22">
        <v>0</v>
      </c>
      <c r="L98" s="98">
        <v>3.3540662343858274E-2</v>
      </c>
      <c r="M98" s="98">
        <v>0.11866092093074265</v>
      </c>
      <c r="N98" s="98">
        <v>0.18859425090891757</v>
      </c>
      <c r="O98" s="98">
        <v>2.8217857142857159E-2</v>
      </c>
      <c r="P98" s="99">
        <v>4.6978643965977967E-3</v>
      </c>
      <c r="Q98" s="98"/>
    </row>
    <row r="99" spans="1:17">
      <c r="A99" s="92">
        <v>1994</v>
      </c>
      <c r="B99" s="102">
        <v>5.1810108170573979E-2</v>
      </c>
      <c r="C99" s="21">
        <v>0</v>
      </c>
      <c r="D99" s="102">
        <v>0.19698695424015791</v>
      </c>
      <c r="E99" s="102">
        <v>0.24502357867959562</v>
      </c>
      <c r="F99" s="102">
        <v>0.32397580873790421</v>
      </c>
      <c r="G99" s="102">
        <v>5.3912253614389085E-4</v>
      </c>
      <c r="H99" s="103">
        <v>0.18166442763562443</v>
      </c>
      <c r="I99" s="92">
        <v>1994</v>
      </c>
      <c r="J99" s="98">
        <v>0.26538110826167305</v>
      </c>
      <c r="K99" s="22">
        <v>0</v>
      </c>
      <c r="L99" s="98">
        <v>3.3442728971444645E-2</v>
      </c>
      <c r="M99" s="98">
        <v>0.11927008556835361</v>
      </c>
      <c r="N99" s="98">
        <v>0.19226342089501186</v>
      </c>
      <c r="O99" s="98">
        <v>2.8295238095238113E-2</v>
      </c>
      <c r="P99" s="99">
        <v>4.7011670318937507E-3</v>
      </c>
      <c r="Q99" s="98"/>
    </row>
    <row r="100" spans="1:17">
      <c r="A100" s="92">
        <v>1995</v>
      </c>
      <c r="B100" s="102">
        <v>5.1215406230225011E-2</v>
      </c>
      <c r="C100" s="21">
        <v>0</v>
      </c>
      <c r="D100" s="102">
        <v>0.19739511682509697</v>
      </c>
      <c r="E100" s="102">
        <v>0.24741105826472964</v>
      </c>
      <c r="F100" s="102">
        <v>0.32057148450853035</v>
      </c>
      <c r="G100" s="102">
        <v>5.8816946957025197E-4</v>
      </c>
      <c r="H100" s="103">
        <v>0.18281876470184794</v>
      </c>
      <c r="I100" s="92">
        <v>1995</v>
      </c>
      <c r="J100" s="98">
        <v>0.29498794047683852</v>
      </c>
      <c r="K100" s="22">
        <v>0</v>
      </c>
      <c r="L100" s="98">
        <v>3.3628465186921572E-2</v>
      </c>
      <c r="M100" s="98">
        <v>0.11862591780204224</v>
      </c>
      <c r="N100" s="98">
        <v>0.19694582786109358</v>
      </c>
      <c r="O100" s="98">
        <v>2.837261904761907E-2</v>
      </c>
      <c r="P100" s="99">
        <v>4.687984538663789E-3</v>
      </c>
      <c r="Q100" s="98"/>
    </row>
    <row r="101" spans="1:17">
      <c r="A101" s="92">
        <v>1996</v>
      </c>
      <c r="B101" s="102">
        <v>5.0187780754396519E-2</v>
      </c>
      <c r="C101" s="21">
        <v>0</v>
      </c>
      <c r="D101" s="102">
        <v>0.1942932769183783</v>
      </c>
      <c r="E101" s="102">
        <v>0.24845597563323338</v>
      </c>
      <c r="F101" s="102">
        <v>0.32443069440439853</v>
      </c>
      <c r="G101" s="102">
        <v>6.5857639304642019E-4</v>
      </c>
      <c r="H101" s="103">
        <v>0.18197369589654688</v>
      </c>
      <c r="I101" s="92">
        <v>1996</v>
      </c>
      <c r="J101" s="98">
        <v>0.30357784387378856</v>
      </c>
      <c r="K101" s="22">
        <v>0</v>
      </c>
      <c r="L101" s="98">
        <v>3.3778876540372323E-2</v>
      </c>
      <c r="M101" s="98">
        <v>0.11937331857660841</v>
      </c>
      <c r="N101" s="98">
        <v>0.19330627352746282</v>
      </c>
      <c r="O101" s="98">
        <v>2.845000000000002E-2</v>
      </c>
      <c r="P101" s="99">
        <v>4.6814035407598542E-3</v>
      </c>
      <c r="Q101" s="98"/>
    </row>
    <row r="102" spans="1:17">
      <c r="A102" s="92">
        <v>1997</v>
      </c>
      <c r="B102" s="102">
        <v>4.9482933125806872E-2</v>
      </c>
      <c r="C102" s="21">
        <v>0</v>
      </c>
      <c r="D102" s="102">
        <v>0.19294497649359801</v>
      </c>
      <c r="E102" s="102">
        <v>0.24575650895052334</v>
      </c>
      <c r="F102" s="102">
        <v>0.32983581022235531</v>
      </c>
      <c r="G102" s="102">
        <v>6.8546309137190752E-4</v>
      </c>
      <c r="H102" s="103">
        <v>0.18129430811634456</v>
      </c>
      <c r="I102" s="92">
        <v>1997</v>
      </c>
      <c r="J102" s="98">
        <v>0.30604650154637741</v>
      </c>
      <c r="K102" s="22">
        <v>0</v>
      </c>
      <c r="L102" s="98">
        <v>3.3885767879198031E-2</v>
      </c>
      <c r="M102" s="98">
        <v>0.11948659218167426</v>
      </c>
      <c r="N102" s="98">
        <v>0.19320753422143105</v>
      </c>
      <c r="O102" s="98">
        <v>2.8527380952380974E-2</v>
      </c>
      <c r="P102" s="99">
        <v>4.6974100459542031E-3</v>
      </c>
      <c r="Q102" s="98"/>
    </row>
    <row r="103" spans="1:17">
      <c r="A103" s="92">
        <v>1998</v>
      </c>
      <c r="B103" s="102">
        <v>4.9841346279162937E-2</v>
      </c>
      <c r="C103" s="21">
        <v>0</v>
      </c>
      <c r="D103" s="102">
        <v>0.19220034249073728</v>
      </c>
      <c r="E103" s="102">
        <v>0.24633843863612068</v>
      </c>
      <c r="F103" s="102">
        <v>0.33038702397490749</v>
      </c>
      <c r="G103" s="102">
        <v>7.9369342876290739E-4</v>
      </c>
      <c r="H103" s="103">
        <v>0.1804391551903087</v>
      </c>
      <c r="I103" s="92">
        <v>1998</v>
      </c>
      <c r="J103" s="98">
        <v>0.3185744079470853</v>
      </c>
      <c r="K103" s="22">
        <v>0</v>
      </c>
      <c r="L103" s="98">
        <v>3.3983742083621996E-2</v>
      </c>
      <c r="M103" s="98">
        <v>0.11929032670733232</v>
      </c>
      <c r="N103" s="98">
        <v>0.19205129568037549</v>
      </c>
      <c r="O103" s="98">
        <v>2.8604761904761924E-2</v>
      </c>
      <c r="P103" s="99">
        <v>4.6790493619271291E-3</v>
      </c>
      <c r="Q103" s="98"/>
    </row>
    <row r="104" spans="1:17">
      <c r="A104" s="92">
        <v>1999</v>
      </c>
      <c r="B104" s="102">
        <v>4.9630082945511057E-2</v>
      </c>
      <c r="C104" s="21">
        <v>0</v>
      </c>
      <c r="D104" s="102">
        <v>0.18958133702245702</v>
      </c>
      <c r="E104" s="102">
        <v>0.24999565079754377</v>
      </c>
      <c r="F104" s="102">
        <v>0.32878433439463622</v>
      </c>
      <c r="G104" s="102">
        <v>7.3177275144742902E-4</v>
      </c>
      <c r="H104" s="103">
        <v>0.18127682208840457</v>
      </c>
      <c r="I104" s="92">
        <v>1999</v>
      </c>
      <c r="J104" s="98">
        <v>0.32657009055719038</v>
      </c>
      <c r="K104" s="22">
        <v>0</v>
      </c>
      <c r="L104" s="98">
        <v>3.4042421166221443E-2</v>
      </c>
      <c r="M104" s="98">
        <v>0.11967567754420631</v>
      </c>
      <c r="N104" s="98">
        <v>0.19580047124171812</v>
      </c>
      <c r="O104" s="98">
        <v>2.8682142857142882E-2</v>
      </c>
      <c r="P104" s="99">
        <v>4.6710349744810741E-3</v>
      </c>
      <c r="Q104" s="98"/>
    </row>
    <row r="105" spans="1:17" ht="15.75" thickBot="1">
      <c r="A105" s="93">
        <v>2000</v>
      </c>
      <c r="B105" s="104">
        <v>4.7380557013004754E-2</v>
      </c>
      <c r="C105" s="91">
        <v>0</v>
      </c>
      <c r="D105" s="104">
        <v>0.1818584860211338</v>
      </c>
      <c r="E105" s="104">
        <v>0.2511267187660311</v>
      </c>
      <c r="F105" s="104">
        <v>0.33709661683673425</v>
      </c>
      <c r="G105" s="104">
        <v>6.6841987183715419E-4</v>
      </c>
      <c r="H105" s="105">
        <v>0.18186920149125885</v>
      </c>
      <c r="I105" s="93">
        <v>2000</v>
      </c>
      <c r="J105" s="100">
        <v>0.3104568649468365</v>
      </c>
      <c r="K105" s="97">
        <v>0</v>
      </c>
      <c r="L105" s="100">
        <v>3.4165319388989666E-2</v>
      </c>
      <c r="M105" s="100">
        <v>0.12028779163605423</v>
      </c>
      <c r="N105" s="100">
        <v>0.18491344972668405</v>
      </c>
      <c r="O105" s="100">
        <v>2.8759523809523839E-2</v>
      </c>
      <c r="P105" s="101">
        <v>4.7120913790586992E-3</v>
      </c>
      <c r="Q105" s="9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selection activeCell="D5" sqref="D5:D6"/>
    </sheetView>
  </sheetViews>
  <sheetFormatPr defaultColWidth="8.85546875" defaultRowHeight="15"/>
  <cols>
    <col min="2" max="2" width="14.7109375" customWidth="1"/>
    <col min="3" max="3" width="11.28515625" customWidth="1"/>
    <col min="4" max="4" width="11.42578125" customWidth="1"/>
    <col min="6" max="6" width="19" customWidth="1"/>
  </cols>
  <sheetData>
    <row r="1" spans="1:7" s="19" customFormat="1">
      <c r="A1" s="16" t="s">
        <v>14</v>
      </c>
    </row>
    <row r="2" spans="1:7">
      <c r="A2" s="133" t="s">
        <v>131</v>
      </c>
    </row>
    <row r="3" spans="1:7">
      <c r="A3" s="16"/>
      <c r="B3" s="146" t="s">
        <v>7</v>
      </c>
      <c r="C3" s="146" t="s">
        <v>8</v>
      </c>
      <c r="D3" s="146" t="s">
        <v>9</v>
      </c>
      <c r="E3" s="146"/>
      <c r="F3" s="146"/>
      <c r="G3" s="16"/>
    </row>
    <row r="4" spans="1:7">
      <c r="A4" s="16"/>
      <c r="B4" s="146"/>
      <c r="C4" s="146"/>
      <c r="D4" s="146"/>
      <c r="E4" s="146"/>
      <c r="F4" s="146"/>
      <c r="G4" s="16"/>
    </row>
    <row r="5" spans="1:7" ht="15" customHeight="1">
      <c r="A5" s="16"/>
      <c r="B5" s="145" t="s">
        <v>6</v>
      </c>
      <c r="C5" s="145" t="s">
        <v>128</v>
      </c>
      <c r="D5" s="145" t="s">
        <v>10</v>
      </c>
      <c r="E5" s="145" t="s">
        <v>11</v>
      </c>
      <c r="F5" s="145"/>
      <c r="G5" s="145"/>
    </row>
    <row r="6" spans="1:7" ht="27" customHeight="1">
      <c r="A6" s="20" t="s">
        <v>0</v>
      </c>
      <c r="B6" s="145"/>
      <c r="C6" s="145"/>
      <c r="D6" s="145"/>
      <c r="E6" s="145"/>
      <c r="F6" s="145"/>
      <c r="G6" s="146"/>
    </row>
    <row r="7" spans="1:7">
      <c r="A7" s="16">
        <v>1900</v>
      </c>
      <c r="B7" s="11">
        <v>947153</v>
      </c>
      <c r="C7" s="16"/>
      <c r="D7" s="16">
        <f>B7/$B$97</f>
        <v>7.3911924172216772E-2</v>
      </c>
      <c r="E7" s="16"/>
      <c r="F7" s="16"/>
    </row>
    <row r="8" spans="1:7">
      <c r="A8" s="16">
        <v>1901</v>
      </c>
      <c r="B8" s="11">
        <v>990832</v>
      </c>
      <c r="C8" s="16"/>
      <c r="D8" s="16">
        <f t="shared" ref="D8:D71" si="0">B8/$B$97</f>
        <v>7.7320453666309338E-2</v>
      </c>
      <c r="E8" s="16"/>
      <c r="F8" s="16"/>
    </row>
    <row r="9" spans="1:7">
      <c r="A9" s="16">
        <v>1902</v>
      </c>
      <c r="B9" s="11">
        <v>1043104</v>
      </c>
      <c r="C9" s="16"/>
      <c r="D9" s="16">
        <f t="shared" si="0"/>
        <v>8.1399545534603185E-2</v>
      </c>
      <c r="E9" s="16"/>
      <c r="F9" s="16"/>
    </row>
    <row r="10" spans="1:7">
      <c r="A10" s="16">
        <v>1903</v>
      </c>
      <c r="B10" s="11">
        <v>1104674</v>
      </c>
      <c r="C10" s="16"/>
      <c r="D10" s="16">
        <f t="shared" si="0"/>
        <v>8.620421507720441E-2</v>
      </c>
      <c r="E10" s="16"/>
      <c r="F10" s="16"/>
    </row>
    <row r="11" spans="1:7">
      <c r="A11" s="16">
        <v>1904</v>
      </c>
      <c r="B11" s="11">
        <v>1164051</v>
      </c>
      <c r="C11" s="16"/>
      <c r="D11" s="16">
        <f t="shared" si="0"/>
        <v>9.0837751920326615E-2</v>
      </c>
      <c r="E11" s="16"/>
      <c r="F11" s="16"/>
    </row>
    <row r="12" spans="1:7">
      <c r="A12" s="16">
        <v>1905</v>
      </c>
      <c r="B12" s="11">
        <v>1218823</v>
      </c>
      <c r="C12" s="16"/>
      <c r="D12" s="16">
        <f t="shared" si="0"/>
        <v>9.5111933505308818E-2</v>
      </c>
      <c r="E12" s="16"/>
      <c r="F12" s="16"/>
    </row>
    <row r="13" spans="1:7">
      <c r="A13" s="16">
        <v>1906</v>
      </c>
      <c r="B13" s="11">
        <v>1276428</v>
      </c>
      <c r="C13" s="16"/>
      <c r="D13" s="16">
        <f t="shared" si="0"/>
        <v>9.9607190757242295E-2</v>
      </c>
      <c r="E13" s="16"/>
      <c r="F13" s="16"/>
    </row>
    <row r="14" spans="1:7">
      <c r="A14" s="16">
        <v>1907</v>
      </c>
      <c r="B14" s="11">
        <v>1341062</v>
      </c>
      <c r="C14" s="16"/>
      <c r="D14" s="16">
        <f t="shared" si="0"/>
        <v>0.1046509622566168</v>
      </c>
      <c r="E14" s="16"/>
      <c r="F14" s="16"/>
    </row>
    <row r="15" spans="1:7">
      <c r="A15" s="16">
        <v>1908</v>
      </c>
      <c r="B15" s="11">
        <v>1401743</v>
      </c>
      <c r="C15" s="16"/>
      <c r="D15" s="16">
        <f t="shared" si="0"/>
        <v>0.10938625789596365</v>
      </c>
      <c r="E15" s="16"/>
      <c r="F15" s="16"/>
    </row>
    <row r="16" spans="1:7">
      <c r="A16" s="16">
        <v>1909</v>
      </c>
      <c r="B16" s="11">
        <v>1455812</v>
      </c>
      <c r="C16" s="16"/>
      <c r="D16" s="16">
        <f t="shared" si="0"/>
        <v>0.11360558025261309</v>
      </c>
      <c r="E16" s="16"/>
      <c r="F16" s="16"/>
    </row>
    <row r="17" spans="1:6">
      <c r="A17" s="16">
        <v>1910</v>
      </c>
      <c r="B17" s="11">
        <v>1514214</v>
      </c>
      <c r="C17" s="16"/>
      <c r="D17" s="16">
        <f t="shared" si="0"/>
        <v>0.11816303210622682</v>
      </c>
      <c r="E17" s="16"/>
      <c r="F17" s="16"/>
    </row>
    <row r="18" spans="1:6">
      <c r="A18" s="16">
        <v>1911</v>
      </c>
      <c r="B18" s="11">
        <v>1574436</v>
      </c>
      <c r="C18" s="16"/>
      <c r="D18" s="16">
        <f t="shared" si="0"/>
        <v>0.12286250927358969</v>
      </c>
      <c r="E18" s="16"/>
      <c r="F18" s="16"/>
    </row>
    <row r="19" spans="1:6">
      <c r="A19" s="16">
        <v>1912</v>
      </c>
      <c r="B19" s="11">
        <v>1636497</v>
      </c>
      <c r="C19" s="16"/>
      <c r="D19" s="16">
        <f t="shared" si="0"/>
        <v>0.12770549443654852</v>
      </c>
      <c r="E19" s="16"/>
      <c r="F19" s="16"/>
    </row>
    <row r="20" spans="1:6">
      <c r="A20" s="16">
        <v>1913</v>
      </c>
      <c r="B20" s="11">
        <v>1702796</v>
      </c>
      <c r="C20" s="16"/>
      <c r="D20" s="16">
        <f t="shared" si="0"/>
        <v>0.13287919568723747</v>
      </c>
      <c r="E20" s="16"/>
      <c r="F20" s="16"/>
    </row>
    <row r="21" spans="1:6">
      <c r="A21" s="16">
        <v>1914</v>
      </c>
      <c r="B21" s="11">
        <v>1761112</v>
      </c>
      <c r="C21" s="16"/>
      <c r="D21" s="16">
        <f t="shared" si="0"/>
        <v>0.13742993645459711</v>
      </c>
      <c r="E21" s="16"/>
      <c r="F21" s="16"/>
    </row>
    <row r="22" spans="1:6">
      <c r="A22" s="16">
        <v>1915</v>
      </c>
      <c r="B22" s="11">
        <v>1807936</v>
      </c>
      <c r="C22" s="16"/>
      <c r="D22" s="16">
        <f t="shared" si="0"/>
        <v>0.14108388881228365</v>
      </c>
      <c r="E22" s="16"/>
      <c r="F22" s="16"/>
    </row>
    <row r="23" spans="1:6">
      <c r="A23" s="16">
        <v>1916</v>
      </c>
      <c r="B23" s="11">
        <v>1856425</v>
      </c>
      <c r="C23" s="16"/>
      <c r="D23" s="16">
        <f t="shared" si="0"/>
        <v>0.14486777092128467</v>
      </c>
      <c r="E23" s="16"/>
      <c r="F23" s="16"/>
    </row>
    <row r="24" spans="1:6">
      <c r="A24" s="16">
        <v>1917</v>
      </c>
      <c r="B24" s="11">
        <v>1908219</v>
      </c>
      <c r="C24" s="16"/>
      <c r="D24" s="16">
        <f t="shared" si="0"/>
        <v>0.14890956163574767</v>
      </c>
      <c r="E24" s="16"/>
      <c r="F24" s="16"/>
    </row>
    <row r="25" spans="1:6">
      <c r="A25" s="16">
        <v>1918</v>
      </c>
      <c r="B25" s="11">
        <v>1958076</v>
      </c>
      <c r="C25" s="16"/>
      <c r="D25" s="16">
        <f t="shared" si="0"/>
        <v>0.15280019683772056</v>
      </c>
      <c r="E25" s="16"/>
      <c r="F25" s="16"/>
    </row>
    <row r="26" spans="1:6">
      <c r="A26" s="16">
        <v>1919</v>
      </c>
      <c r="B26" s="11">
        <v>2004790</v>
      </c>
      <c r="C26" s="16"/>
      <c r="D26" s="16">
        <f t="shared" si="0"/>
        <v>0.15644556524787279</v>
      </c>
      <c r="E26" s="16"/>
      <c r="F26" s="16"/>
    </row>
    <row r="27" spans="1:6">
      <c r="A27" s="16">
        <v>1920</v>
      </c>
      <c r="B27" s="11">
        <v>2049663</v>
      </c>
      <c r="C27" s="16"/>
      <c r="D27" s="16">
        <f t="shared" si="0"/>
        <v>0.15994726959065572</v>
      </c>
      <c r="E27" s="16"/>
      <c r="F27" s="16"/>
    </row>
    <row r="28" spans="1:6">
      <c r="A28" s="16">
        <v>1921</v>
      </c>
      <c r="B28" s="11">
        <v>2087084</v>
      </c>
      <c r="C28" s="16"/>
      <c r="D28" s="16">
        <f t="shared" si="0"/>
        <v>0.16286745050593396</v>
      </c>
      <c r="E28" s="16"/>
      <c r="F28" s="16"/>
    </row>
    <row r="29" spans="1:6">
      <c r="A29" s="16">
        <v>1922</v>
      </c>
      <c r="B29" s="11">
        <v>2130096</v>
      </c>
      <c r="C29" s="16"/>
      <c r="D29" s="16">
        <f t="shared" si="0"/>
        <v>0.16622393006361408</v>
      </c>
      <c r="E29" s="16"/>
      <c r="F29" s="16"/>
    </row>
    <row r="30" spans="1:6">
      <c r="A30" s="16">
        <v>1923</v>
      </c>
      <c r="B30" s="11">
        <v>2196212</v>
      </c>
      <c r="C30" s="16"/>
      <c r="D30" s="16">
        <f t="shared" si="0"/>
        <v>0.17138335074704145</v>
      </c>
      <c r="E30" s="16"/>
      <c r="F30" s="16"/>
    </row>
    <row r="31" spans="1:6">
      <c r="A31" s="16">
        <v>1924</v>
      </c>
      <c r="B31" s="11">
        <v>2270591</v>
      </c>
      <c r="C31" s="16"/>
      <c r="D31" s="16">
        <f t="shared" si="0"/>
        <v>0.17718758196206721</v>
      </c>
      <c r="E31" s="16"/>
      <c r="F31" s="16"/>
    </row>
    <row r="32" spans="1:6">
      <c r="A32" s="16">
        <v>1925</v>
      </c>
      <c r="B32" s="11">
        <v>2347316</v>
      </c>
      <c r="C32" s="16"/>
      <c r="D32" s="16">
        <f t="shared" si="0"/>
        <v>0.18317488536723336</v>
      </c>
      <c r="E32" s="16"/>
      <c r="F32" s="16"/>
    </row>
    <row r="33" spans="1:6">
      <c r="A33" s="16">
        <v>1926</v>
      </c>
      <c r="B33" s="11">
        <v>2426172</v>
      </c>
      <c r="C33" s="16"/>
      <c r="D33" s="16">
        <f t="shared" si="0"/>
        <v>0.18932848324690468</v>
      </c>
      <c r="E33" s="16"/>
      <c r="F33" s="16"/>
    </row>
    <row r="34" spans="1:6">
      <c r="A34" s="16">
        <v>1927</v>
      </c>
      <c r="B34" s="11">
        <v>2501046</v>
      </c>
      <c r="C34" s="16"/>
      <c r="D34" s="16">
        <f t="shared" si="0"/>
        <v>0.19517134222583477</v>
      </c>
      <c r="E34" s="16"/>
      <c r="F34" s="16"/>
    </row>
    <row r="35" spans="1:6">
      <c r="A35" s="16">
        <v>1928</v>
      </c>
      <c r="B35" s="11">
        <v>2577302</v>
      </c>
      <c r="C35" s="16"/>
      <c r="D35" s="16">
        <f t="shared" si="0"/>
        <v>0.20112204680015017</v>
      </c>
      <c r="E35" s="16"/>
      <c r="F35" s="16"/>
    </row>
    <row r="36" spans="1:6">
      <c r="A36" s="16">
        <v>1929</v>
      </c>
      <c r="B36" s="11">
        <v>2660227</v>
      </c>
      <c r="C36" s="16"/>
      <c r="D36" s="16">
        <f t="shared" si="0"/>
        <v>0.20759317270270347</v>
      </c>
      <c r="E36" s="16"/>
      <c r="F36" s="16"/>
    </row>
    <row r="37" spans="1:6">
      <c r="A37" s="16">
        <v>1930</v>
      </c>
      <c r="B37" s="11">
        <v>2736682</v>
      </c>
      <c r="C37" s="16"/>
      <c r="D37" s="16">
        <f t="shared" si="0"/>
        <v>0.2135594064184673</v>
      </c>
      <c r="E37" s="16"/>
      <c r="F37" s="16"/>
    </row>
    <row r="38" spans="1:6">
      <c r="A38" s="16">
        <v>1931</v>
      </c>
      <c r="B38" s="11">
        <v>2784272</v>
      </c>
      <c r="C38" s="16"/>
      <c r="D38" s="16">
        <f t="shared" si="0"/>
        <v>0.21727313426534714</v>
      </c>
      <c r="E38" s="16"/>
      <c r="F38" s="16"/>
    </row>
    <row r="39" spans="1:6">
      <c r="A39" s="16">
        <v>1932</v>
      </c>
      <c r="B39" s="11">
        <v>2796230</v>
      </c>
      <c r="C39" s="16"/>
      <c r="D39" s="16">
        <f t="shared" si="0"/>
        <v>0.21820628739821096</v>
      </c>
      <c r="E39" s="16"/>
      <c r="F39" s="16"/>
    </row>
    <row r="40" spans="1:6">
      <c r="A40" s="16">
        <v>1933</v>
      </c>
      <c r="B40" s="11">
        <v>2789051</v>
      </c>
      <c r="C40" s="16"/>
      <c r="D40" s="16">
        <f t="shared" si="0"/>
        <v>0.21764606776776863</v>
      </c>
      <c r="E40" s="16"/>
      <c r="F40" s="16"/>
    </row>
    <row r="41" spans="1:6">
      <c r="A41" s="16">
        <v>1934</v>
      </c>
      <c r="B41" s="11">
        <v>2785993</v>
      </c>
      <c r="C41" s="16"/>
      <c r="D41" s="16">
        <f t="shared" si="0"/>
        <v>0.2174074340263154</v>
      </c>
      <c r="E41" s="16"/>
      <c r="F41" s="16"/>
    </row>
    <row r="42" spans="1:6">
      <c r="A42" s="16">
        <v>1935</v>
      </c>
      <c r="B42" s="11">
        <v>2794769</v>
      </c>
      <c r="C42" s="16"/>
      <c r="D42" s="16">
        <f t="shared" si="0"/>
        <v>0.21809227696777828</v>
      </c>
      <c r="E42" s="16"/>
      <c r="F42" s="16"/>
    </row>
    <row r="43" spans="1:6">
      <c r="A43" s="16">
        <v>1936</v>
      </c>
      <c r="B43" s="11">
        <v>2819138</v>
      </c>
      <c r="C43" s="16"/>
      <c r="D43" s="16">
        <f t="shared" si="0"/>
        <v>0.21999393349016985</v>
      </c>
      <c r="E43" s="16"/>
      <c r="F43" s="16"/>
    </row>
    <row r="44" spans="1:6">
      <c r="A44" s="16">
        <v>1937</v>
      </c>
      <c r="B44" s="11">
        <v>2851956</v>
      </c>
      <c r="C44" s="16"/>
      <c r="D44" s="16">
        <f t="shared" si="0"/>
        <v>0.22255491521908147</v>
      </c>
      <c r="E44" s="16"/>
      <c r="F44" s="16"/>
    </row>
    <row r="45" spans="1:6">
      <c r="A45" s="16">
        <v>1938</v>
      </c>
      <c r="B45" s="11">
        <v>2877382</v>
      </c>
      <c r="C45" s="16"/>
      <c r="D45" s="16">
        <f t="shared" si="0"/>
        <v>0.22453905567368887</v>
      </c>
      <c r="E45" s="16"/>
      <c r="F45" s="16"/>
    </row>
    <row r="46" spans="1:6">
      <c r="A46" s="16">
        <v>1939</v>
      </c>
      <c r="B46" s="11">
        <v>2899456</v>
      </c>
      <c r="C46" s="16"/>
      <c r="D46" s="16">
        <f t="shared" si="0"/>
        <v>0.22626161983616053</v>
      </c>
      <c r="E46" s="16"/>
      <c r="F46" s="16"/>
    </row>
    <row r="47" spans="1:6">
      <c r="A47" s="16">
        <v>1940</v>
      </c>
      <c r="B47" s="11">
        <v>2923258</v>
      </c>
      <c r="C47" s="16"/>
      <c r="D47" s="16">
        <f t="shared" si="0"/>
        <v>0.22811903001080719</v>
      </c>
      <c r="E47" s="16"/>
      <c r="F47" s="16"/>
    </row>
    <row r="48" spans="1:6">
      <c r="A48" s="16">
        <v>1941</v>
      </c>
      <c r="B48" s="11">
        <v>2957091</v>
      </c>
      <c r="C48" s="16"/>
      <c r="D48" s="16">
        <f t="shared" si="0"/>
        <v>0.23075921816469427</v>
      </c>
      <c r="E48" s="16"/>
      <c r="F48" s="16"/>
    </row>
    <row r="49" spans="1:6">
      <c r="A49" s="16">
        <v>1942</v>
      </c>
      <c r="B49" s="11">
        <v>3004824</v>
      </c>
      <c r="C49" s="16"/>
      <c r="D49" s="16">
        <f t="shared" si="0"/>
        <v>0.2344841051433687</v>
      </c>
      <c r="E49" s="16"/>
      <c r="F49" s="16"/>
    </row>
    <row r="50" spans="1:6">
      <c r="A50" s="16">
        <v>1943</v>
      </c>
      <c r="B50" s="11">
        <v>3050086</v>
      </c>
      <c r="C50" s="16"/>
      <c r="D50" s="16">
        <f t="shared" si="0"/>
        <v>0.23801616544606835</v>
      </c>
      <c r="E50" s="16"/>
      <c r="F50" s="16"/>
    </row>
    <row r="51" spans="1:6">
      <c r="A51" s="16">
        <v>1944</v>
      </c>
      <c r="B51" s="11">
        <v>3088216</v>
      </c>
      <c r="C51" s="16"/>
      <c r="D51" s="16">
        <f t="shared" si="0"/>
        <v>0.24099167380499939</v>
      </c>
      <c r="E51" s="16"/>
      <c r="F51" s="16"/>
    </row>
    <row r="52" spans="1:6">
      <c r="A52" s="16">
        <v>1945</v>
      </c>
      <c r="B52" s="11">
        <v>3133169</v>
      </c>
      <c r="C52" s="16"/>
      <c r="D52" s="16">
        <f t="shared" si="0"/>
        <v>0.24449962101871636</v>
      </c>
      <c r="E52" s="16"/>
      <c r="F52" s="16"/>
    </row>
    <row r="53" spans="1:6">
      <c r="A53" s="16">
        <v>1946</v>
      </c>
      <c r="B53" s="11">
        <v>3195452</v>
      </c>
      <c r="C53" s="16"/>
      <c r="D53" s="16">
        <f t="shared" si="0"/>
        <v>0.24935993014851712</v>
      </c>
      <c r="E53" s="16"/>
      <c r="F53" s="16"/>
    </row>
    <row r="54" spans="1:6">
      <c r="A54" s="16">
        <v>1947</v>
      </c>
      <c r="B54" s="11">
        <v>3279660</v>
      </c>
      <c r="C54" s="16"/>
      <c r="D54" s="16">
        <f t="shared" si="0"/>
        <v>0.25593117609367488</v>
      </c>
      <c r="E54" s="16"/>
      <c r="F54" s="16"/>
    </row>
    <row r="55" spans="1:6">
      <c r="A55" s="16">
        <v>1948</v>
      </c>
      <c r="B55" s="11">
        <v>3378052</v>
      </c>
      <c r="C55" s="16"/>
      <c r="D55" s="16">
        <f t="shared" si="0"/>
        <v>0.26360928305543585</v>
      </c>
      <c r="E55" s="16"/>
      <c r="F55" s="16"/>
    </row>
    <row r="56" spans="1:6">
      <c r="A56" s="16">
        <v>1949</v>
      </c>
      <c r="B56" s="11">
        <v>3467477</v>
      </c>
      <c r="C56" s="16"/>
      <c r="D56" s="16">
        <f t="shared" si="0"/>
        <v>0.27058764222137893</v>
      </c>
      <c r="E56" s="16"/>
      <c r="F56" s="16"/>
    </row>
    <row r="57" spans="1:6">
      <c r="A57" s="16">
        <v>1950</v>
      </c>
      <c r="B57" s="11">
        <v>3551081</v>
      </c>
      <c r="C57" s="16"/>
      <c r="D57" s="16">
        <f t="shared" si="0"/>
        <v>0.2771117544909848</v>
      </c>
      <c r="E57" s="16"/>
      <c r="F57" s="16"/>
    </row>
    <row r="58" spans="1:6">
      <c r="A58" s="16">
        <v>1951</v>
      </c>
      <c r="B58" s="11">
        <v>3643855</v>
      </c>
      <c r="C58" s="16"/>
      <c r="D58" s="16">
        <f t="shared" si="0"/>
        <v>0.28435145584140359</v>
      </c>
      <c r="E58" s="16"/>
      <c r="F58" s="16"/>
    </row>
    <row r="59" spans="1:6">
      <c r="A59" s="16">
        <v>1952</v>
      </c>
      <c r="B59" s="11">
        <v>3750173</v>
      </c>
      <c r="C59" s="16"/>
      <c r="D59" s="16">
        <f t="shared" si="0"/>
        <v>0.29264807524095338</v>
      </c>
      <c r="E59" s="16"/>
      <c r="F59" s="16"/>
    </row>
    <row r="60" spans="1:6">
      <c r="A60" s="16">
        <v>1953</v>
      </c>
      <c r="B60" s="11">
        <v>3875991</v>
      </c>
      <c r="C60" s="16"/>
      <c r="D60" s="16">
        <f t="shared" si="0"/>
        <v>0.30246639443067241</v>
      </c>
      <c r="E60" s="16"/>
      <c r="F60" s="16"/>
    </row>
    <row r="61" spans="1:6">
      <c r="A61" s="16">
        <v>1954</v>
      </c>
      <c r="B61" s="11">
        <v>4011186</v>
      </c>
      <c r="C61" s="16"/>
      <c r="D61" s="16">
        <f t="shared" si="0"/>
        <v>0.31301645612974621</v>
      </c>
      <c r="E61" s="16"/>
      <c r="F61" s="16"/>
    </row>
    <row r="62" spans="1:6">
      <c r="A62" s="16">
        <v>1955</v>
      </c>
      <c r="B62" s="11">
        <v>4144295</v>
      </c>
      <c r="C62" s="16"/>
      <c r="D62" s="16">
        <f t="shared" si="0"/>
        <v>0.32340373496921521</v>
      </c>
      <c r="E62" s="16"/>
      <c r="F62" s="16"/>
    </row>
    <row r="63" spans="1:6">
      <c r="A63" s="16">
        <v>1956</v>
      </c>
      <c r="B63" s="11">
        <v>4278085</v>
      </c>
      <c r="C63" s="16"/>
      <c r="D63" s="16">
        <f t="shared" si="0"/>
        <v>0.33384415624751018</v>
      </c>
      <c r="E63" s="16"/>
      <c r="F63" s="16"/>
    </row>
    <row r="64" spans="1:6">
      <c r="A64" s="16">
        <v>1957</v>
      </c>
      <c r="B64" s="11">
        <v>4408093</v>
      </c>
      <c r="C64" s="16"/>
      <c r="D64" s="16">
        <f t="shared" si="0"/>
        <v>0.34398944580239893</v>
      </c>
      <c r="E64" s="16"/>
      <c r="F64" s="16"/>
    </row>
    <row r="65" spans="1:6">
      <c r="A65" s="16">
        <v>1958</v>
      </c>
      <c r="B65" s="11">
        <v>4523220</v>
      </c>
      <c r="C65" s="16"/>
      <c r="D65" s="16">
        <f t="shared" si="0"/>
        <v>0.35297348332767181</v>
      </c>
      <c r="E65" s="16"/>
      <c r="F65" s="16"/>
    </row>
    <row r="66" spans="1:6">
      <c r="A66" s="16">
        <v>1959</v>
      </c>
      <c r="B66" s="11">
        <v>4628872</v>
      </c>
      <c r="C66" s="16"/>
      <c r="D66" s="16">
        <f t="shared" si="0"/>
        <v>0.36121813082669579</v>
      </c>
      <c r="E66" s="16"/>
      <c r="F66" s="16"/>
    </row>
    <row r="67" spans="1:6">
      <c r="A67" s="16">
        <v>1960</v>
      </c>
      <c r="B67" s="11">
        <v>4749400</v>
      </c>
      <c r="C67" s="16"/>
      <c r="D67" s="16">
        <f t="shared" si="0"/>
        <v>0.37062364017590227</v>
      </c>
      <c r="E67" s="16"/>
      <c r="F67" s="16"/>
    </row>
    <row r="68" spans="1:6">
      <c r="A68" s="16">
        <v>1961</v>
      </c>
      <c r="B68" s="11">
        <v>4874169</v>
      </c>
      <c r="C68" s="128"/>
      <c r="D68" s="16">
        <f t="shared" si="0"/>
        <v>0.38036009972049889</v>
      </c>
      <c r="E68" s="16"/>
      <c r="F68" s="16"/>
    </row>
    <row r="69" spans="1:6">
      <c r="A69" s="16">
        <v>1962</v>
      </c>
      <c r="B69" s="11">
        <v>4990051</v>
      </c>
      <c r="C69" s="25"/>
      <c r="D69" s="16">
        <f t="shared" si="0"/>
        <v>0.38940305434021166</v>
      </c>
      <c r="E69" s="16"/>
      <c r="F69" s="16"/>
    </row>
    <row r="70" spans="1:6">
      <c r="A70" s="16">
        <v>1963</v>
      </c>
      <c r="B70" s="11">
        <v>5122629</v>
      </c>
      <c r="C70" s="25"/>
      <c r="D70" s="16">
        <f t="shared" si="0"/>
        <v>0.39974889612385606</v>
      </c>
      <c r="E70" s="16"/>
      <c r="F70" s="16"/>
    </row>
    <row r="71" spans="1:6">
      <c r="A71" s="16">
        <v>1964</v>
      </c>
      <c r="B71" s="11">
        <v>5280482</v>
      </c>
      <c r="C71" s="25"/>
      <c r="D71" s="16">
        <f t="shared" si="0"/>
        <v>0.41206709494321991</v>
      </c>
      <c r="E71" s="16"/>
      <c r="F71" s="16"/>
    </row>
    <row r="72" spans="1:6">
      <c r="A72" s="16">
        <v>1965</v>
      </c>
      <c r="B72" s="11">
        <v>5463510</v>
      </c>
      <c r="C72" s="25"/>
      <c r="D72" s="16">
        <f t="shared" ref="D72:D98" si="1">B72/$B$97</f>
        <v>0.4263498472096357</v>
      </c>
      <c r="E72" s="16"/>
      <c r="F72" s="16"/>
    </row>
    <row r="73" spans="1:6">
      <c r="A73" s="16">
        <v>1966</v>
      </c>
      <c r="B73" s="11">
        <v>5672607</v>
      </c>
      <c r="C73" s="25"/>
      <c r="D73" s="16">
        <f t="shared" si="1"/>
        <v>0.44266691700579114</v>
      </c>
      <c r="E73" s="16"/>
      <c r="F73" s="16"/>
    </row>
    <row r="74" spans="1:6">
      <c r="A74" s="16">
        <v>1967</v>
      </c>
      <c r="B74" s="11">
        <v>5889860</v>
      </c>
      <c r="C74" s="25"/>
      <c r="D74" s="16">
        <f t="shared" si="1"/>
        <v>0.4596204474936707</v>
      </c>
      <c r="E74" s="16"/>
      <c r="F74" s="16"/>
    </row>
    <row r="75" spans="1:6">
      <c r="A75" s="16">
        <v>1968</v>
      </c>
      <c r="B75" s="11">
        <v>6112499</v>
      </c>
      <c r="C75" s="25"/>
      <c r="D75" s="16">
        <f t="shared" si="1"/>
        <v>0.47699427926718374</v>
      </c>
      <c r="E75" s="16"/>
      <c r="F75" s="16"/>
    </row>
    <row r="76" spans="1:6">
      <c r="A76" s="16">
        <v>1969</v>
      </c>
      <c r="B76" s="11">
        <v>6347847</v>
      </c>
      <c r="C76" s="25"/>
      <c r="D76" s="16">
        <f t="shared" si="1"/>
        <v>0.49535986912445373</v>
      </c>
      <c r="E76" s="16"/>
      <c r="F76" s="16"/>
    </row>
    <row r="77" spans="1:6">
      <c r="A77" s="16">
        <v>1970</v>
      </c>
      <c r="B77" s="11">
        <v>6588664</v>
      </c>
      <c r="C77" s="25"/>
      <c r="D77" s="16">
        <f t="shared" si="1"/>
        <v>0.51415223724595127</v>
      </c>
      <c r="E77" s="16"/>
      <c r="F77" s="16"/>
    </row>
    <row r="78" spans="1:6">
      <c r="A78" s="16">
        <v>1971</v>
      </c>
      <c r="B78" s="11">
        <v>6839326</v>
      </c>
      <c r="C78" s="25"/>
      <c r="D78" s="16">
        <f t="shared" si="1"/>
        <v>0.53371286867176759</v>
      </c>
      <c r="E78" s="16"/>
      <c r="F78" s="16"/>
    </row>
    <row r="79" spans="1:6">
      <c r="A79" s="16">
        <v>1972</v>
      </c>
      <c r="B79" s="11">
        <v>7121745</v>
      </c>
      <c r="C79" s="25"/>
      <c r="D79" s="16">
        <f t="shared" si="1"/>
        <v>0.55575168575073297</v>
      </c>
      <c r="E79" s="16"/>
      <c r="F79" s="16"/>
    </row>
    <row r="80" spans="1:6">
      <c r="A80" s="16">
        <v>1973</v>
      </c>
      <c r="B80" s="11">
        <v>7443690</v>
      </c>
      <c r="C80" s="25"/>
      <c r="D80" s="16">
        <f t="shared" si="1"/>
        <v>0.58087494928642813</v>
      </c>
      <c r="E80" s="16"/>
      <c r="F80" s="16"/>
    </row>
    <row r="81" spans="1:8">
      <c r="A81" s="16">
        <v>1974</v>
      </c>
      <c r="B81" s="11">
        <v>7778669</v>
      </c>
      <c r="C81" s="25"/>
      <c r="D81" s="16">
        <f t="shared" si="1"/>
        <v>0.60701533256904983</v>
      </c>
      <c r="E81" s="16"/>
      <c r="F81" s="16"/>
    </row>
    <row r="82" spans="1:8">
      <c r="A82" s="16">
        <v>1975</v>
      </c>
      <c r="B82" s="11">
        <v>8077664</v>
      </c>
      <c r="C82" s="25"/>
      <c r="D82" s="16">
        <f t="shared" si="1"/>
        <v>0.6303476725055458</v>
      </c>
      <c r="E82" s="16"/>
      <c r="F82" s="16"/>
    </row>
    <row r="83" spans="1:8">
      <c r="A83" s="16">
        <v>1976</v>
      </c>
      <c r="B83" s="11">
        <v>8340215</v>
      </c>
      <c r="C83" s="25"/>
      <c r="D83" s="16">
        <f t="shared" si="1"/>
        <v>0.65083607258804532</v>
      </c>
      <c r="E83" s="16"/>
      <c r="F83" s="16"/>
    </row>
    <row r="84" spans="1:8">
      <c r="A84" s="16">
        <v>1977</v>
      </c>
      <c r="B84" s="11">
        <v>8614306</v>
      </c>
      <c r="C84" s="25"/>
      <c r="D84" s="16">
        <f t="shared" si="1"/>
        <v>0.67222500680277841</v>
      </c>
      <c r="E84" s="16"/>
      <c r="F84" s="16"/>
    </row>
    <row r="85" spans="1:8">
      <c r="A85" s="16">
        <v>1978</v>
      </c>
      <c r="B85" s="11">
        <v>8919286</v>
      </c>
      <c r="C85" s="25"/>
      <c r="D85" s="16">
        <f t="shared" si="1"/>
        <v>0.69602439152102635</v>
      </c>
      <c r="E85" s="16"/>
      <c r="F85" s="16"/>
    </row>
    <row r="86" spans="1:8">
      <c r="A86" s="16">
        <v>1979</v>
      </c>
      <c r="B86" s="11">
        <v>9249388</v>
      </c>
      <c r="C86" s="25"/>
      <c r="D86" s="16">
        <f t="shared" si="1"/>
        <v>0.72178419378433234</v>
      </c>
      <c r="E86" s="16"/>
      <c r="F86" s="127"/>
      <c r="G86" s="130"/>
      <c r="H86" s="130"/>
    </row>
    <row r="87" spans="1:8">
      <c r="A87" s="16">
        <v>1980</v>
      </c>
      <c r="B87" s="11">
        <v>9568320</v>
      </c>
      <c r="C87" s="129">
        <v>7353330</v>
      </c>
      <c r="D87" s="16">
        <f t="shared" si="1"/>
        <v>0.74667233519347476</v>
      </c>
      <c r="E87" s="16">
        <f>C87/$C$97</f>
        <v>0.7180065681031329</v>
      </c>
      <c r="F87" s="122"/>
      <c r="G87" s="130"/>
      <c r="H87" s="130"/>
    </row>
    <row r="88" spans="1:8">
      <c r="A88" s="16">
        <v>1981</v>
      </c>
      <c r="B88" s="11">
        <v>9873454</v>
      </c>
      <c r="C88" s="129">
        <v>7590122</v>
      </c>
      <c r="D88" s="16">
        <f t="shared" si="1"/>
        <v>0.7704837374382707</v>
      </c>
      <c r="E88" s="16">
        <f t="shared" ref="E88:E118" si="2">C88/$C$97</f>
        <v>0.74112782218451867</v>
      </c>
      <c r="F88" s="122"/>
      <c r="G88" s="130"/>
      <c r="H88" s="130"/>
    </row>
    <row r="89" spans="1:8">
      <c r="A89" s="16">
        <v>1982</v>
      </c>
      <c r="B89" s="11">
        <v>10178342</v>
      </c>
      <c r="C89" s="129">
        <v>7758605</v>
      </c>
      <c r="D89" s="16">
        <f t="shared" si="1"/>
        <v>0.79427594285494452</v>
      </c>
      <c r="E89" s="16">
        <f t="shared" si="2"/>
        <v>0.75757913072278915</v>
      </c>
      <c r="F89" s="122"/>
      <c r="G89" s="130"/>
      <c r="H89" s="130"/>
    </row>
    <row r="90" spans="1:8">
      <c r="A90" s="16">
        <v>1983</v>
      </c>
      <c r="B90" s="11">
        <v>10467685</v>
      </c>
      <c r="C90" s="129">
        <v>7963158</v>
      </c>
      <c r="D90" s="16">
        <f t="shared" si="1"/>
        <v>0.81685508041324995</v>
      </c>
      <c r="E90" s="16">
        <f t="shared" si="2"/>
        <v>0.77755244859716721</v>
      </c>
      <c r="F90" s="122"/>
      <c r="G90" s="130"/>
      <c r="H90" s="130"/>
    </row>
    <row r="91" spans="1:8">
      <c r="A91" s="16">
        <v>1984</v>
      </c>
      <c r="B91" s="11">
        <v>10784472</v>
      </c>
      <c r="C91" s="129">
        <v>8274440</v>
      </c>
      <c r="D91" s="16">
        <f t="shared" si="1"/>
        <v>0.84157583484547371</v>
      </c>
      <c r="E91" s="16">
        <f t="shared" si="2"/>
        <v>0.80794718411594291</v>
      </c>
      <c r="F91" s="122"/>
      <c r="G91" s="130"/>
      <c r="H91" s="130"/>
    </row>
    <row r="92" spans="1:8">
      <c r="A92" s="16">
        <v>1985</v>
      </c>
      <c r="B92" s="11">
        <v>11152729</v>
      </c>
      <c r="C92" s="129">
        <v>8616339</v>
      </c>
      <c r="D92" s="16">
        <f t="shared" si="1"/>
        <v>0.87031309636487775</v>
      </c>
      <c r="E92" s="16">
        <f t="shared" si="2"/>
        <v>0.8413314777118911</v>
      </c>
      <c r="F92" s="122"/>
      <c r="G92" s="130"/>
      <c r="H92" s="130"/>
    </row>
    <row r="93" spans="1:8">
      <c r="A93" s="16">
        <v>1986</v>
      </c>
      <c r="B93" s="11">
        <v>11514747</v>
      </c>
      <c r="C93" s="129">
        <v>8950457</v>
      </c>
      <c r="D93" s="16">
        <f t="shared" si="1"/>
        <v>0.89856349198731422</v>
      </c>
      <c r="E93" s="16">
        <f t="shared" si="2"/>
        <v>0.87395600544578611</v>
      </c>
      <c r="F93" s="122"/>
      <c r="G93" s="130"/>
      <c r="H93" s="130"/>
    </row>
    <row r="94" spans="1:8">
      <c r="A94" s="16">
        <v>1987</v>
      </c>
      <c r="B94" s="11">
        <v>11830664</v>
      </c>
      <c r="C94" s="129">
        <v>9271196</v>
      </c>
      <c r="D94" s="16">
        <f t="shared" si="1"/>
        <v>0.92321635519813039</v>
      </c>
      <c r="E94" s="16">
        <f t="shared" si="2"/>
        <v>0.9052741577178629</v>
      </c>
      <c r="F94" s="122"/>
      <c r="G94" s="130"/>
      <c r="H94" s="130"/>
    </row>
    <row r="95" spans="1:8">
      <c r="A95" s="16">
        <v>1988</v>
      </c>
      <c r="B95" s="11">
        <v>12127793</v>
      </c>
      <c r="C95" s="129">
        <v>9599009</v>
      </c>
      <c r="D95" s="16">
        <f t="shared" si="1"/>
        <v>0.94640308017009012</v>
      </c>
      <c r="E95" s="16">
        <f t="shared" si="2"/>
        <v>0.93728304173498067</v>
      </c>
      <c r="F95" s="122"/>
      <c r="G95" s="130"/>
      <c r="H95" s="130"/>
    </row>
    <row r="96" spans="1:8">
      <c r="A96" s="16">
        <v>1989</v>
      </c>
      <c r="B96" s="11">
        <v>12460097</v>
      </c>
      <c r="C96" s="129">
        <v>9935253</v>
      </c>
      <c r="D96" s="16">
        <f t="shared" si="1"/>
        <v>0.97233471745585531</v>
      </c>
      <c r="E96" s="16">
        <f t="shared" si="2"/>
        <v>0.97011516003856146</v>
      </c>
      <c r="F96" s="122"/>
      <c r="G96" s="130"/>
      <c r="H96" s="130"/>
    </row>
    <row r="97" spans="1:8">
      <c r="A97" s="16">
        <v>1990</v>
      </c>
      <c r="B97" s="11">
        <v>12814617</v>
      </c>
      <c r="C97" s="129">
        <v>10241313</v>
      </c>
      <c r="D97" s="16">
        <f t="shared" si="1"/>
        <v>1</v>
      </c>
      <c r="E97" s="16">
        <f t="shared" si="2"/>
        <v>1</v>
      </c>
      <c r="F97" s="122"/>
      <c r="G97" s="130"/>
      <c r="H97" s="130"/>
    </row>
    <row r="98" spans="1:8">
      <c r="A98" s="16">
        <v>1991</v>
      </c>
      <c r="B98" s="11">
        <v>13122665</v>
      </c>
      <c r="C98" s="129">
        <v>10475394</v>
      </c>
      <c r="D98" s="16">
        <f t="shared" si="1"/>
        <v>1.024038798818568</v>
      </c>
      <c r="E98" s="16">
        <f t="shared" si="2"/>
        <v>1.0228565419297311</v>
      </c>
      <c r="F98" s="122"/>
      <c r="G98" s="130"/>
      <c r="H98" s="130"/>
    </row>
    <row r="99" spans="1:8">
      <c r="A99" s="16">
        <v>1992</v>
      </c>
      <c r="B99" s="16"/>
      <c r="C99" s="129">
        <v>10744570</v>
      </c>
      <c r="D99" s="16"/>
      <c r="E99" s="16">
        <f t="shared" si="2"/>
        <v>1.0491398905589546</v>
      </c>
      <c r="F99" s="122"/>
      <c r="G99" s="130"/>
      <c r="H99" s="130"/>
    </row>
    <row r="100" spans="1:8">
      <c r="A100" s="16">
        <v>1993</v>
      </c>
      <c r="B100" s="16"/>
      <c r="C100" s="129">
        <v>11065312</v>
      </c>
      <c r="D100" s="16"/>
      <c r="E100" s="16">
        <f t="shared" si="2"/>
        <v>1.0804583357622211</v>
      </c>
      <c r="F100" s="122"/>
      <c r="G100" s="130"/>
      <c r="H100" s="130"/>
    </row>
    <row r="101" spans="1:8">
      <c r="A101" s="16">
        <v>1994</v>
      </c>
      <c r="B101" s="16"/>
      <c r="C101" s="129">
        <v>11449320</v>
      </c>
      <c r="D101" s="16"/>
      <c r="E101" s="16">
        <f t="shared" si="2"/>
        <v>1.117954309178911</v>
      </c>
      <c r="F101" s="122"/>
      <c r="G101" s="130"/>
      <c r="H101" s="130"/>
    </row>
    <row r="102" spans="1:8">
      <c r="A102" s="16">
        <v>1995</v>
      </c>
      <c r="B102" s="16"/>
      <c r="C102" s="129">
        <v>11879042</v>
      </c>
      <c r="D102" s="16"/>
      <c r="E102" s="16">
        <f t="shared" si="2"/>
        <v>1.1599139680624935</v>
      </c>
      <c r="F102" s="122"/>
      <c r="G102" s="130"/>
      <c r="H102" s="130"/>
    </row>
    <row r="103" spans="1:8">
      <c r="A103" s="16">
        <v>1996</v>
      </c>
      <c r="B103" s="16"/>
      <c r="C103" s="129">
        <v>12389110</v>
      </c>
      <c r="D103" s="16"/>
      <c r="E103" s="16">
        <f t="shared" si="2"/>
        <v>1.2097189100655354</v>
      </c>
      <c r="F103" s="122"/>
      <c r="G103" s="130"/>
      <c r="H103" s="130"/>
    </row>
    <row r="104" spans="1:8">
      <c r="A104" s="16">
        <v>1997</v>
      </c>
      <c r="B104" s="16"/>
      <c r="C104" s="129">
        <v>12987247</v>
      </c>
      <c r="D104" s="16"/>
      <c r="E104" s="16">
        <f t="shared" si="2"/>
        <v>1.2681232377137579</v>
      </c>
      <c r="F104" s="122"/>
      <c r="G104" s="130"/>
      <c r="H104" s="130"/>
    </row>
    <row r="105" spans="1:8">
      <c r="A105" s="16">
        <v>1998</v>
      </c>
      <c r="B105" s="16"/>
      <c r="C105" s="129">
        <v>13702515</v>
      </c>
      <c r="D105" s="16"/>
      <c r="E105" s="16">
        <f t="shared" si="2"/>
        <v>1.3379646730843984</v>
      </c>
      <c r="F105" s="122"/>
      <c r="G105" s="130"/>
      <c r="H105" s="130"/>
    </row>
    <row r="106" spans="1:8">
      <c r="A106" s="16">
        <v>1999</v>
      </c>
      <c r="B106" s="16"/>
      <c r="C106" s="129">
        <v>14518814</v>
      </c>
      <c r="D106" s="16"/>
      <c r="E106" s="16">
        <f t="shared" si="2"/>
        <v>1.4176711521266854</v>
      </c>
      <c r="F106" s="122"/>
      <c r="G106" s="130"/>
      <c r="H106" s="130"/>
    </row>
    <row r="107" spans="1:8">
      <c r="A107" s="16">
        <v>2000</v>
      </c>
      <c r="B107" s="16"/>
      <c r="C107" s="129">
        <v>15409247</v>
      </c>
      <c r="D107" s="16"/>
      <c r="E107" s="16">
        <f t="shared" si="2"/>
        <v>1.5046163514385313</v>
      </c>
      <c r="F107" s="122"/>
      <c r="G107" s="130"/>
      <c r="H107" s="130"/>
    </row>
    <row r="108" spans="1:8">
      <c r="A108" s="16">
        <v>2001</v>
      </c>
      <c r="B108" s="16"/>
      <c r="C108" s="129">
        <v>16201274</v>
      </c>
      <c r="D108" s="16"/>
      <c r="E108" s="16">
        <f t="shared" si="2"/>
        <v>1.5819528218696177</v>
      </c>
      <c r="F108" s="122"/>
      <c r="G108" s="130"/>
      <c r="H108" s="130"/>
    </row>
    <row r="109" spans="1:8">
      <c r="A109" s="16">
        <v>2002</v>
      </c>
      <c r="B109" s="16"/>
      <c r="C109" s="129">
        <v>16858685</v>
      </c>
      <c r="D109" s="16"/>
      <c r="E109" s="16">
        <f t="shared" si="2"/>
        <v>1.6461448839616561</v>
      </c>
      <c r="F109" s="122"/>
      <c r="G109" s="130"/>
      <c r="H109" s="130"/>
    </row>
    <row r="110" spans="1:8">
      <c r="A110" s="16">
        <v>2003</v>
      </c>
      <c r="B110" s="16"/>
      <c r="C110" s="129">
        <v>17533302</v>
      </c>
      <c r="D110" s="16"/>
      <c r="E110" s="16">
        <f t="shared" si="2"/>
        <v>1.7120170040696929</v>
      </c>
      <c r="F110" s="122"/>
      <c r="G110" s="130"/>
      <c r="H110" s="130"/>
    </row>
    <row r="111" spans="1:8">
      <c r="A111" s="16">
        <v>2004</v>
      </c>
      <c r="B111" s="16"/>
      <c r="C111" s="129">
        <v>18298446</v>
      </c>
      <c r="D111" s="16"/>
      <c r="E111" s="16">
        <f t="shared" si="2"/>
        <v>1.7867285181109103</v>
      </c>
      <c r="F111" s="122"/>
      <c r="G111" s="130"/>
      <c r="H111" s="130"/>
    </row>
    <row r="112" spans="1:8">
      <c r="A112" s="16">
        <v>2005</v>
      </c>
      <c r="B112" s="16"/>
      <c r="C112" s="129">
        <v>19139880</v>
      </c>
      <c r="D112" s="16"/>
      <c r="E112" s="16">
        <f t="shared" si="2"/>
        <v>1.8688892723032682</v>
      </c>
      <c r="F112" s="122"/>
      <c r="G112" s="130"/>
      <c r="H112" s="130"/>
    </row>
    <row r="113" spans="1:8">
      <c r="A113" s="16">
        <v>2006</v>
      </c>
      <c r="B113" s="16"/>
      <c r="C113" s="129">
        <v>19972838</v>
      </c>
      <c r="D113" s="16"/>
      <c r="E113" s="16">
        <f t="shared" si="2"/>
        <v>1.9502223982413192</v>
      </c>
      <c r="F113" s="122"/>
      <c r="G113" s="130"/>
      <c r="H113" s="130"/>
    </row>
    <row r="114" spans="1:8">
      <c r="A114" s="16">
        <v>2007</v>
      </c>
      <c r="B114" s="16"/>
      <c r="C114" s="129">
        <v>20705340</v>
      </c>
      <c r="D114" s="16"/>
      <c r="E114" s="16">
        <f t="shared" si="2"/>
        <v>2.0217466256523942</v>
      </c>
      <c r="F114" s="122"/>
      <c r="G114" s="130"/>
      <c r="H114" s="130"/>
    </row>
    <row r="115" spans="1:8">
      <c r="A115" s="16">
        <v>2008</v>
      </c>
      <c r="B115" s="16"/>
      <c r="C115" s="129">
        <v>21234566</v>
      </c>
      <c r="D115" s="16"/>
      <c r="E115" s="16">
        <f t="shared" si="2"/>
        <v>2.0734222262321249</v>
      </c>
      <c r="F115" s="122"/>
      <c r="G115" s="130"/>
      <c r="H115" s="130"/>
    </row>
    <row r="116" spans="1:8">
      <c r="A116" s="16">
        <v>2009</v>
      </c>
      <c r="B116" s="16"/>
      <c r="C116" s="129">
        <v>21354496</v>
      </c>
      <c r="D116" s="16"/>
      <c r="E116" s="16">
        <f t="shared" si="2"/>
        <v>2.0851326387544251</v>
      </c>
      <c r="F116" s="122"/>
      <c r="G116" s="130"/>
      <c r="H116" s="130"/>
    </row>
    <row r="117" spans="1:8">
      <c r="A117" s="16">
        <v>2010</v>
      </c>
      <c r="B117" s="16"/>
      <c r="C117" s="129">
        <v>21508031</v>
      </c>
      <c r="D117" s="16"/>
      <c r="E117" s="16">
        <f t="shared" si="2"/>
        <v>2.1001243688187246</v>
      </c>
      <c r="F117" s="122"/>
      <c r="G117" s="130"/>
      <c r="H117" s="130"/>
    </row>
    <row r="118" spans="1:8">
      <c r="A118" s="16">
        <v>2011</v>
      </c>
      <c r="B118" s="16"/>
      <c r="C118" s="129">
        <v>21763469</v>
      </c>
      <c r="D118" s="16"/>
      <c r="E118" s="16">
        <f t="shared" si="2"/>
        <v>2.1250662878871096</v>
      </c>
      <c r="F118" s="122"/>
      <c r="G118" s="130"/>
      <c r="H118" s="130"/>
    </row>
  </sheetData>
  <mergeCells count="10">
    <mergeCell ref="G5:G6"/>
    <mergeCell ref="B3:B4"/>
    <mergeCell ref="C3:C4"/>
    <mergeCell ref="D5:D6"/>
    <mergeCell ref="F3:F4"/>
    <mergeCell ref="F5:F6"/>
    <mergeCell ref="E5:E6"/>
    <mergeCell ref="D3:E4"/>
    <mergeCell ref="B5:B6"/>
    <mergeCell ref="C5: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8"/>
  <sheetViews>
    <sheetView workbookViewId="0">
      <selection activeCell="A2" sqref="A2"/>
    </sheetView>
  </sheetViews>
  <sheetFormatPr defaultColWidth="8.85546875" defaultRowHeight="15"/>
  <cols>
    <col min="2" max="2" width="13.7109375" customWidth="1"/>
    <col min="3" max="3" width="18.140625" customWidth="1"/>
    <col min="4" max="4" width="9.42578125" customWidth="1"/>
    <col min="5" max="5" width="11" customWidth="1"/>
  </cols>
  <sheetData>
    <row r="1" spans="1:61">
      <c r="A1" s="16" t="s">
        <v>13</v>
      </c>
      <c r="B1" s="9"/>
      <c r="C1" s="9"/>
      <c r="D1" s="9"/>
      <c r="E1" s="9"/>
    </row>
    <row r="2" spans="1:61">
      <c r="A2" s="132" t="s">
        <v>132</v>
      </c>
      <c r="B2" s="9"/>
      <c r="C2" s="9"/>
      <c r="D2" s="9"/>
      <c r="E2" s="9"/>
    </row>
    <row r="3" spans="1:61">
      <c r="A3" s="16"/>
      <c r="B3" s="146" t="s">
        <v>7</v>
      </c>
      <c r="C3" s="147" t="s">
        <v>12</v>
      </c>
      <c r="D3" s="146" t="s">
        <v>9</v>
      </c>
      <c r="E3" s="146"/>
    </row>
    <row r="4" spans="1:61" ht="16.5" customHeight="1">
      <c r="A4" s="16"/>
      <c r="B4" s="146"/>
      <c r="C4" s="147"/>
      <c r="D4" s="146"/>
      <c r="E4" s="146"/>
      <c r="I4" s="9"/>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row>
    <row r="5" spans="1:61" ht="15" customHeight="1">
      <c r="A5" s="16"/>
      <c r="B5" s="145" t="s">
        <v>1</v>
      </c>
      <c r="C5" s="145" t="s">
        <v>127</v>
      </c>
      <c r="D5" s="145" t="s">
        <v>10</v>
      </c>
      <c r="E5" s="145" t="s">
        <v>11</v>
      </c>
    </row>
    <row r="6" spans="1:61">
      <c r="A6" s="20" t="s">
        <v>0</v>
      </c>
      <c r="B6" s="145"/>
      <c r="C6" s="145"/>
      <c r="D6" s="145"/>
      <c r="E6" s="145"/>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row>
    <row r="7" spans="1:61">
      <c r="A7" s="21">
        <v>1900</v>
      </c>
      <c r="B7" s="6">
        <v>312499.33199999999</v>
      </c>
      <c r="C7" s="16"/>
      <c r="D7" s="16">
        <f>B7/$B$97</f>
        <v>5.3849485111662529E-2</v>
      </c>
      <c r="E7" s="16"/>
    </row>
    <row r="8" spans="1:61">
      <c r="A8" s="21">
        <v>1901</v>
      </c>
      <c r="B8" s="6">
        <v>347681.37599999999</v>
      </c>
      <c r="C8" s="16"/>
      <c r="D8" s="16">
        <f t="shared" ref="D8:D71" si="0">B8/$B$97</f>
        <v>5.9912009925558313E-2</v>
      </c>
      <c r="E8" s="16"/>
    </row>
    <row r="9" spans="1:61">
      <c r="A9" s="21">
        <v>1902</v>
      </c>
      <c r="B9" s="6">
        <v>351303.05700000003</v>
      </c>
      <c r="C9" s="16"/>
      <c r="D9" s="16">
        <f t="shared" si="0"/>
        <v>6.0536093362282883E-2</v>
      </c>
      <c r="E9" s="16"/>
    </row>
    <row r="10" spans="1:61">
      <c r="A10" s="21">
        <v>1903</v>
      </c>
      <c r="B10" s="6">
        <v>368376.696</v>
      </c>
      <c r="C10" s="16"/>
      <c r="D10" s="16">
        <f t="shared" si="0"/>
        <v>6.3478200992555828E-2</v>
      </c>
      <c r="E10" s="16"/>
    </row>
    <row r="11" spans="1:61">
      <c r="A11" s="21">
        <v>1904</v>
      </c>
      <c r="B11" s="6">
        <v>363720.24900000001</v>
      </c>
      <c r="C11" s="16"/>
      <c r="D11" s="16">
        <f t="shared" si="0"/>
        <v>6.267580800248139E-2</v>
      </c>
      <c r="E11" s="16"/>
    </row>
    <row r="12" spans="1:61">
      <c r="A12" s="21">
        <v>1905</v>
      </c>
      <c r="B12" s="6">
        <v>390624.16499999998</v>
      </c>
      <c r="C12" s="16"/>
      <c r="D12" s="16">
        <f t="shared" si="0"/>
        <v>6.7311856389578165E-2</v>
      </c>
      <c r="E12" s="16"/>
    </row>
    <row r="13" spans="1:61">
      <c r="A13" s="21">
        <v>1906</v>
      </c>
      <c r="B13" s="6">
        <v>435636.48600000003</v>
      </c>
      <c r="C13" s="16"/>
      <c r="D13" s="16">
        <f t="shared" si="0"/>
        <v>7.5068321960297779E-2</v>
      </c>
      <c r="E13" s="16"/>
    </row>
    <row r="14" spans="1:61">
      <c r="A14" s="21">
        <v>1907</v>
      </c>
      <c r="B14" s="6">
        <v>442362.46500000003</v>
      </c>
      <c r="C14" s="16"/>
      <c r="D14" s="16">
        <f t="shared" si="0"/>
        <v>7.6227334057071966E-2</v>
      </c>
      <c r="E14" s="16"/>
    </row>
    <row r="15" spans="1:61">
      <c r="A15" s="21">
        <v>1908</v>
      </c>
      <c r="B15" s="6">
        <v>406145.65500000003</v>
      </c>
      <c r="C15" s="16"/>
      <c r="D15" s="16">
        <f t="shared" si="0"/>
        <v>6.9986499689826301E-2</v>
      </c>
      <c r="E15" s="16"/>
    </row>
    <row r="16" spans="1:61">
      <c r="A16" s="21">
        <v>1909</v>
      </c>
      <c r="B16" s="6">
        <v>455814.42299999995</v>
      </c>
      <c r="C16" s="16"/>
      <c r="D16" s="16">
        <f t="shared" si="0"/>
        <v>7.854535825062034E-2</v>
      </c>
      <c r="E16" s="16"/>
    </row>
    <row r="17" spans="1:5">
      <c r="A17" s="21">
        <v>1910</v>
      </c>
      <c r="B17" s="6">
        <v>460470.87</v>
      </c>
      <c r="C17" s="16"/>
      <c r="D17" s="16">
        <f t="shared" si="0"/>
        <v>7.9347751240694792E-2</v>
      </c>
      <c r="E17" s="16"/>
    </row>
    <row r="18" spans="1:5">
      <c r="A18" s="21">
        <v>1911</v>
      </c>
      <c r="B18" s="6">
        <v>475474.97700000001</v>
      </c>
      <c r="C18" s="16"/>
      <c r="D18" s="16">
        <f t="shared" si="0"/>
        <v>8.1933239764267987E-2</v>
      </c>
      <c r="E18" s="16"/>
    </row>
    <row r="19" spans="1:5">
      <c r="A19" s="21">
        <v>1912</v>
      </c>
      <c r="B19" s="6">
        <v>497722.446</v>
      </c>
      <c r="C19" s="16"/>
      <c r="D19" s="16">
        <f t="shared" si="0"/>
        <v>8.5766895161290324E-2</v>
      </c>
      <c r="E19" s="16"/>
    </row>
    <row r="20" spans="1:5">
      <c r="A20" s="21">
        <v>1913</v>
      </c>
      <c r="B20" s="6">
        <v>517383</v>
      </c>
      <c r="C20" s="16"/>
      <c r="D20" s="16">
        <f t="shared" si="0"/>
        <v>8.9154776674937972E-2</v>
      </c>
      <c r="E20" s="16"/>
    </row>
    <row r="21" spans="1:5">
      <c r="A21" s="21">
        <v>1914</v>
      </c>
      <c r="B21" s="6">
        <v>477544.50899999996</v>
      </c>
      <c r="C21" s="16"/>
      <c r="D21" s="16">
        <f t="shared" si="0"/>
        <v>8.2289858870967736E-2</v>
      </c>
      <c r="E21" s="16"/>
    </row>
    <row r="22" spans="1:5">
      <c r="A22" s="21">
        <v>1915</v>
      </c>
      <c r="B22" s="6">
        <v>490996.467</v>
      </c>
      <c r="C22" s="16"/>
      <c r="D22" s="16">
        <f t="shared" si="0"/>
        <v>8.4607883064516123E-2</v>
      </c>
      <c r="E22" s="16"/>
    </row>
    <row r="23" spans="1:5">
      <c r="A23" s="21">
        <v>1916</v>
      </c>
      <c r="B23" s="6">
        <v>558773.64</v>
      </c>
      <c r="C23" s="16"/>
      <c r="D23" s="16">
        <f t="shared" si="0"/>
        <v>9.6287158808933002E-2</v>
      </c>
      <c r="E23" s="16"/>
    </row>
    <row r="24" spans="1:5">
      <c r="A24" s="21">
        <v>1917</v>
      </c>
      <c r="B24" s="6">
        <v>544804.299</v>
      </c>
      <c r="C24" s="16"/>
      <c r="D24" s="16">
        <f t="shared" si="0"/>
        <v>9.3879979838709673E-2</v>
      </c>
      <c r="E24" s="16"/>
    </row>
    <row r="25" spans="1:5">
      <c r="A25" s="21">
        <v>1918</v>
      </c>
      <c r="B25" s="6">
        <v>593955.68400000001</v>
      </c>
      <c r="C25" s="16"/>
      <c r="D25" s="16">
        <f t="shared" si="0"/>
        <v>0.10234968362282879</v>
      </c>
      <c r="E25" s="16"/>
    </row>
    <row r="26" spans="1:5">
      <c r="A26" s="21">
        <v>1919</v>
      </c>
      <c r="B26" s="6">
        <v>599129.51399999997</v>
      </c>
      <c r="C26" s="16"/>
      <c r="D26" s="16">
        <f t="shared" si="0"/>
        <v>0.10324123138957816</v>
      </c>
      <c r="E26" s="16"/>
    </row>
    <row r="27" spans="1:5">
      <c r="A27" s="21">
        <v>1920</v>
      </c>
      <c r="B27" s="6">
        <v>593438.30099999998</v>
      </c>
      <c r="C27" s="16"/>
      <c r="D27" s="16">
        <f t="shared" si="0"/>
        <v>0.10226052884615384</v>
      </c>
      <c r="E27" s="16"/>
    </row>
    <row r="28" spans="1:5">
      <c r="A28" s="21">
        <v>1921</v>
      </c>
      <c r="B28" s="6">
        <v>579986.34299999999</v>
      </c>
      <c r="C28" s="16"/>
      <c r="D28" s="16">
        <f t="shared" si="0"/>
        <v>9.9942504652605457E-2</v>
      </c>
      <c r="E28" s="16"/>
    </row>
    <row r="29" spans="1:5">
      <c r="A29" s="21">
        <v>1922</v>
      </c>
      <c r="B29" s="6">
        <v>612064.08900000004</v>
      </c>
      <c r="C29" s="16"/>
      <c r="D29" s="16">
        <f t="shared" si="0"/>
        <v>0.10547010080645162</v>
      </c>
      <c r="E29" s="16"/>
    </row>
    <row r="30" spans="1:5">
      <c r="A30" s="21">
        <v>1923</v>
      </c>
      <c r="B30" s="6">
        <v>692775.83700000006</v>
      </c>
      <c r="C30" s="16"/>
      <c r="D30" s="16">
        <f t="shared" si="0"/>
        <v>0.11937824596774195</v>
      </c>
      <c r="E30" s="16"/>
    </row>
    <row r="31" spans="1:5">
      <c r="A31" s="21">
        <v>1924</v>
      </c>
      <c r="B31" s="6">
        <v>713988.54</v>
      </c>
      <c r="C31" s="16"/>
      <c r="D31" s="16">
        <f t="shared" si="0"/>
        <v>0.12303359181141439</v>
      </c>
      <c r="E31" s="16"/>
    </row>
    <row r="32" spans="1:5">
      <c r="A32" s="22">
        <v>1925</v>
      </c>
      <c r="B32" s="6">
        <v>730544.79599999997</v>
      </c>
      <c r="C32" s="16"/>
      <c r="D32" s="16">
        <f t="shared" si="0"/>
        <v>0.1258865446650124</v>
      </c>
      <c r="E32" s="16"/>
    </row>
    <row r="33" spans="1:5">
      <c r="A33" s="22">
        <v>1926</v>
      </c>
      <c r="B33" s="6">
        <v>778144.03200000001</v>
      </c>
      <c r="C33" s="16"/>
      <c r="D33" s="16">
        <f t="shared" si="0"/>
        <v>0.13408878411910671</v>
      </c>
      <c r="E33" s="16"/>
    </row>
    <row r="34" spans="1:5">
      <c r="A34" s="21">
        <v>1927</v>
      </c>
      <c r="B34" s="6">
        <v>785904.777</v>
      </c>
      <c r="C34" s="16"/>
      <c r="D34" s="16">
        <f t="shared" si="0"/>
        <v>0.13542610576923078</v>
      </c>
      <c r="E34" s="16"/>
    </row>
    <row r="35" spans="1:5">
      <c r="A35" s="21">
        <v>1928</v>
      </c>
      <c r="B35" s="6">
        <v>794700.28799999994</v>
      </c>
      <c r="C35" s="16"/>
      <c r="D35" s="16">
        <f t="shared" si="0"/>
        <v>0.1369417369727047</v>
      </c>
      <c r="E35" s="16"/>
    </row>
    <row r="36" spans="1:5">
      <c r="A36" s="21">
        <v>1929</v>
      </c>
      <c r="B36" s="6">
        <v>843334.29</v>
      </c>
      <c r="C36" s="16"/>
      <c r="D36" s="16">
        <f t="shared" si="0"/>
        <v>0.1453222859801489</v>
      </c>
      <c r="E36" s="16"/>
    </row>
    <row r="37" spans="1:5">
      <c r="A37" s="21">
        <v>1930</v>
      </c>
      <c r="B37" s="6">
        <v>768313.755</v>
      </c>
      <c r="C37" s="16"/>
      <c r="D37" s="16">
        <f t="shared" si="0"/>
        <v>0.13239484336228288</v>
      </c>
      <c r="E37" s="16"/>
    </row>
    <row r="38" spans="1:5">
      <c r="A38" s="21">
        <v>1931</v>
      </c>
      <c r="B38" s="6">
        <v>709332.09299999999</v>
      </c>
      <c r="C38" s="16"/>
      <c r="D38" s="16">
        <f t="shared" si="0"/>
        <v>0.12223119882133995</v>
      </c>
      <c r="E38" s="16"/>
    </row>
    <row r="39" spans="1:5">
      <c r="A39" s="21">
        <v>1932</v>
      </c>
      <c r="B39" s="6">
        <v>615685.77</v>
      </c>
      <c r="C39" s="16"/>
      <c r="D39" s="16">
        <f t="shared" si="0"/>
        <v>0.10609418424317618</v>
      </c>
      <c r="E39" s="16"/>
    </row>
    <row r="40" spans="1:5">
      <c r="A40" s="21">
        <v>1933</v>
      </c>
      <c r="B40" s="6">
        <v>602751.19499999995</v>
      </c>
      <c r="C40" s="16"/>
      <c r="D40" s="16">
        <f t="shared" si="0"/>
        <v>0.10386531482630272</v>
      </c>
      <c r="E40" s="16"/>
    </row>
    <row r="41" spans="1:5">
      <c r="A41" s="21">
        <v>1934</v>
      </c>
      <c r="B41" s="6">
        <v>649315.66500000004</v>
      </c>
      <c r="C41" s="16"/>
      <c r="D41" s="16">
        <f t="shared" si="0"/>
        <v>0.11188924472704716</v>
      </c>
      <c r="E41" s="16"/>
    </row>
    <row r="42" spans="1:5">
      <c r="A42" s="21">
        <v>1935</v>
      </c>
      <c r="B42" s="6">
        <v>698984.43299999996</v>
      </c>
      <c r="C42" s="16"/>
      <c r="D42" s="16">
        <f t="shared" si="0"/>
        <v>0.12044810328784118</v>
      </c>
      <c r="E42" s="16"/>
    </row>
    <row r="43" spans="1:5">
      <c r="A43" s="21">
        <v>1936</v>
      </c>
      <c r="B43" s="6">
        <v>798321.96900000004</v>
      </c>
      <c r="C43" s="16"/>
      <c r="D43" s="16">
        <f t="shared" si="0"/>
        <v>0.13756582040942927</v>
      </c>
      <c r="E43" s="16"/>
    </row>
    <row r="44" spans="1:5">
      <c r="A44" s="21">
        <v>1937</v>
      </c>
      <c r="B44" s="6">
        <v>832469.24699999997</v>
      </c>
      <c r="C44" s="16"/>
      <c r="D44" s="16">
        <f t="shared" si="0"/>
        <v>0.14345003566997519</v>
      </c>
      <c r="E44" s="16"/>
    </row>
    <row r="45" spans="1:5">
      <c r="A45" s="21">
        <v>1938</v>
      </c>
      <c r="B45" s="6">
        <v>799356.73499999999</v>
      </c>
      <c r="C45" s="16"/>
      <c r="D45" s="16">
        <f t="shared" si="0"/>
        <v>0.13774412996277915</v>
      </c>
      <c r="E45" s="16"/>
    </row>
    <row r="46" spans="1:5">
      <c r="A46" s="21">
        <v>1939</v>
      </c>
      <c r="B46" s="6">
        <v>862994.84400000004</v>
      </c>
      <c r="C46" s="16"/>
      <c r="D46" s="16">
        <f t="shared" si="0"/>
        <v>0.14871016749379654</v>
      </c>
      <c r="E46" s="16"/>
    </row>
    <row r="47" spans="1:5">
      <c r="A47" s="21">
        <v>1940</v>
      </c>
      <c r="B47" s="6">
        <v>929737.25099999993</v>
      </c>
      <c r="C47" s="16"/>
      <c r="D47" s="16">
        <f t="shared" si="0"/>
        <v>0.1602111336848635</v>
      </c>
      <c r="E47" s="16"/>
    </row>
    <row r="48" spans="1:5">
      <c r="A48" s="21">
        <v>1941</v>
      </c>
      <c r="B48" s="6">
        <v>1098921</v>
      </c>
      <c r="C48" s="16"/>
      <c r="D48" s="16">
        <f t="shared" si="0"/>
        <v>0.18936466087675766</v>
      </c>
      <c r="E48" s="16"/>
    </row>
    <row r="49" spans="1:5">
      <c r="A49" s="21">
        <v>1942</v>
      </c>
      <c r="B49" s="6">
        <v>1318809</v>
      </c>
      <c r="C49" s="16"/>
      <c r="D49" s="16">
        <f t="shared" si="0"/>
        <v>0.22725547973531846</v>
      </c>
      <c r="E49" s="16"/>
    </row>
    <row r="50" spans="1:5">
      <c r="A50" s="21">
        <v>1943</v>
      </c>
      <c r="B50" s="6">
        <v>1581122</v>
      </c>
      <c r="C50" s="16"/>
      <c r="D50" s="16">
        <f t="shared" si="0"/>
        <v>0.27245692031982355</v>
      </c>
      <c r="E50" s="16"/>
    </row>
    <row r="51" spans="1:5">
      <c r="A51" s="21">
        <v>1944</v>
      </c>
      <c r="B51" s="6">
        <v>1713572</v>
      </c>
      <c r="C51" s="16"/>
      <c r="D51" s="16">
        <f t="shared" si="0"/>
        <v>0.2952805348773091</v>
      </c>
      <c r="E51" s="16"/>
    </row>
    <row r="52" spans="1:5">
      <c r="A52" s="21">
        <v>1945</v>
      </c>
      <c r="B52" s="6">
        <v>1644761</v>
      </c>
      <c r="C52" s="16"/>
      <c r="D52" s="16">
        <f t="shared" si="0"/>
        <v>0.28342311138682108</v>
      </c>
      <c r="E52" s="16"/>
    </row>
    <row r="53" spans="1:5">
      <c r="A53" s="21">
        <v>1946</v>
      </c>
      <c r="B53" s="6">
        <v>1305357</v>
      </c>
      <c r="C53" s="16"/>
      <c r="D53" s="16">
        <f t="shared" si="0"/>
        <v>0.22493744830438378</v>
      </c>
      <c r="E53" s="16"/>
    </row>
    <row r="54" spans="1:5">
      <c r="A54" s="21">
        <v>1947</v>
      </c>
      <c r="B54" s="6">
        <v>1285697</v>
      </c>
      <c r="C54" s="16"/>
      <c r="D54" s="16">
        <f t="shared" si="0"/>
        <v>0.22154966225530742</v>
      </c>
      <c r="E54" s="16"/>
    </row>
    <row r="55" spans="1:5">
      <c r="A55" s="21">
        <v>1948</v>
      </c>
      <c r="B55" s="6">
        <v>1334331</v>
      </c>
      <c r="C55" s="16"/>
      <c r="D55" s="16">
        <f t="shared" si="0"/>
        <v>0.22993021091811414</v>
      </c>
      <c r="E55" s="16"/>
    </row>
    <row r="56" spans="1:5">
      <c r="A56" s="21">
        <v>1949</v>
      </c>
      <c r="B56" s="6">
        <v>1339504.5869999998</v>
      </c>
      <c r="C56" s="16"/>
      <c r="D56" s="16">
        <f t="shared" si="0"/>
        <v>0.23082171681141436</v>
      </c>
      <c r="E56" s="16"/>
    </row>
    <row r="57" spans="1:5">
      <c r="A57" s="21">
        <v>1950</v>
      </c>
      <c r="B57" s="6">
        <v>1455916</v>
      </c>
      <c r="C57" s="16"/>
      <c r="D57" s="16">
        <f t="shared" si="0"/>
        <v>0.25088158257513093</v>
      </c>
      <c r="E57" s="16"/>
    </row>
    <row r="58" spans="1:5">
      <c r="A58" s="21">
        <v>1951</v>
      </c>
      <c r="B58" s="6">
        <v>1566784</v>
      </c>
      <c r="C58" s="16"/>
      <c r="D58" s="16">
        <f t="shared" si="0"/>
        <v>0.26998621450234356</v>
      </c>
      <c r="E58" s="16"/>
    </row>
    <row r="59" spans="1:5">
      <c r="A59" s="21">
        <v>1952</v>
      </c>
      <c r="B59" s="6">
        <v>1625245</v>
      </c>
      <c r="C59" s="16"/>
      <c r="D59" s="16">
        <f t="shared" si="0"/>
        <v>0.28006013923352635</v>
      </c>
      <c r="E59" s="16"/>
    </row>
    <row r="60" spans="1:5">
      <c r="A60" s="21">
        <v>1953</v>
      </c>
      <c r="B60" s="6">
        <v>1699970</v>
      </c>
      <c r="C60" s="16"/>
      <c r="D60" s="16">
        <f t="shared" si="0"/>
        <v>0.29293665563826854</v>
      </c>
      <c r="E60" s="16"/>
    </row>
    <row r="61" spans="1:5">
      <c r="A61" s="21">
        <v>1954</v>
      </c>
      <c r="B61" s="6">
        <v>1688804</v>
      </c>
      <c r="C61" s="16"/>
      <c r="D61" s="16">
        <f t="shared" si="0"/>
        <v>0.29101254480286737</v>
      </c>
      <c r="E61" s="16"/>
    </row>
    <row r="62" spans="1:5">
      <c r="A62" s="21">
        <v>1955</v>
      </c>
      <c r="B62" s="6">
        <v>1808126</v>
      </c>
      <c r="C62" s="16"/>
      <c r="D62" s="16">
        <f t="shared" si="0"/>
        <v>0.31157395919492692</v>
      </c>
      <c r="E62" s="16"/>
    </row>
    <row r="63" spans="1:5">
      <c r="A63" s="21">
        <v>1956</v>
      </c>
      <c r="B63" s="6">
        <v>1843455</v>
      </c>
      <c r="C63" s="16"/>
      <c r="D63" s="16">
        <f t="shared" si="0"/>
        <v>0.31766180727874277</v>
      </c>
      <c r="E63" s="16"/>
    </row>
    <row r="64" spans="1:5">
      <c r="A64" s="21">
        <v>1957</v>
      </c>
      <c r="B64" s="6">
        <v>1878063</v>
      </c>
      <c r="C64" s="16"/>
      <c r="D64" s="16">
        <f t="shared" si="0"/>
        <v>0.32362541356492969</v>
      </c>
      <c r="E64" s="16"/>
    </row>
    <row r="65" spans="1:5">
      <c r="A65" s="21">
        <v>1958</v>
      </c>
      <c r="B65" s="6">
        <v>1859088</v>
      </c>
      <c r="C65" s="16"/>
      <c r="D65" s="16">
        <f t="shared" si="0"/>
        <v>0.32035566583953679</v>
      </c>
      <c r="E65" s="16"/>
    </row>
    <row r="66" spans="1:5">
      <c r="A66" s="21">
        <v>1959</v>
      </c>
      <c r="B66" s="6">
        <v>1997061</v>
      </c>
      <c r="C66" s="16"/>
      <c r="D66" s="16">
        <f t="shared" si="0"/>
        <v>0.34413099669148056</v>
      </c>
      <c r="E66" s="16"/>
    </row>
    <row r="67" spans="1:5">
      <c r="A67" s="21">
        <v>1960</v>
      </c>
      <c r="B67" s="6">
        <v>2046727</v>
      </c>
      <c r="C67" s="13"/>
      <c r="D67" s="16">
        <f t="shared" si="0"/>
        <v>0.35268937827405572</v>
      </c>
      <c r="E67" s="16"/>
    </row>
    <row r="68" spans="1:5">
      <c r="A68" s="21">
        <v>1961</v>
      </c>
      <c r="B68" s="6">
        <v>2094396</v>
      </c>
      <c r="C68" s="13"/>
      <c r="D68" s="16">
        <f t="shared" si="0"/>
        <v>0.36090363937138131</v>
      </c>
      <c r="E68" s="16"/>
    </row>
    <row r="69" spans="1:5">
      <c r="A69" s="21">
        <v>1962</v>
      </c>
      <c r="B69" s="6">
        <v>2220732</v>
      </c>
      <c r="C69" s="13"/>
      <c r="D69" s="16">
        <f t="shared" si="0"/>
        <v>0.38267369727047146</v>
      </c>
      <c r="E69" s="16"/>
    </row>
    <row r="70" spans="1:5">
      <c r="A70" s="21">
        <v>1963</v>
      </c>
      <c r="B70" s="6">
        <v>2316765</v>
      </c>
      <c r="C70" s="13"/>
      <c r="D70" s="16">
        <f t="shared" si="0"/>
        <v>0.39922198097601325</v>
      </c>
      <c r="E70" s="16"/>
    </row>
    <row r="71" spans="1:5">
      <c r="A71" s="21">
        <v>1964</v>
      </c>
      <c r="B71" s="6">
        <v>2450915</v>
      </c>
      <c r="C71" s="13"/>
      <c r="D71" s="16">
        <f t="shared" si="0"/>
        <v>0.42233853735869864</v>
      </c>
      <c r="E71" s="16"/>
    </row>
    <row r="72" spans="1:5">
      <c r="A72" s="21">
        <v>1965</v>
      </c>
      <c r="B72" s="6">
        <v>2607294</v>
      </c>
      <c r="C72" s="13"/>
      <c r="D72" s="16">
        <f t="shared" ref="D72:D115" si="1">B72/$B$97</f>
        <v>0.44928556658395369</v>
      </c>
      <c r="E72" s="16"/>
    </row>
    <row r="73" spans="1:5">
      <c r="A73" s="21">
        <v>1966</v>
      </c>
      <c r="B73" s="6">
        <v>2778086</v>
      </c>
      <c r="C73" s="13"/>
      <c r="D73" s="16">
        <f t="shared" si="1"/>
        <v>0.47871622553074167</v>
      </c>
      <c r="E73" s="16"/>
    </row>
    <row r="74" spans="1:5">
      <c r="A74" s="21">
        <v>1967</v>
      </c>
      <c r="B74" s="6">
        <v>2847549</v>
      </c>
      <c r="C74" s="13"/>
      <c r="D74" s="16">
        <f t="shared" si="1"/>
        <v>0.49068600082712988</v>
      </c>
      <c r="E74" s="16"/>
    </row>
    <row r="75" spans="1:5">
      <c r="A75" s="21">
        <v>1968</v>
      </c>
      <c r="B75" s="6">
        <v>2983081</v>
      </c>
      <c r="C75" s="13"/>
      <c r="D75" s="16">
        <f t="shared" si="1"/>
        <v>0.51404070168183069</v>
      </c>
      <c r="E75" s="16"/>
    </row>
    <row r="76" spans="1:5">
      <c r="A76" s="21">
        <v>1969</v>
      </c>
      <c r="B76" s="6">
        <v>3076517</v>
      </c>
      <c r="C76" s="13"/>
      <c r="D76" s="16">
        <f t="shared" si="1"/>
        <v>0.53014147366969944</v>
      </c>
      <c r="E76" s="16"/>
    </row>
    <row r="77" spans="1:5">
      <c r="A77" s="21">
        <v>1970</v>
      </c>
      <c r="B77" s="6">
        <v>3081900</v>
      </c>
      <c r="C77" s="13"/>
      <c r="D77" s="16">
        <f t="shared" si="1"/>
        <v>0.53106906534325893</v>
      </c>
      <c r="E77" s="16"/>
    </row>
    <row r="78" spans="1:5">
      <c r="A78" s="21">
        <v>1971</v>
      </c>
      <c r="B78" s="6">
        <v>3178106</v>
      </c>
      <c r="C78" s="13"/>
      <c r="D78" s="16">
        <f t="shared" si="1"/>
        <v>0.54764716018748272</v>
      </c>
      <c r="E78" s="16"/>
    </row>
    <row r="79" spans="1:5">
      <c r="A79" s="21">
        <v>1972</v>
      </c>
      <c r="B79" s="6">
        <v>3346554</v>
      </c>
      <c r="C79" s="13"/>
      <c r="D79" s="16">
        <f t="shared" si="1"/>
        <v>0.57667390405293628</v>
      </c>
      <c r="E79" s="16"/>
    </row>
    <row r="80" spans="1:5">
      <c r="A80" s="21">
        <v>1973</v>
      </c>
      <c r="B80" s="6">
        <v>3536622</v>
      </c>
      <c r="C80" s="13"/>
      <c r="D80" s="16">
        <f t="shared" si="1"/>
        <v>0.60942617866004967</v>
      </c>
      <c r="E80" s="16"/>
    </row>
    <row r="81" spans="1:8">
      <c r="A81" s="21">
        <v>1974</v>
      </c>
      <c r="B81" s="6">
        <v>3526724</v>
      </c>
      <c r="C81" s="13"/>
      <c r="D81" s="16">
        <f t="shared" si="1"/>
        <v>0.6077205679625034</v>
      </c>
      <c r="E81" s="16"/>
    </row>
    <row r="82" spans="1:8">
      <c r="A82" s="21">
        <v>1975</v>
      </c>
      <c r="B82" s="6">
        <v>3516825</v>
      </c>
      <c r="C82" s="13"/>
      <c r="D82" s="16">
        <f t="shared" si="1"/>
        <v>0.60601478494623651</v>
      </c>
      <c r="E82" s="16"/>
    </row>
    <row r="83" spans="1:8">
      <c r="A83" s="21">
        <v>1976</v>
      </c>
      <c r="B83" s="6">
        <v>3701163</v>
      </c>
      <c r="C83" s="13"/>
      <c r="D83" s="16">
        <f t="shared" si="1"/>
        <v>0.63777967328370555</v>
      </c>
      <c r="E83" s="16"/>
    </row>
    <row r="84" spans="1:8">
      <c r="A84" s="21">
        <v>1977</v>
      </c>
      <c r="B84" s="6">
        <v>3868829</v>
      </c>
      <c r="C84" s="13"/>
      <c r="D84" s="16">
        <f t="shared" si="1"/>
        <v>0.66667166390956711</v>
      </c>
      <c r="E84" s="16"/>
    </row>
    <row r="85" spans="1:8">
      <c r="A85" s="21">
        <v>1978</v>
      </c>
      <c r="B85" s="6">
        <v>4089548</v>
      </c>
      <c r="C85" s="13"/>
      <c r="D85" s="16">
        <f t="shared" si="1"/>
        <v>0.7047056796250345</v>
      </c>
      <c r="E85" s="16"/>
    </row>
    <row r="86" spans="1:8">
      <c r="A86" s="21">
        <v>1979</v>
      </c>
      <c r="B86" s="6">
        <v>4228647</v>
      </c>
      <c r="C86" s="13"/>
      <c r="D86" s="16">
        <f t="shared" si="1"/>
        <v>0.72867504135649297</v>
      </c>
      <c r="E86" s="16"/>
      <c r="F86" s="127"/>
      <c r="G86" s="131"/>
      <c r="H86" s="131"/>
    </row>
    <row r="87" spans="1:8">
      <c r="A87" s="21">
        <v>1980</v>
      </c>
      <c r="B87" s="6">
        <v>4230558</v>
      </c>
      <c r="C87" s="13">
        <v>5833975</v>
      </c>
      <c r="D87" s="16">
        <f t="shared" si="1"/>
        <v>0.72900434243176182</v>
      </c>
      <c r="E87" s="16">
        <f t="shared" ref="E87:E118" si="2">C87/$C$97</f>
        <v>0.72679168184975129</v>
      </c>
      <c r="F87" s="131"/>
      <c r="G87" s="131"/>
      <c r="H87" s="131"/>
    </row>
    <row r="88" spans="1:8">
      <c r="A88" s="21">
        <v>1981</v>
      </c>
      <c r="B88" s="6">
        <v>4336141</v>
      </c>
      <c r="C88" s="13">
        <v>5982075</v>
      </c>
      <c r="D88" s="16">
        <f t="shared" si="1"/>
        <v>0.74719826992004412</v>
      </c>
      <c r="E88" s="16">
        <f t="shared" si="2"/>
        <v>0.74524185485905425</v>
      </c>
      <c r="F88" s="131"/>
      <c r="G88" s="131"/>
      <c r="H88" s="131"/>
    </row>
    <row r="89" spans="1:8">
      <c r="A89" s="21">
        <v>1982</v>
      </c>
      <c r="B89" s="6">
        <v>4254870</v>
      </c>
      <c r="C89" s="13">
        <v>5865925</v>
      </c>
      <c r="D89" s="16">
        <f t="shared" si="1"/>
        <v>0.73319375516956165</v>
      </c>
      <c r="E89" s="16">
        <f t="shared" si="2"/>
        <v>0.73077198588518166</v>
      </c>
      <c r="F89" s="131"/>
      <c r="G89" s="131"/>
      <c r="H89" s="131"/>
    </row>
    <row r="90" spans="1:8">
      <c r="A90" s="21">
        <v>1983</v>
      </c>
      <c r="B90" s="6">
        <v>4433129</v>
      </c>
      <c r="C90" s="13">
        <v>6130925</v>
      </c>
      <c r="D90" s="16">
        <f t="shared" si="1"/>
        <v>0.76391111800385991</v>
      </c>
      <c r="E90" s="16">
        <f t="shared" si="2"/>
        <v>0.76378546223538613</v>
      </c>
      <c r="F90" s="131"/>
      <c r="G90" s="131"/>
      <c r="H90" s="131"/>
    </row>
    <row r="91" spans="1:8">
      <c r="A91" s="21">
        <v>1984</v>
      </c>
      <c r="B91" s="6">
        <v>4755958</v>
      </c>
      <c r="C91" s="13">
        <v>6571525</v>
      </c>
      <c r="D91" s="16">
        <f t="shared" si="1"/>
        <v>0.81954059829059833</v>
      </c>
      <c r="E91" s="16">
        <f t="shared" si="2"/>
        <v>0.81867503838595246</v>
      </c>
      <c r="F91" s="131"/>
      <c r="G91" s="131"/>
      <c r="H91" s="131"/>
    </row>
    <row r="92" spans="1:8">
      <c r="A92" s="21">
        <v>1985</v>
      </c>
      <c r="B92" s="6">
        <v>4940383</v>
      </c>
      <c r="C92" s="13">
        <v>6843400</v>
      </c>
      <c r="D92" s="16">
        <f t="shared" si="1"/>
        <v>0.85132047835676872</v>
      </c>
      <c r="E92" s="16">
        <f t="shared" si="2"/>
        <v>0.85254499643392168</v>
      </c>
      <c r="F92" s="131"/>
      <c r="G92" s="131"/>
      <c r="H92" s="131"/>
    </row>
    <row r="93" spans="1:8">
      <c r="A93" s="21">
        <v>1986</v>
      </c>
      <c r="B93" s="6">
        <v>5110480</v>
      </c>
      <c r="C93" s="13">
        <v>7080500</v>
      </c>
      <c r="D93" s="16">
        <f t="shared" si="1"/>
        <v>0.88063137579266615</v>
      </c>
      <c r="E93" s="16">
        <f t="shared" si="2"/>
        <v>0.88208271433065177</v>
      </c>
      <c r="F93" s="131"/>
      <c r="G93" s="131"/>
      <c r="H93" s="131"/>
    </row>
    <row r="94" spans="1:8">
      <c r="A94" s="21">
        <v>1987</v>
      </c>
      <c r="B94" s="6">
        <v>5290129</v>
      </c>
      <c r="C94" s="13">
        <v>7307050</v>
      </c>
      <c r="D94" s="16">
        <f t="shared" si="1"/>
        <v>0.91158826164874551</v>
      </c>
      <c r="E94" s="16">
        <f t="shared" si="2"/>
        <v>0.91030612213117568</v>
      </c>
      <c r="F94" s="131"/>
      <c r="G94" s="131"/>
      <c r="H94" s="131"/>
    </row>
    <row r="95" spans="1:8">
      <c r="A95" s="21">
        <v>1988</v>
      </c>
      <c r="B95" s="6">
        <v>5512845</v>
      </c>
      <c r="C95" s="13">
        <v>7607400</v>
      </c>
      <c r="D95" s="16">
        <f t="shared" si="1"/>
        <v>0.94996639784946235</v>
      </c>
      <c r="E95" s="16">
        <f t="shared" si="2"/>
        <v>0.94772347164734128</v>
      </c>
      <c r="F95" s="131"/>
      <c r="G95" s="131"/>
      <c r="H95" s="131"/>
    </row>
    <row r="96" spans="1:8">
      <c r="A96" s="21">
        <v>1989</v>
      </c>
      <c r="B96" s="6">
        <v>5703521</v>
      </c>
      <c r="C96" s="13">
        <v>7879175</v>
      </c>
      <c r="D96" s="16">
        <f t="shared" si="1"/>
        <v>0.98282344223876483</v>
      </c>
      <c r="E96" s="16">
        <f t="shared" si="2"/>
        <v>0.98158097177970671</v>
      </c>
      <c r="F96" s="131"/>
      <c r="G96" s="131"/>
      <c r="H96" s="131"/>
    </row>
    <row r="97" spans="1:8">
      <c r="A97" s="21">
        <v>1990</v>
      </c>
      <c r="B97" s="6">
        <v>5803200</v>
      </c>
      <c r="C97" s="13">
        <v>8027025</v>
      </c>
      <c r="D97" s="16">
        <f t="shared" si="1"/>
        <v>1</v>
      </c>
      <c r="E97" s="16">
        <f t="shared" si="2"/>
        <v>1</v>
      </c>
      <c r="F97" s="131"/>
      <c r="G97" s="131"/>
      <c r="H97" s="131"/>
    </row>
    <row r="98" spans="1:8">
      <c r="A98" s="21">
        <v>1991</v>
      </c>
      <c r="B98" s="7">
        <v>5791930.851878101</v>
      </c>
      <c r="C98" s="13">
        <v>8008325</v>
      </c>
      <c r="D98" s="16">
        <f t="shared" si="1"/>
        <v>0.99805811481218998</v>
      </c>
      <c r="E98" s="16">
        <f t="shared" si="2"/>
        <v>0.9976703697820799</v>
      </c>
      <c r="F98" s="131"/>
      <c r="G98" s="131"/>
      <c r="H98" s="131"/>
    </row>
    <row r="99" spans="1:8">
      <c r="A99" s="21">
        <v>1992</v>
      </c>
      <c r="B99" s="7">
        <v>5985151.5010630758</v>
      </c>
      <c r="C99" s="13">
        <v>8280025</v>
      </c>
      <c r="D99" s="16">
        <f t="shared" si="1"/>
        <v>1.0313536498936924</v>
      </c>
      <c r="E99" s="16">
        <f t="shared" si="2"/>
        <v>1.0315185264777424</v>
      </c>
      <c r="F99" s="131"/>
      <c r="G99" s="131"/>
      <c r="H99" s="131"/>
    </row>
    <row r="100" spans="1:8">
      <c r="A100" s="21">
        <v>1993</v>
      </c>
      <c r="B100" s="7">
        <v>6146209.8369950391</v>
      </c>
      <c r="C100" s="13">
        <v>8516175</v>
      </c>
      <c r="D100" s="16">
        <f t="shared" si="1"/>
        <v>1.0591070163004961</v>
      </c>
      <c r="E100" s="16">
        <f t="shared" si="2"/>
        <v>1.060937894176236</v>
      </c>
      <c r="F100" s="131"/>
      <c r="G100" s="131"/>
      <c r="H100" s="131"/>
    </row>
    <row r="101" spans="1:8">
      <c r="A101" s="21">
        <v>1994</v>
      </c>
      <c r="B101" s="7">
        <v>6395858.4833451454</v>
      </c>
      <c r="C101" s="13">
        <v>8863125</v>
      </c>
      <c r="D101" s="16">
        <f t="shared" si="1"/>
        <v>1.1021261516654854</v>
      </c>
      <c r="E101" s="16">
        <f t="shared" si="2"/>
        <v>1.104160632363796</v>
      </c>
      <c r="F101" s="131"/>
      <c r="G101" s="131"/>
      <c r="H101" s="131"/>
    </row>
    <row r="102" spans="1:8">
      <c r="A102" s="21">
        <v>1995</v>
      </c>
      <c r="B102" s="7">
        <v>6558150.6676116223</v>
      </c>
      <c r="C102" s="13">
        <v>9085975</v>
      </c>
      <c r="D102" s="16">
        <f t="shared" si="1"/>
        <v>1.1300921332388376</v>
      </c>
      <c r="E102" s="16">
        <f t="shared" si="2"/>
        <v>1.1319230972869774</v>
      </c>
      <c r="F102" s="131"/>
      <c r="G102" s="131"/>
      <c r="H102" s="131"/>
    </row>
    <row r="103" spans="1:8">
      <c r="A103" s="21">
        <v>1996</v>
      </c>
      <c r="B103" s="7">
        <v>6803768.7427356476</v>
      </c>
      <c r="C103" s="13">
        <v>9425850</v>
      </c>
      <c r="D103" s="16">
        <f t="shared" si="1"/>
        <v>1.1724167257264351</v>
      </c>
      <c r="E103" s="16">
        <f t="shared" si="2"/>
        <v>1.1742644379455651</v>
      </c>
      <c r="F103" s="131"/>
      <c r="G103" s="131"/>
      <c r="H103" s="131"/>
    </row>
    <row r="104" spans="1:8">
      <c r="A104" s="21">
        <v>1997</v>
      </c>
      <c r="B104" s="7">
        <v>7109774.5503487503</v>
      </c>
      <c r="C104" s="13">
        <v>9845925</v>
      </c>
      <c r="D104" s="16">
        <f t="shared" si="1"/>
        <v>1.2251472550228755</v>
      </c>
      <c r="E104" s="16">
        <f t="shared" si="2"/>
        <v>1.2265970269184412</v>
      </c>
      <c r="F104" s="131"/>
      <c r="G104" s="131"/>
      <c r="H104" s="131"/>
    </row>
    <row r="105" spans="1:8">
      <c r="A105" s="21">
        <v>1998</v>
      </c>
      <c r="B105" s="7">
        <v>7413357</v>
      </c>
      <c r="C105" s="13">
        <v>10274750</v>
      </c>
      <c r="D105" s="16">
        <f t="shared" si="1"/>
        <v>1.2774601943755171</v>
      </c>
      <c r="E105" s="16">
        <f t="shared" si="2"/>
        <v>1.2800196835066542</v>
      </c>
      <c r="F105" s="131"/>
      <c r="G105" s="131"/>
      <c r="H105" s="131"/>
    </row>
    <row r="106" spans="1:8">
      <c r="A106" s="21">
        <v>1999</v>
      </c>
      <c r="B106" s="7">
        <v>7746169</v>
      </c>
      <c r="C106" s="13">
        <v>10770625</v>
      </c>
      <c r="D106" s="16">
        <f t="shared" si="1"/>
        <v>1.3348099324510614</v>
      </c>
      <c r="E106" s="16">
        <f t="shared" si="2"/>
        <v>1.3417953725072489</v>
      </c>
      <c r="F106" s="131"/>
      <c r="G106" s="131"/>
      <c r="H106" s="131"/>
    </row>
    <row r="107" spans="1:8">
      <c r="A107" s="21">
        <v>2000</v>
      </c>
      <c r="B107" s="7">
        <v>8032209</v>
      </c>
      <c r="C107" s="13">
        <v>11216425</v>
      </c>
      <c r="D107" s="16">
        <f t="shared" si="1"/>
        <v>1.3840999793217534</v>
      </c>
      <c r="E107" s="16">
        <f t="shared" si="2"/>
        <v>1.3973327602692156</v>
      </c>
      <c r="F107" s="131"/>
      <c r="G107" s="131"/>
      <c r="H107" s="131"/>
    </row>
    <row r="108" spans="1:8">
      <c r="A108" s="21">
        <v>2001</v>
      </c>
      <c r="B108" s="24">
        <v>8093143</v>
      </c>
      <c r="C108" s="13">
        <v>11337475</v>
      </c>
      <c r="D108" s="16">
        <f t="shared" si="1"/>
        <v>1.3946000482492418</v>
      </c>
      <c r="E108" s="16">
        <f t="shared" si="2"/>
        <v>1.4124130671076769</v>
      </c>
      <c r="F108" s="131"/>
      <c r="G108" s="131"/>
      <c r="H108" s="131"/>
    </row>
    <row r="109" spans="1:8">
      <c r="A109" s="21">
        <v>2002</v>
      </c>
      <c r="B109" s="24">
        <v>8223657</v>
      </c>
      <c r="C109" s="13">
        <v>11543100</v>
      </c>
      <c r="D109" s="16">
        <f t="shared" si="1"/>
        <v>1.4170900537634408</v>
      </c>
      <c r="E109" s="16">
        <f t="shared" si="2"/>
        <v>1.438029656068095</v>
      </c>
      <c r="F109" s="131"/>
      <c r="G109" s="131"/>
      <c r="H109" s="131"/>
    </row>
    <row r="110" spans="1:8">
      <c r="A110" s="21">
        <v>2003</v>
      </c>
      <c r="B110" s="24">
        <v>8431121</v>
      </c>
      <c r="C110" s="13">
        <v>11836425</v>
      </c>
      <c r="D110" s="16">
        <f t="shared" si="1"/>
        <v>1.4528399848359526</v>
      </c>
      <c r="E110" s="16">
        <f t="shared" si="2"/>
        <v>1.4745718370130902</v>
      </c>
      <c r="F110" s="131"/>
      <c r="G110" s="131"/>
      <c r="H110" s="131"/>
    </row>
    <row r="111" spans="1:8">
      <c r="A111" s="21">
        <v>2004</v>
      </c>
      <c r="B111" s="23">
        <v>8738865</v>
      </c>
      <c r="C111" s="13">
        <v>12246925</v>
      </c>
      <c r="D111" s="16">
        <f t="shared" si="1"/>
        <v>1.5058700372208438</v>
      </c>
      <c r="E111" s="16">
        <f t="shared" si="2"/>
        <v>1.5257115805668975</v>
      </c>
      <c r="F111" s="131"/>
      <c r="G111" s="131"/>
      <c r="H111" s="131"/>
    </row>
    <row r="112" spans="1:8">
      <c r="A112" s="21">
        <v>2005</v>
      </c>
      <c r="B112" s="23">
        <v>9009770</v>
      </c>
      <c r="C112" s="13">
        <v>12622950</v>
      </c>
      <c r="D112" s="16">
        <f t="shared" si="1"/>
        <v>1.5525520402536532</v>
      </c>
      <c r="E112" s="16">
        <f t="shared" si="2"/>
        <v>1.5725564577162772</v>
      </c>
      <c r="F112" s="131"/>
      <c r="G112" s="131"/>
      <c r="H112" s="131"/>
    </row>
    <row r="113" spans="1:8">
      <c r="A113" s="21">
        <v>2006</v>
      </c>
      <c r="B113" s="23">
        <v>9253034</v>
      </c>
      <c r="C113" s="13">
        <v>12958475</v>
      </c>
      <c r="D113" s="16">
        <f t="shared" si="1"/>
        <v>1.5944709815274332</v>
      </c>
      <c r="E113" s="16">
        <f t="shared" si="2"/>
        <v>1.6143558790460975</v>
      </c>
      <c r="F113" s="131"/>
      <c r="G113" s="131"/>
      <c r="H113" s="131"/>
    </row>
    <row r="114" spans="1:8">
      <c r="A114" s="21">
        <v>2007</v>
      </c>
      <c r="B114" s="23">
        <v>9447347</v>
      </c>
      <c r="C114" s="13">
        <v>13206375</v>
      </c>
      <c r="D114" s="16">
        <f t="shared" si="1"/>
        <v>1.6279547491039426</v>
      </c>
      <c r="E114" s="16">
        <f t="shared" si="2"/>
        <v>1.6452390518280433</v>
      </c>
      <c r="F114" s="131"/>
      <c r="G114" s="131"/>
      <c r="H114" s="131"/>
    </row>
    <row r="115" spans="1:8">
      <c r="A115" s="21">
        <v>2008</v>
      </c>
      <c r="B115" s="23">
        <v>9485136</v>
      </c>
      <c r="C115" s="13">
        <v>13161925</v>
      </c>
      <c r="D115" s="16">
        <f t="shared" si="1"/>
        <v>1.6344665012406947</v>
      </c>
      <c r="E115" s="16">
        <f t="shared" si="2"/>
        <v>1.6397015083421318</v>
      </c>
      <c r="F115" s="131"/>
      <c r="G115" s="131"/>
      <c r="H115" s="131"/>
    </row>
    <row r="116" spans="1:8">
      <c r="A116" s="21">
        <v>2009</v>
      </c>
      <c r="B116" s="14"/>
      <c r="C116" s="13">
        <v>12703125</v>
      </c>
      <c r="D116" s="16"/>
      <c r="E116" s="16">
        <f t="shared" si="2"/>
        <v>1.5825445915516645</v>
      </c>
      <c r="F116" s="131"/>
      <c r="G116" s="131"/>
      <c r="H116" s="131"/>
    </row>
    <row r="117" spans="1:8">
      <c r="A117" s="21">
        <v>2010</v>
      </c>
      <c r="B117" s="14"/>
      <c r="C117" s="13">
        <v>13087975</v>
      </c>
      <c r="D117" s="16"/>
      <c r="E117" s="16">
        <f t="shared" si="2"/>
        <v>1.6304888797530841</v>
      </c>
      <c r="F117" s="131"/>
      <c r="G117" s="131"/>
      <c r="H117" s="131"/>
    </row>
    <row r="118" spans="1:8">
      <c r="A118" s="21">
        <v>2011</v>
      </c>
      <c r="B118" s="14"/>
      <c r="C118" s="13">
        <v>13315075</v>
      </c>
      <c r="D118" s="16"/>
      <c r="E118" s="16">
        <f t="shared" si="2"/>
        <v>1.6587808060894291</v>
      </c>
      <c r="F118" s="131"/>
      <c r="G118" s="131"/>
      <c r="H118" s="131"/>
    </row>
  </sheetData>
  <mergeCells count="7">
    <mergeCell ref="B3:B4"/>
    <mergeCell ref="C3:C4"/>
    <mergeCell ref="D3:E4"/>
    <mergeCell ref="B5:B6"/>
    <mergeCell ref="D5:D6"/>
    <mergeCell ref="E5:E6"/>
    <mergeCell ref="C5: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3</vt:i4>
      </vt:variant>
    </vt:vector>
  </HeadingPairs>
  <TitlesOfParts>
    <vt:vector size="9" baseType="lpstr">
      <vt:lpstr>United States Workbook</vt:lpstr>
      <vt:lpstr>Labour calculations</vt:lpstr>
      <vt:lpstr>Exergy calcs</vt:lpstr>
      <vt:lpstr>Useful work calcs</vt:lpstr>
      <vt:lpstr>Capital Stock Comparison</vt:lpstr>
      <vt:lpstr>GDP Comparison</vt:lpstr>
      <vt:lpstr>US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2012-07-02T18:10:08Z</dcterms:created>
  <dcterms:modified xsi:type="dcterms:W3CDTF">2012-12-15T02:55:21Z</dcterms:modified>
</cp:coreProperties>
</file>