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\Desktop\work\2020_fall_notes\425_corporate_finance\"/>
    </mc:Choice>
  </mc:AlternateContent>
  <xr:revisionPtr revIDLastSave="0" documentId="13_ncr:1_{0BDAF441-A85B-4ECD-B70D-7E5B1899DD95}" xr6:coauthVersionLast="45" xr6:coauthVersionMax="45" xr10:uidLastSave="{00000000-0000-0000-0000-000000000000}"/>
  <bookViews>
    <workbookView xWindow="17600" yWindow="3710" windowWidth="287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B37" i="1"/>
  <c r="B35" i="1"/>
  <c r="B31" i="1"/>
  <c r="B30" i="1"/>
  <c r="B29" i="1"/>
  <c r="C28" i="1"/>
  <c r="D28" i="1"/>
  <c r="E28" i="1"/>
  <c r="F28" i="1"/>
  <c r="G28" i="1"/>
  <c r="H28" i="1"/>
  <c r="I28" i="1"/>
  <c r="J28" i="1"/>
  <c r="K28" i="1"/>
  <c r="B28" i="1"/>
  <c r="C27" i="1"/>
  <c r="D27" i="1"/>
  <c r="E27" i="1"/>
  <c r="F27" i="1"/>
  <c r="G27" i="1"/>
  <c r="H27" i="1"/>
  <c r="I27" i="1"/>
  <c r="J27" i="1"/>
  <c r="K27" i="1"/>
  <c r="B27" i="1"/>
  <c r="B24" i="1"/>
  <c r="B23" i="1"/>
  <c r="B6" i="1"/>
  <c r="B5" i="1"/>
  <c r="E4" i="1"/>
  <c r="E20" i="1"/>
  <c r="E14" i="1"/>
  <c r="F14" i="1"/>
  <c r="F20" i="1" s="1"/>
  <c r="I14" i="1"/>
  <c r="I20" i="1" s="1"/>
  <c r="J14" i="1"/>
  <c r="J20" i="1" s="1"/>
  <c r="C13" i="1"/>
  <c r="C14" i="1" s="1"/>
  <c r="C20" i="1" s="1"/>
  <c r="D13" i="1"/>
  <c r="D14" i="1" s="1"/>
  <c r="D20" i="1" s="1"/>
  <c r="E13" i="1"/>
  <c r="F13" i="1"/>
  <c r="G13" i="1"/>
  <c r="G14" i="1" s="1"/>
  <c r="G20" i="1" s="1"/>
  <c r="H13" i="1"/>
  <c r="H14" i="1" s="1"/>
  <c r="H20" i="1" s="1"/>
  <c r="I13" i="1"/>
  <c r="J13" i="1"/>
  <c r="K13" i="1"/>
  <c r="K14" i="1" s="1"/>
  <c r="K20" i="1" s="1"/>
  <c r="B13" i="1"/>
  <c r="B14" i="1" s="1"/>
  <c r="B20" i="1" s="1"/>
  <c r="F21" i="1" l="1"/>
  <c r="K21" i="1"/>
  <c r="G21" i="1"/>
  <c r="J21" i="1"/>
  <c r="C21" i="1"/>
  <c r="D21" i="1"/>
  <c r="I21" i="1"/>
  <c r="E21" i="1"/>
  <c r="B21" i="1"/>
  <c r="H21" i="1"/>
  <c r="B22" i="1" l="1"/>
</calcChain>
</file>

<file path=xl/sharedStrings.xml><?xml version="1.0" encoding="utf-8"?>
<sst xmlns="http://schemas.openxmlformats.org/spreadsheetml/2006/main" count="35" uniqueCount="34">
  <si>
    <t>Asset Beta</t>
  </si>
  <si>
    <t>Discount Rate</t>
  </si>
  <si>
    <t>EBIT</t>
  </si>
  <si>
    <t>Tax</t>
  </si>
  <si>
    <t>(1-t)EBIT</t>
  </si>
  <si>
    <t>Depr</t>
  </si>
  <si>
    <t>CAPEX</t>
  </si>
  <si>
    <t>Capital retirements</t>
  </si>
  <si>
    <t>Divestitures</t>
  </si>
  <si>
    <t>change in WC</t>
  </si>
  <si>
    <t>FCF</t>
  </si>
  <si>
    <t>Risk-free rate</t>
  </si>
  <si>
    <t>ERP</t>
  </si>
  <si>
    <t>Equity Beta</t>
  </si>
  <si>
    <t>shares</t>
  </si>
  <si>
    <t>share price</t>
  </si>
  <si>
    <t>equity</t>
  </si>
  <si>
    <t>debt</t>
  </si>
  <si>
    <t>PV FCF 88-97</t>
  </si>
  <si>
    <t>PV FCF</t>
  </si>
  <si>
    <t>Interest Expense</t>
  </si>
  <si>
    <t>Tax Shield</t>
  </si>
  <si>
    <t>PVTS</t>
  </si>
  <si>
    <t xml:space="preserve">PVTS </t>
  </si>
  <si>
    <t>PVTS 88-97</t>
  </si>
  <si>
    <t>PVTS Terminal Value</t>
  </si>
  <si>
    <t>PV FCF Terminal Value</t>
  </si>
  <si>
    <t>Firm Value</t>
  </si>
  <si>
    <t>Excess Cash</t>
  </si>
  <si>
    <t>Transaction</t>
  </si>
  <si>
    <t>Debt</t>
  </si>
  <si>
    <t>Equity Value</t>
  </si>
  <si>
    <t>Shares</t>
  </si>
  <si>
    <t>Fair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</si>
</sst>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topLeftCell="A13" workbookViewId="0">
      <selection activeCell="B39" sqref="B39"/>
    </sheetView>
  </sheetViews>
  <sheetFormatPr defaultRowHeight="14.5" x14ac:dyDescent="0.35"/>
  <cols>
    <col min="1" max="1" width="21.1796875" customWidth="1"/>
    <col min="5" max="5" width="10.81640625" bestFit="1" customWidth="1"/>
  </cols>
  <sheetData>
    <row r="2" spans="1:11" x14ac:dyDescent="0.35">
      <c r="A2" t="s">
        <v>11</v>
      </c>
      <c r="B2" s="1">
        <v>8.6199999999999999E-2</v>
      </c>
      <c r="D2" t="s">
        <v>14</v>
      </c>
      <c r="E2">
        <v>48094000</v>
      </c>
    </row>
    <row r="3" spans="1:11" x14ac:dyDescent="0.35">
      <c r="A3" t="s">
        <v>12</v>
      </c>
      <c r="B3" s="2">
        <v>0.08</v>
      </c>
      <c r="D3" t="s">
        <v>15</v>
      </c>
      <c r="E3">
        <v>47</v>
      </c>
    </row>
    <row r="4" spans="1:11" x14ac:dyDescent="0.35">
      <c r="A4" t="s">
        <v>13</v>
      </c>
      <c r="B4">
        <v>1</v>
      </c>
      <c r="D4" t="s">
        <v>16</v>
      </c>
      <c r="E4">
        <f>E2*E3</f>
        <v>2260418000</v>
      </c>
    </row>
    <row r="5" spans="1:11" x14ac:dyDescent="0.35">
      <c r="A5" t="s">
        <v>0</v>
      </c>
      <c r="B5">
        <f>B4*(E4/(E5+E4))</f>
        <v>0.77934214999355267</v>
      </c>
      <c r="D5" t="s">
        <v>17</v>
      </c>
      <c r="E5">
        <v>640000000</v>
      </c>
    </row>
    <row r="6" spans="1:11" x14ac:dyDescent="0.35">
      <c r="A6" t="s">
        <v>1</v>
      </c>
      <c r="B6" s="1">
        <f>B2+B3*(B5)</f>
        <v>0.1485473719994842</v>
      </c>
    </row>
    <row r="11" spans="1:11" x14ac:dyDescent="0.35">
      <c r="B11">
        <v>1988</v>
      </c>
      <c r="C11">
        <v>1989</v>
      </c>
      <c r="D11">
        <v>1990</v>
      </c>
      <c r="E11">
        <v>1991</v>
      </c>
      <c r="F11">
        <v>1992</v>
      </c>
      <c r="G11">
        <v>1993</v>
      </c>
      <c r="H11">
        <v>1994</v>
      </c>
      <c r="I11">
        <v>1995</v>
      </c>
      <c r="J11">
        <v>1996</v>
      </c>
      <c r="K11">
        <v>1997</v>
      </c>
    </row>
    <row r="12" spans="1:11" x14ac:dyDescent="0.35">
      <c r="A12" t="s">
        <v>2</v>
      </c>
      <c r="B12">
        <v>372</v>
      </c>
      <c r="C12">
        <v>381</v>
      </c>
      <c r="D12">
        <v>436</v>
      </c>
      <c r="E12">
        <v>499</v>
      </c>
      <c r="F12">
        <v>585</v>
      </c>
      <c r="G12">
        <v>680</v>
      </c>
      <c r="H12">
        <v>795</v>
      </c>
      <c r="I12">
        <v>896</v>
      </c>
      <c r="J12">
        <v>1005</v>
      </c>
      <c r="K12">
        <v>1151</v>
      </c>
    </row>
    <row r="13" spans="1:11" x14ac:dyDescent="0.35">
      <c r="A13" t="s">
        <v>3</v>
      </c>
      <c r="B13">
        <f>B12*0.36</f>
        <v>133.91999999999999</v>
      </c>
      <c r="C13">
        <f t="shared" ref="C13:K13" si="0">C12*0.36</f>
        <v>137.16</v>
      </c>
      <c r="D13">
        <f t="shared" si="0"/>
        <v>156.96</v>
      </c>
      <c r="E13">
        <f t="shared" si="0"/>
        <v>179.64</v>
      </c>
      <c r="F13">
        <f t="shared" si="0"/>
        <v>210.6</v>
      </c>
      <c r="G13">
        <f t="shared" si="0"/>
        <v>244.79999999999998</v>
      </c>
      <c r="H13">
        <f t="shared" si="0"/>
        <v>286.2</v>
      </c>
      <c r="I13">
        <f t="shared" si="0"/>
        <v>322.56</v>
      </c>
      <c r="J13">
        <f t="shared" si="0"/>
        <v>361.8</v>
      </c>
      <c r="K13">
        <f t="shared" si="0"/>
        <v>414.35999999999996</v>
      </c>
    </row>
    <row r="14" spans="1:11" x14ac:dyDescent="0.35">
      <c r="A14" t="s">
        <v>4</v>
      </c>
      <c r="B14">
        <f>B12-B13</f>
        <v>238.08</v>
      </c>
      <c r="C14">
        <f t="shared" ref="C14:K14" si="1">C12-C13</f>
        <v>243.84</v>
      </c>
      <c r="D14">
        <f t="shared" si="1"/>
        <v>279.03999999999996</v>
      </c>
      <c r="E14">
        <f t="shared" si="1"/>
        <v>319.36</v>
      </c>
      <c r="F14">
        <f t="shared" si="1"/>
        <v>374.4</v>
      </c>
      <c r="G14">
        <f t="shared" si="1"/>
        <v>435.20000000000005</v>
      </c>
      <c r="H14">
        <f t="shared" si="1"/>
        <v>508.8</v>
      </c>
      <c r="I14">
        <f t="shared" si="1"/>
        <v>573.44000000000005</v>
      </c>
      <c r="J14">
        <f t="shared" si="1"/>
        <v>643.20000000000005</v>
      </c>
      <c r="K14">
        <f t="shared" si="1"/>
        <v>736.6400000000001</v>
      </c>
    </row>
    <row r="15" spans="1:11" x14ac:dyDescent="0.35">
      <c r="A15" t="s">
        <v>5</v>
      </c>
      <c r="B15">
        <v>217</v>
      </c>
      <c r="C15">
        <v>175</v>
      </c>
      <c r="D15">
        <v>165</v>
      </c>
      <c r="E15">
        <v>162</v>
      </c>
      <c r="F15">
        <v>158</v>
      </c>
      <c r="G15">
        <v>163</v>
      </c>
      <c r="H15">
        <v>164</v>
      </c>
      <c r="I15">
        <v>162</v>
      </c>
      <c r="J15">
        <v>161</v>
      </c>
      <c r="K15">
        <v>154</v>
      </c>
    </row>
    <row r="16" spans="1:11" x14ac:dyDescent="0.35">
      <c r="A16" t="s">
        <v>9</v>
      </c>
      <c r="B16">
        <v>-15</v>
      </c>
      <c r="C16">
        <v>-21</v>
      </c>
      <c r="D16">
        <v>-31</v>
      </c>
      <c r="E16">
        <v>-26</v>
      </c>
      <c r="F16">
        <v>-28</v>
      </c>
      <c r="G16">
        <v>-29</v>
      </c>
      <c r="H16">
        <v>-30</v>
      </c>
      <c r="I16">
        <v>-32</v>
      </c>
      <c r="J16">
        <v>-33</v>
      </c>
      <c r="K16">
        <v>-34</v>
      </c>
    </row>
    <row r="17" spans="1:11" x14ac:dyDescent="0.35">
      <c r="A17" t="s">
        <v>6</v>
      </c>
      <c r="B17">
        <v>167</v>
      </c>
      <c r="C17">
        <v>62</v>
      </c>
      <c r="D17">
        <v>142</v>
      </c>
      <c r="E17">
        <v>147</v>
      </c>
      <c r="F17">
        <v>153</v>
      </c>
      <c r="G17">
        <v>179</v>
      </c>
      <c r="H17">
        <v>156</v>
      </c>
      <c r="I17">
        <v>163</v>
      </c>
      <c r="J17">
        <v>170</v>
      </c>
      <c r="K17">
        <v>177</v>
      </c>
    </row>
    <row r="18" spans="1:11" x14ac:dyDescent="0.35">
      <c r="A18" t="s">
        <v>7</v>
      </c>
      <c r="B18">
        <v>79</v>
      </c>
      <c r="C18">
        <v>70</v>
      </c>
      <c r="D18">
        <v>21</v>
      </c>
      <c r="E18">
        <v>23</v>
      </c>
      <c r="F18">
        <v>24</v>
      </c>
      <c r="G18">
        <v>24</v>
      </c>
      <c r="H18">
        <v>26</v>
      </c>
      <c r="I18">
        <v>27</v>
      </c>
      <c r="J18">
        <v>27</v>
      </c>
      <c r="K18">
        <v>29</v>
      </c>
    </row>
    <row r="19" spans="1:11" x14ac:dyDescent="0.35">
      <c r="A19" t="s">
        <v>8</v>
      </c>
      <c r="B19">
        <v>934</v>
      </c>
      <c r="D19">
        <v>150</v>
      </c>
    </row>
    <row r="20" spans="1:11" x14ac:dyDescent="0.35">
      <c r="A20" t="s">
        <v>10</v>
      </c>
      <c r="B20">
        <f>B14+B15-B16-B17+B18+B19</f>
        <v>1316.08</v>
      </c>
      <c r="C20">
        <f>C14+C15-C16-C17+C18+C19</f>
        <v>447.84000000000003</v>
      </c>
      <c r="D20">
        <f t="shared" ref="D20:K20" si="2">D14+D15-D16-D17+D18+D19</f>
        <v>504.03999999999996</v>
      </c>
      <c r="E20">
        <f t="shared" si="2"/>
        <v>383.36</v>
      </c>
      <c r="F20">
        <f t="shared" si="2"/>
        <v>431.4</v>
      </c>
      <c r="G20">
        <f t="shared" si="2"/>
        <v>472.20000000000005</v>
      </c>
      <c r="H20">
        <f t="shared" si="2"/>
        <v>572.79999999999995</v>
      </c>
      <c r="I20">
        <f t="shared" si="2"/>
        <v>631.44000000000005</v>
      </c>
      <c r="J20">
        <f t="shared" si="2"/>
        <v>694.2</v>
      </c>
      <c r="K20">
        <f t="shared" si="2"/>
        <v>776.6400000000001</v>
      </c>
    </row>
    <row r="21" spans="1:11" x14ac:dyDescent="0.35">
      <c r="A21" t="s">
        <v>19</v>
      </c>
      <c r="B21">
        <f>B20/((1+$B$6)^(B11-1987))</f>
        <v>1145.8647959020282</v>
      </c>
      <c r="C21">
        <f>C20/((1+$B$6)^(C11-1987))</f>
        <v>339.48849131111859</v>
      </c>
      <c r="D21">
        <f>D20/((1+$B$6)^(D11-1987))</f>
        <v>332.67354460087165</v>
      </c>
      <c r="E21">
        <f>E20/((1+$B$6)^(E11-1987))</f>
        <v>220.29830041852264</v>
      </c>
      <c r="F21">
        <f>F20/((1+$B$6)^(F11-1987))</f>
        <v>215.84181215651122</v>
      </c>
      <c r="G21">
        <f>G20/((1+$B$6)^(G11-1987))</f>
        <v>205.69915522363817</v>
      </c>
      <c r="H21">
        <f>H20/((1+$B$6)^(H11-1987))</f>
        <v>217.25041875486127</v>
      </c>
      <c r="I21">
        <f>I20/((1+$B$6)^(I11-1987))</f>
        <v>208.51667462943055</v>
      </c>
      <c r="J21">
        <f>J20/((1+$B$6)^(J11-1987))</f>
        <v>199.59258246160877</v>
      </c>
      <c r="K21">
        <f>K20/((1+$B$6)^(K11-1987))</f>
        <v>194.41538525281615</v>
      </c>
    </row>
    <row r="22" spans="1:11" x14ac:dyDescent="0.35">
      <c r="A22" t="s">
        <v>18</v>
      </c>
      <c r="B22">
        <f>SUM(B21:K21)</f>
        <v>3279.6411607114069</v>
      </c>
    </row>
    <row r="23" spans="1:11" x14ac:dyDescent="0.35">
      <c r="A23" t="s">
        <v>26</v>
      </c>
      <c r="B23">
        <f>K21/B6</f>
        <v>1308.777009218926</v>
      </c>
    </row>
    <row r="24" spans="1:11" x14ac:dyDescent="0.35">
      <c r="A24" s="3" t="s">
        <v>19</v>
      </c>
      <c r="B24" s="3">
        <f>B22+B23</f>
        <v>4588.4181699303326</v>
      </c>
    </row>
    <row r="26" spans="1:11" x14ac:dyDescent="0.35">
      <c r="A26" t="s">
        <v>20</v>
      </c>
      <c r="B26">
        <v>422</v>
      </c>
      <c r="C26">
        <v>363</v>
      </c>
      <c r="D26">
        <v>339</v>
      </c>
      <c r="E26">
        <v>325</v>
      </c>
      <c r="F26">
        <v>303</v>
      </c>
      <c r="G26">
        <v>339</v>
      </c>
      <c r="H26">
        <v>307</v>
      </c>
      <c r="I26">
        <v>278</v>
      </c>
      <c r="J26">
        <v>233</v>
      </c>
      <c r="K26">
        <v>152</v>
      </c>
    </row>
    <row r="27" spans="1:11" x14ac:dyDescent="0.35">
      <c r="A27" t="s">
        <v>21</v>
      </c>
      <c r="B27">
        <f>B26*0.36</f>
        <v>151.91999999999999</v>
      </c>
      <c r="C27">
        <f t="shared" ref="C27:K27" si="3">C26*0.36</f>
        <v>130.68</v>
      </c>
      <c r="D27">
        <f t="shared" si="3"/>
        <v>122.03999999999999</v>
      </c>
      <c r="E27">
        <f t="shared" si="3"/>
        <v>117</v>
      </c>
      <c r="F27">
        <f t="shared" si="3"/>
        <v>109.08</v>
      </c>
      <c r="G27">
        <f t="shared" si="3"/>
        <v>122.03999999999999</v>
      </c>
      <c r="H27">
        <f t="shared" si="3"/>
        <v>110.52</v>
      </c>
      <c r="I27">
        <f t="shared" si="3"/>
        <v>100.08</v>
      </c>
      <c r="J27">
        <f t="shared" si="3"/>
        <v>83.88</v>
      </c>
      <c r="K27">
        <f t="shared" si="3"/>
        <v>54.72</v>
      </c>
    </row>
    <row r="28" spans="1:11" x14ac:dyDescent="0.35">
      <c r="A28" t="s">
        <v>23</v>
      </c>
      <c r="B28">
        <f>B27/1.1^(B11-1987)</f>
        <v>138.1090909090909</v>
      </c>
      <c r="C28">
        <f t="shared" ref="C28:K28" si="4">C27/1.1^(C11-1987)</f>
        <v>107.99999999999999</v>
      </c>
      <c r="D28">
        <f t="shared" si="4"/>
        <v>91.690458302028517</v>
      </c>
      <c r="E28">
        <f t="shared" si="4"/>
        <v>79.912574277713247</v>
      </c>
      <c r="F28">
        <f t="shared" si="4"/>
        <v>67.730097919292618</v>
      </c>
      <c r="G28">
        <f t="shared" si="4"/>
        <v>68.888398423762965</v>
      </c>
      <c r="H28">
        <f t="shared" si="4"/>
        <v>56.714235226857674</v>
      </c>
      <c r="I28">
        <f t="shared" si="4"/>
        <v>46.688058611390097</v>
      </c>
      <c r="J28">
        <f t="shared" si="4"/>
        <v>35.573308229084013</v>
      </c>
      <c r="K28">
        <f t="shared" si="4"/>
        <v>21.09692879758396</v>
      </c>
    </row>
    <row r="29" spans="1:11" x14ac:dyDescent="0.35">
      <c r="A29" t="s">
        <v>24</v>
      </c>
      <c r="B29">
        <f>SUM(B28:K28)</f>
        <v>714.403150696804</v>
      </c>
    </row>
    <row r="30" spans="1:11" x14ac:dyDescent="0.35">
      <c r="A30" t="s">
        <v>25</v>
      </c>
      <c r="B30">
        <f>K28/0.1</f>
        <v>210.96928797583959</v>
      </c>
    </row>
    <row r="31" spans="1:11" x14ac:dyDescent="0.35">
      <c r="A31" s="3" t="s">
        <v>22</v>
      </c>
      <c r="B31" s="3">
        <f>B30+B29</f>
        <v>925.37243867264363</v>
      </c>
    </row>
    <row r="33" spans="1:2" x14ac:dyDescent="0.35">
      <c r="A33" t="s">
        <v>28</v>
      </c>
      <c r="B33">
        <v>175</v>
      </c>
    </row>
    <row r="34" spans="1:2" x14ac:dyDescent="0.35">
      <c r="A34" t="s">
        <v>29</v>
      </c>
      <c r="B34">
        <v>187</v>
      </c>
    </row>
    <row r="35" spans="1:2" x14ac:dyDescent="0.35">
      <c r="A35" s="3" t="s">
        <v>27</v>
      </c>
      <c r="B35" s="3">
        <f>B24+B31-B33+B34</f>
        <v>5525.7906086029761</v>
      </c>
    </row>
    <row r="36" spans="1:2" x14ac:dyDescent="0.35">
      <c r="A36" t="s">
        <v>30</v>
      </c>
      <c r="B36">
        <v>1146.1990000000001</v>
      </c>
    </row>
    <row r="37" spans="1:2" x14ac:dyDescent="0.35">
      <c r="A37" t="s">
        <v>31</v>
      </c>
      <c r="B37">
        <f>B35-B36</f>
        <v>4379.5916086029756</v>
      </c>
    </row>
    <row r="38" spans="1:2" x14ac:dyDescent="0.35">
      <c r="A38" t="s">
        <v>32</v>
      </c>
      <c r="B38">
        <v>52.9</v>
      </c>
    </row>
    <row r="39" spans="1:2" x14ac:dyDescent="0.35">
      <c r="A39" t="s">
        <v>33</v>
      </c>
      <c r="B39" s="3">
        <f>B37/B38</f>
        <v>82.790011504782143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2020-10-29T02:50:21Z</dcterms:modified>
</cp:coreProperties>
</file>