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jing/Desktop/"/>
    </mc:Choice>
  </mc:AlternateContent>
  <xr:revisionPtr revIDLastSave="0" documentId="13_ncr:1_{2BA55856-F3FB-DA49-ACB7-0CF69F104269}" xr6:coauthVersionLast="36" xr6:coauthVersionMax="36" xr10:uidLastSave="{00000000-0000-0000-0000-000000000000}"/>
  <bookViews>
    <workbookView xWindow="0" yWindow="0" windowWidth="25600" windowHeight="16000" activeTab="1" xr2:uid="{8EC7B7C6-C0DE-244B-8144-64F907C67F32}"/>
  </bookViews>
  <sheets>
    <sheet name="op3" sheetId="4" r:id="rId1"/>
    <sheet name="incremental cf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5" l="1"/>
  <c r="H19" i="5"/>
  <c r="I19" i="5"/>
  <c r="J19" i="5"/>
  <c r="J33" i="5" s="1"/>
  <c r="K19" i="5"/>
  <c r="L19" i="5"/>
  <c r="M19" i="5"/>
  <c r="N19" i="5"/>
  <c r="N33" i="5" s="1"/>
  <c r="O19" i="5"/>
  <c r="P19" i="5"/>
  <c r="Q19" i="5"/>
  <c r="R19" i="5"/>
  <c r="S19" i="5"/>
  <c r="T19" i="5"/>
  <c r="U19" i="5"/>
  <c r="V19" i="5"/>
  <c r="V33" i="5" s="1"/>
  <c r="W19" i="5"/>
  <c r="X19" i="5"/>
  <c r="Y19" i="5"/>
  <c r="Z19" i="5"/>
  <c r="G33" i="5"/>
  <c r="R33" i="5"/>
  <c r="B35" i="5"/>
  <c r="B37" i="5" s="1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B23" i="5"/>
  <c r="B26" i="5" s="1"/>
  <c r="B28" i="5" s="1"/>
  <c r="Y33" i="5"/>
  <c r="X33" i="5"/>
  <c r="W33" i="5"/>
  <c r="U33" i="5"/>
  <c r="T33" i="5"/>
  <c r="S33" i="5"/>
  <c r="Q33" i="5"/>
  <c r="P33" i="5"/>
  <c r="O33" i="5"/>
  <c r="M33" i="5"/>
  <c r="L33" i="5"/>
  <c r="I33" i="5"/>
  <c r="H33" i="5"/>
  <c r="E33" i="5"/>
  <c r="D33" i="5"/>
  <c r="C33" i="5"/>
  <c r="B33" i="5"/>
  <c r="C26" i="5"/>
  <c r="C28" i="5" s="1"/>
  <c r="C30" i="5" s="1"/>
  <c r="C31" i="5" s="1"/>
  <c r="C25" i="5"/>
  <c r="D25" i="5" s="1"/>
  <c r="C19" i="5"/>
  <c r="B19" i="5"/>
  <c r="D17" i="5"/>
  <c r="E17" i="5" s="1"/>
  <c r="C17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Z10" i="5"/>
  <c r="V10" i="5"/>
  <c r="R10" i="5"/>
  <c r="N10" i="5"/>
  <c r="J10" i="5"/>
  <c r="F10" i="5"/>
  <c r="B10" i="5"/>
  <c r="Z8" i="5"/>
  <c r="Y8" i="5"/>
  <c r="Y10" i="5" s="1"/>
  <c r="X8" i="5"/>
  <c r="X10" i="5" s="1"/>
  <c r="W8" i="5"/>
  <c r="W10" i="5" s="1"/>
  <c r="V8" i="5"/>
  <c r="U8" i="5"/>
  <c r="U10" i="5" s="1"/>
  <c r="T8" i="5"/>
  <c r="T10" i="5" s="1"/>
  <c r="S8" i="5"/>
  <c r="S10" i="5" s="1"/>
  <c r="R8" i="5"/>
  <c r="Q8" i="5"/>
  <c r="Q10" i="5" s="1"/>
  <c r="P8" i="5"/>
  <c r="P10" i="5" s="1"/>
  <c r="O8" i="5"/>
  <c r="O13" i="5" s="1"/>
  <c r="N8" i="5"/>
  <c r="M8" i="5"/>
  <c r="M10" i="5" s="1"/>
  <c r="L8" i="5"/>
  <c r="L10" i="5" s="1"/>
  <c r="K8" i="5"/>
  <c r="K10" i="5" s="1"/>
  <c r="J8" i="5"/>
  <c r="I8" i="5"/>
  <c r="I10" i="5" s="1"/>
  <c r="H8" i="5"/>
  <c r="H10" i="5" s="1"/>
  <c r="G8" i="5"/>
  <c r="G13" i="5" s="1"/>
  <c r="F8" i="5"/>
  <c r="E8" i="5"/>
  <c r="E10" i="5" s="1"/>
  <c r="D8" i="5"/>
  <c r="D10" i="5" s="1"/>
  <c r="C8" i="5"/>
  <c r="C10" i="5" s="1"/>
  <c r="B8" i="5"/>
  <c r="Z5" i="5"/>
  <c r="Z13" i="5" s="1"/>
  <c r="Y5" i="5"/>
  <c r="Y13" i="5" s="1"/>
  <c r="X5" i="5"/>
  <c r="X13" i="5" s="1"/>
  <c r="W5" i="5"/>
  <c r="V5" i="5"/>
  <c r="V13" i="5" s="1"/>
  <c r="U5" i="5"/>
  <c r="U13" i="5" s="1"/>
  <c r="T5" i="5"/>
  <c r="T13" i="5" s="1"/>
  <c r="S5" i="5"/>
  <c r="R5" i="5"/>
  <c r="R13" i="5" s="1"/>
  <c r="Q5" i="5"/>
  <c r="Q13" i="5" s="1"/>
  <c r="P5" i="5"/>
  <c r="P13" i="5" s="1"/>
  <c r="O5" i="5"/>
  <c r="N5" i="5"/>
  <c r="N13" i="5" s="1"/>
  <c r="M5" i="5"/>
  <c r="M13" i="5" s="1"/>
  <c r="L5" i="5"/>
  <c r="L13" i="5" s="1"/>
  <c r="K5" i="5"/>
  <c r="J5" i="5"/>
  <c r="J13" i="5" s="1"/>
  <c r="I5" i="5"/>
  <c r="I13" i="5" s="1"/>
  <c r="H5" i="5"/>
  <c r="H13" i="5" s="1"/>
  <c r="G5" i="5"/>
  <c r="F5" i="5"/>
  <c r="F13" i="5" s="1"/>
  <c r="E5" i="5"/>
  <c r="E13" i="5" s="1"/>
  <c r="D5" i="5"/>
  <c r="D13" i="5" s="1"/>
  <c r="C5" i="5"/>
  <c r="B5" i="5"/>
  <c r="B13" i="5" s="1"/>
  <c r="D26" i="5" l="1"/>
  <c r="E26" i="5"/>
  <c r="C35" i="5"/>
  <c r="C37" i="5" s="1"/>
  <c r="B30" i="5"/>
  <c r="B31" i="5" s="1"/>
  <c r="F25" i="5"/>
  <c r="G25" i="5" s="1"/>
  <c r="G26" i="5" s="1"/>
  <c r="G28" i="5" s="1"/>
  <c r="G30" i="5" s="1"/>
  <c r="G31" i="5" s="1"/>
  <c r="E19" i="5"/>
  <c r="F17" i="5"/>
  <c r="D19" i="5"/>
  <c r="S13" i="5"/>
  <c r="G10" i="5"/>
  <c r="O10" i="5"/>
  <c r="C13" i="5"/>
  <c r="K13" i="5"/>
  <c r="W13" i="5"/>
  <c r="H39" i="4"/>
  <c r="E39" i="4"/>
  <c r="F39" i="4"/>
  <c r="G39" i="4"/>
  <c r="H40" i="4"/>
  <c r="I39" i="4"/>
  <c r="J39" i="4"/>
  <c r="K39" i="4"/>
  <c r="L39" i="4"/>
  <c r="L40" i="4" s="1"/>
  <c r="M39" i="4"/>
  <c r="N39" i="4"/>
  <c r="O39" i="4"/>
  <c r="O40" i="4" s="1"/>
  <c r="P39" i="4"/>
  <c r="P40" i="4" s="1"/>
  <c r="Q39" i="4"/>
  <c r="R39" i="4"/>
  <c r="S39" i="4"/>
  <c r="T39" i="4"/>
  <c r="T40" i="4" s="1"/>
  <c r="U39" i="4"/>
  <c r="V39" i="4"/>
  <c r="W39" i="4"/>
  <c r="W40" i="4" s="1"/>
  <c r="X39" i="4"/>
  <c r="X40" i="4" s="1"/>
  <c r="Y39" i="4"/>
  <c r="Z39" i="4"/>
  <c r="AA39" i="4"/>
  <c r="AB39" i="4"/>
  <c r="AB40" i="4" s="1"/>
  <c r="D39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D36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D34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D40" i="4"/>
  <c r="I40" i="4"/>
  <c r="J40" i="4"/>
  <c r="M40" i="4"/>
  <c r="N40" i="4"/>
  <c r="Q40" i="4"/>
  <c r="R40" i="4"/>
  <c r="U40" i="4"/>
  <c r="V40" i="4"/>
  <c r="Y40" i="4"/>
  <c r="Z40" i="4"/>
  <c r="E40" i="4"/>
  <c r="F40" i="4"/>
  <c r="G40" i="4"/>
  <c r="K40" i="4"/>
  <c r="S40" i="4"/>
  <c r="AA40" i="4"/>
  <c r="D28" i="5" l="1"/>
  <c r="D30" i="5" s="1"/>
  <c r="D31" i="5" s="1"/>
  <c r="D35" i="5"/>
  <c r="D37" i="5" s="1"/>
  <c r="G35" i="5"/>
  <c r="G37" i="5" s="1"/>
  <c r="F26" i="5"/>
  <c r="E28" i="5"/>
  <c r="E30" i="5" s="1"/>
  <c r="E31" i="5" s="1"/>
  <c r="E35" i="5"/>
  <c r="E37" i="5" s="1"/>
  <c r="H25" i="5"/>
  <c r="H26" i="5" s="1"/>
  <c r="F19" i="5"/>
  <c r="F33" i="5" s="1"/>
  <c r="G17" i="5"/>
  <c r="C41" i="4"/>
  <c r="F28" i="5" l="1"/>
  <c r="F30" i="5" s="1"/>
  <c r="F31" i="5" s="1"/>
  <c r="F35" i="5"/>
  <c r="F37" i="5" s="1"/>
  <c r="H28" i="5"/>
  <c r="H30" i="5" s="1"/>
  <c r="H31" i="5" s="1"/>
  <c r="H35" i="5"/>
  <c r="H37" i="5" s="1"/>
  <c r="I25" i="5"/>
  <c r="I26" i="5" s="1"/>
  <c r="H17" i="5"/>
  <c r="I28" i="5" l="1"/>
  <c r="I30" i="5" s="1"/>
  <c r="I31" i="5" s="1"/>
  <c r="I35" i="5"/>
  <c r="I37" i="5" s="1"/>
  <c r="J25" i="5"/>
  <c r="J26" i="5" s="1"/>
  <c r="I17" i="5"/>
  <c r="J28" i="5" l="1"/>
  <c r="J30" i="5" s="1"/>
  <c r="J31" i="5" s="1"/>
  <c r="J35" i="5"/>
  <c r="J37" i="5" s="1"/>
  <c r="K25" i="5"/>
  <c r="K26" i="5" s="1"/>
  <c r="K28" i="5" s="1"/>
  <c r="K30" i="5" s="1"/>
  <c r="K31" i="5" s="1"/>
  <c r="J17" i="5"/>
  <c r="L25" i="5" l="1"/>
  <c r="L26" i="5" s="1"/>
  <c r="K17" i="5"/>
  <c r="L28" i="5" l="1"/>
  <c r="L30" i="5" s="1"/>
  <c r="L31" i="5" s="1"/>
  <c r="L35" i="5"/>
  <c r="L37" i="5" s="1"/>
  <c r="M25" i="5"/>
  <c r="M26" i="5" s="1"/>
  <c r="K33" i="5"/>
  <c r="L17" i="5"/>
  <c r="M28" i="5" l="1"/>
  <c r="M30" i="5" s="1"/>
  <c r="M31" i="5" s="1"/>
  <c r="M35" i="5"/>
  <c r="M37" i="5" s="1"/>
  <c r="K35" i="5"/>
  <c r="K37" i="5" s="1"/>
  <c r="N25" i="5"/>
  <c r="N26" i="5" s="1"/>
  <c r="M17" i="5"/>
  <c r="N28" i="5" l="1"/>
  <c r="N30" i="5" s="1"/>
  <c r="N31" i="5" s="1"/>
  <c r="N35" i="5"/>
  <c r="N37" i="5" s="1"/>
  <c r="O25" i="5"/>
  <c r="O26" i="5" s="1"/>
  <c r="N17" i="5"/>
  <c r="O28" i="5" l="1"/>
  <c r="O30" i="5" s="1"/>
  <c r="O31" i="5" s="1"/>
  <c r="O35" i="5"/>
  <c r="O37" i="5" s="1"/>
  <c r="P25" i="5"/>
  <c r="P26" i="5" s="1"/>
  <c r="O17" i="5"/>
  <c r="P28" i="5" l="1"/>
  <c r="P30" i="5" s="1"/>
  <c r="P31" i="5" s="1"/>
  <c r="P35" i="5"/>
  <c r="P37" i="5" s="1"/>
  <c r="Q25" i="5"/>
  <c r="Q26" i="5" s="1"/>
  <c r="P17" i="5"/>
  <c r="Q28" i="5" l="1"/>
  <c r="Q30" i="5" s="1"/>
  <c r="Q31" i="5" s="1"/>
  <c r="Q35" i="5"/>
  <c r="Q37" i="5" s="1"/>
  <c r="R25" i="5"/>
  <c r="R26" i="5" s="1"/>
  <c r="Q17" i="5"/>
  <c r="R28" i="5" l="1"/>
  <c r="R30" i="5" s="1"/>
  <c r="R31" i="5" s="1"/>
  <c r="R35" i="5"/>
  <c r="R37" i="5" s="1"/>
  <c r="S25" i="5"/>
  <c r="S26" i="5" s="1"/>
  <c r="R17" i="5"/>
  <c r="S28" i="5" l="1"/>
  <c r="S30" i="5" s="1"/>
  <c r="S31" i="5" s="1"/>
  <c r="S35" i="5"/>
  <c r="S37" i="5" s="1"/>
  <c r="T25" i="5"/>
  <c r="T26" i="5" s="1"/>
  <c r="S17" i="5"/>
  <c r="T28" i="5" l="1"/>
  <c r="T30" i="5" s="1"/>
  <c r="T31" i="5" s="1"/>
  <c r="T35" i="5"/>
  <c r="T37" i="5" s="1"/>
  <c r="U25" i="5"/>
  <c r="U26" i="5" s="1"/>
  <c r="T17" i="5"/>
  <c r="U28" i="5" l="1"/>
  <c r="U30" i="5" s="1"/>
  <c r="U31" i="5" s="1"/>
  <c r="U35" i="5"/>
  <c r="U37" i="5" s="1"/>
  <c r="V25" i="5"/>
  <c r="V26" i="5" s="1"/>
  <c r="U17" i="5"/>
  <c r="V28" i="5" l="1"/>
  <c r="V30" i="5" s="1"/>
  <c r="V31" i="5" s="1"/>
  <c r="V35" i="5"/>
  <c r="V37" i="5" s="1"/>
  <c r="W25" i="5"/>
  <c r="W26" i="5" s="1"/>
  <c r="V17" i="5"/>
  <c r="W28" i="5" l="1"/>
  <c r="W30" i="5" s="1"/>
  <c r="W31" i="5" s="1"/>
  <c r="W35" i="5"/>
  <c r="W37" i="5" s="1"/>
  <c r="X25" i="5"/>
  <c r="X26" i="5" s="1"/>
  <c r="W17" i="5"/>
  <c r="X28" i="5" l="1"/>
  <c r="X30" i="5" s="1"/>
  <c r="X31" i="5" s="1"/>
  <c r="X35" i="5"/>
  <c r="X37" i="5" s="1"/>
  <c r="Y25" i="5"/>
  <c r="Y26" i="5" s="1"/>
  <c r="X17" i="5"/>
  <c r="Y28" i="5" l="1"/>
  <c r="Y30" i="5" s="1"/>
  <c r="Y31" i="5" s="1"/>
  <c r="Y35" i="5"/>
  <c r="Y37" i="5" s="1"/>
  <c r="Z25" i="5"/>
  <c r="Z26" i="5" s="1"/>
  <c r="Z28" i="5" s="1"/>
  <c r="Z30" i="5" s="1"/>
  <c r="Z31" i="5" s="1"/>
  <c r="Y17" i="5"/>
  <c r="Z17" i="5" l="1"/>
  <c r="Z33" i="5" s="1"/>
  <c r="Z35" i="5" l="1"/>
  <c r="Z37" i="5" s="1"/>
  <c r="B38" i="5" s="1"/>
  <c r="C30" i="4" l="1"/>
  <c r="H27" i="4"/>
  <c r="D24" i="4"/>
  <c r="E24" i="4"/>
  <c r="F24" i="4"/>
  <c r="G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H24" i="4"/>
  <c r="AA19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M25" i="4"/>
  <c r="D15" i="4"/>
  <c r="I17" i="4"/>
  <c r="I18" i="4" s="1"/>
  <c r="J17" i="4"/>
  <c r="J18" i="4" s="1"/>
  <c r="K17" i="4"/>
  <c r="L17" i="4"/>
  <c r="M17" i="4"/>
  <c r="M18" i="4" s="1"/>
  <c r="N17" i="4"/>
  <c r="N18" i="4" s="1"/>
  <c r="O17" i="4"/>
  <c r="O18" i="4" s="1"/>
  <c r="P17" i="4"/>
  <c r="Q17" i="4"/>
  <c r="R17" i="4"/>
  <c r="R18" i="4" s="1"/>
  <c r="S17" i="4"/>
  <c r="S18" i="4" s="1"/>
  <c r="T17" i="4"/>
  <c r="T18" i="4" s="1"/>
  <c r="U17" i="4"/>
  <c r="U18" i="4" s="1"/>
  <c r="V17" i="4"/>
  <c r="V18" i="4" s="1"/>
  <c r="W17" i="4"/>
  <c r="W18" i="4" s="1"/>
  <c r="X17" i="4"/>
  <c r="X18" i="4" s="1"/>
  <c r="Y17" i="4"/>
  <c r="Z17" i="4"/>
  <c r="Z18" i="4" s="1"/>
  <c r="AA17" i="4"/>
  <c r="AB17" i="4"/>
  <c r="AB18" i="4" s="1"/>
  <c r="H17" i="4"/>
  <c r="H18" i="4" s="1"/>
  <c r="I25" i="4"/>
  <c r="J25" i="4"/>
  <c r="K25" i="4"/>
  <c r="L25" i="4"/>
  <c r="H25" i="4"/>
  <c r="H21" i="4"/>
  <c r="H22" i="4" s="1"/>
  <c r="I21" i="4"/>
  <c r="I22" i="4" s="1"/>
  <c r="J21" i="4"/>
  <c r="K21" i="4"/>
  <c r="L21" i="4"/>
  <c r="M21" i="4"/>
  <c r="N21" i="4"/>
  <c r="N22" i="4" s="1"/>
  <c r="O21" i="4"/>
  <c r="O22" i="4" s="1"/>
  <c r="P21" i="4"/>
  <c r="P22" i="4" s="1"/>
  <c r="Q21" i="4"/>
  <c r="Q22" i="4" s="1"/>
  <c r="R21" i="4"/>
  <c r="S21" i="4"/>
  <c r="T21" i="4"/>
  <c r="U21" i="4"/>
  <c r="V21" i="4"/>
  <c r="V22" i="4" s="1"/>
  <c r="W21" i="4"/>
  <c r="X21" i="4"/>
  <c r="Y21" i="4"/>
  <c r="Z21" i="4"/>
  <c r="AA21" i="4"/>
  <c r="AB21" i="4"/>
  <c r="G21" i="4"/>
  <c r="E17" i="4"/>
  <c r="E18" i="4" s="1"/>
  <c r="F17" i="4"/>
  <c r="F18" i="4" s="1"/>
  <c r="G17" i="4"/>
  <c r="G18" i="4" s="1"/>
  <c r="K18" i="4"/>
  <c r="L18" i="4"/>
  <c r="P18" i="4"/>
  <c r="Q18" i="4"/>
  <c r="Y18" i="4"/>
  <c r="AA18" i="4"/>
  <c r="D17" i="4"/>
  <c r="D18" i="4" s="1"/>
  <c r="E15" i="4"/>
  <c r="F15" i="4"/>
  <c r="F19" i="4" s="1"/>
  <c r="G15" i="4"/>
  <c r="H15" i="4"/>
  <c r="I15" i="4"/>
  <c r="I19" i="4" s="1"/>
  <c r="J15" i="4"/>
  <c r="K15" i="4"/>
  <c r="L15" i="4"/>
  <c r="M15" i="4"/>
  <c r="N15" i="4"/>
  <c r="N19" i="4" s="1"/>
  <c r="O15" i="4"/>
  <c r="O19" i="4" s="1"/>
  <c r="P15" i="4"/>
  <c r="P19" i="4" s="1"/>
  <c r="Q15" i="4"/>
  <c r="Q19" i="4" s="1"/>
  <c r="R15" i="4"/>
  <c r="S15" i="4"/>
  <c r="S19" i="4" s="1"/>
  <c r="T15" i="4"/>
  <c r="T19" i="4" s="1"/>
  <c r="U15" i="4"/>
  <c r="U19" i="4" s="1"/>
  <c r="V15" i="4"/>
  <c r="V19" i="4" s="1"/>
  <c r="W15" i="4"/>
  <c r="W19" i="4" s="1"/>
  <c r="X15" i="4"/>
  <c r="X19" i="4" s="1"/>
  <c r="Y15" i="4"/>
  <c r="Y19" i="4" s="1"/>
  <c r="Z15" i="4"/>
  <c r="AA15" i="4"/>
  <c r="AB15" i="4"/>
  <c r="AB19" i="4" s="1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 s="1"/>
  <c r="G10" i="4"/>
  <c r="Z19" i="4" l="1"/>
  <c r="R19" i="4"/>
  <c r="G22" i="4"/>
  <c r="U22" i="4"/>
  <c r="M22" i="4"/>
  <c r="J19" i="4"/>
  <c r="E27" i="4"/>
  <c r="E28" i="4" s="1"/>
  <c r="T22" i="4"/>
  <c r="L22" i="4"/>
  <c r="M19" i="4"/>
  <c r="G19" i="4"/>
  <c r="S22" i="4"/>
  <c r="K22" i="4"/>
  <c r="R22" i="4"/>
  <c r="J22" i="4"/>
  <c r="X10" i="4"/>
  <c r="W22" i="4"/>
  <c r="L19" i="4"/>
  <c r="E19" i="4"/>
  <c r="K19" i="4"/>
  <c r="V27" i="4"/>
  <c r="V28" i="4" s="1"/>
  <c r="N27" i="4"/>
  <c r="N28" i="4" s="1"/>
  <c r="D19" i="4"/>
  <c r="D27" i="4"/>
  <c r="D28" i="4" s="1"/>
  <c r="H19" i="4"/>
  <c r="G27" i="4" l="1"/>
  <c r="G28" i="4" s="1"/>
  <c r="R27" i="4"/>
  <c r="R28" i="4" s="1"/>
  <c r="H28" i="4"/>
  <c r="F27" i="4"/>
  <c r="F28" i="4" s="1"/>
  <c r="P27" i="4"/>
  <c r="P28" i="4" s="1"/>
  <c r="I27" i="4"/>
  <c r="I28" i="4" s="1"/>
  <c r="U27" i="4"/>
  <c r="U28" i="4" s="1"/>
  <c r="K27" i="4"/>
  <c r="K28" i="4" s="1"/>
  <c r="Y10" i="4"/>
  <c r="X22" i="4"/>
  <c r="O27" i="4"/>
  <c r="O28" i="4" s="1"/>
  <c r="W27" i="4"/>
  <c r="W28" i="4" s="1"/>
  <c r="M27" i="4"/>
  <c r="M28" i="4" s="1"/>
  <c r="J27" i="4"/>
  <c r="J28" i="4" s="1"/>
  <c r="Q27" i="4"/>
  <c r="Q28" i="4" s="1"/>
  <c r="L27" i="4"/>
  <c r="L28" i="4" s="1"/>
  <c r="S27" i="4"/>
  <c r="S28" i="4" s="1"/>
  <c r="T27" i="4"/>
  <c r="T28" i="4" s="1"/>
  <c r="X27" i="4" l="1"/>
  <c r="X28" i="4" s="1"/>
  <c r="Z10" i="4"/>
  <c r="Y22" i="4"/>
  <c r="Y27" i="4" l="1"/>
  <c r="Y28" i="4" s="1"/>
  <c r="AA10" i="4"/>
  <c r="Z22" i="4"/>
  <c r="Z27" i="4" l="1"/>
  <c r="Z28" i="4" s="1"/>
  <c r="AB10" i="4"/>
  <c r="AB22" i="4" s="1"/>
  <c r="AA22" i="4"/>
  <c r="AA27" i="4" l="1"/>
  <c r="AA28" i="4" s="1"/>
  <c r="AB27" i="4"/>
  <c r="AB28" i="4" s="1"/>
</calcChain>
</file>

<file path=xl/sharedStrings.xml><?xml version="1.0" encoding="utf-8"?>
<sst xmlns="http://schemas.openxmlformats.org/spreadsheetml/2006/main" count="66" uniqueCount="62">
  <si>
    <t>depreciation</t>
  </si>
  <si>
    <t>npv</t>
  </si>
  <si>
    <t>cf</t>
  </si>
  <si>
    <t>dcf</t>
  </si>
  <si>
    <t>tax</t>
  </si>
  <si>
    <t xml:space="preserve">discount rate </t>
  </si>
  <si>
    <t>phase 1</t>
  </si>
  <si>
    <t>emission so2 (pounds per MMB)</t>
  </si>
  <si>
    <t>allowance (t)</t>
  </si>
  <si>
    <t>electricity gen</t>
  </si>
  <si>
    <t>index</t>
  </si>
  <si>
    <t>op cost/kh</t>
  </si>
  <si>
    <t>$ allowance</t>
  </si>
  <si>
    <t>allowance g</t>
  </si>
  <si>
    <t>op rev</t>
  </si>
  <si>
    <t>input coal</t>
  </si>
  <si>
    <t>$ coal (t)</t>
  </si>
  <si>
    <t># coal</t>
  </si>
  <si>
    <t>so2 gene</t>
  </si>
  <si>
    <t>op earnings</t>
  </si>
  <si>
    <t>coal exp</t>
  </si>
  <si>
    <t>allowance +/-</t>
  </si>
  <si>
    <t>$ allowance change</t>
  </si>
  <si>
    <t>r-exp</t>
  </si>
  <si>
    <t>investment(wc)</t>
  </si>
  <si>
    <t>cf1</t>
  </si>
  <si>
    <t>dcf1</t>
  </si>
  <si>
    <t>op change</t>
  </si>
  <si>
    <t>old $</t>
  </si>
  <si>
    <t>差价</t>
  </si>
  <si>
    <t>总差价</t>
  </si>
  <si>
    <t>Switch to low-sulfur coal since 1996, sell allowance during 1996~1999 and buy in 1995 and 2000~2016</t>
  </si>
  <si>
    <t>Year</t>
  </si>
  <si>
    <t>Out Put(million Kw)</t>
  </si>
  <si>
    <t>Electricity Price($/Kw)</t>
  </si>
  <si>
    <t>Revenue(million $)</t>
  </si>
  <si>
    <t>Coal Price($/ton)</t>
  </si>
  <si>
    <t>Coal Consumption(million ton)</t>
  </si>
  <si>
    <t>Cost of Coal($)</t>
  </si>
  <si>
    <t>delta cost of coal</t>
  </si>
  <si>
    <t>Operating Cost($/Kw)</t>
  </si>
  <si>
    <t>Total Operating Cost(million $)</t>
  </si>
  <si>
    <t>Earinings(million $)</t>
  </si>
  <si>
    <t>Cost of Coal(million $)</t>
  </si>
  <si>
    <t>Capital Expenditures(million $)</t>
  </si>
  <si>
    <t>Total Investment(million $)</t>
  </si>
  <si>
    <t>Depreciation Propotion</t>
  </si>
  <si>
    <t>Depreciation Expense(million $)</t>
  </si>
  <si>
    <t>SO2 Emission(ton)</t>
  </si>
  <si>
    <t>SO2 Allowance(ton)</t>
  </si>
  <si>
    <t>Allowance Need to Buy(ton)</t>
  </si>
  <si>
    <t>Price Growth of Allowance</t>
  </si>
  <si>
    <t>Price of Allowance($/ton)</t>
  </si>
  <si>
    <t>Earinings before Tax(million $)</t>
  </si>
  <si>
    <t>Effective Tax Rate</t>
  </si>
  <si>
    <t>Tax Expense(million $)</t>
  </si>
  <si>
    <t>Earinings after Tax(million $)</t>
  </si>
  <si>
    <t>Cost of Allowance(million $)</t>
  </si>
  <si>
    <t>Tax Shield(million $)</t>
  </si>
  <si>
    <t>Discount rate</t>
  </si>
  <si>
    <t>Discounted Cash Flow</t>
  </si>
  <si>
    <t>Incremental Cash Flow(million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</si>
</sst>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_);_(* \(#,##0\);_(* &quot;-&quot;?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4" fontId="0" fillId="4" borderId="0" xfId="1" applyNumberFormat="1" applyFont="1" applyFill="1"/>
    <xf numFmtId="43" fontId="0" fillId="4" borderId="0" xfId="1" applyFont="1" applyFill="1"/>
    <xf numFmtId="0" fontId="0" fillId="5" borderId="0" xfId="0" applyFill="1"/>
    <xf numFmtId="166" fontId="0" fillId="5" borderId="0" xfId="0" applyNumberFormat="1" applyFill="1"/>
    <xf numFmtId="43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NumberFormat="1" applyFill="1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8A6E-D7A7-804A-94EA-5CCAD33AE584}">
  <dimension ref="B1:AB41"/>
  <sheetViews>
    <sheetView topLeftCell="A4" zoomScale="75" workbookViewId="0">
      <selection activeCell="L36" sqref="L36"/>
    </sheetView>
  </sheetViews>
  <sheetFormatPr baseColWidth="10" defaultRowHeight="16" x14ac:dyDescent="0.2"/>
  <cols>
    <col min="2" max="2" width="12.6640625" bestFit="1" customWidth="1"/>
    <col min="3" max="3" width="17" bestFit="1" customWidth="1"/>
    <col min="4" max="7" width="15" bestFit="1" customWidth="1"/>
    <col min="8" max="8" width="16.33203125" bestFit="1" customWidth="1"/>
    <col min="9" max="11" width="15" bestFit="1" customWidth="1"/>
    <col min="12" max="12" width="16.33203125" bestFit="1" customWidth="1"/>
    <col min="13" max="28" width="15" bestFit="1" customWidth="1"/>
  </cols>
  <sheetData>
    <row r="1" spans="2:28" x14ac:dyDescent="0.2">
      <c r="G1" s="18" t="s">
        <v>6</v>
      </c>
      <c r="H1" s="18"/>
      <c r="I1" s="18"/>
      <c r="J1" s="18"/>
      <c r="K1" s="18"/>
    </row>
    <row r="3" spans="2:28" x14ac:dyDescent="0.2">
      <c r="C3" t="s">
        <v>10</v>
      </c>
      <c r="D3">
        <v>1992</v>
      </c>
      <c r="E3">
        <v>1993</v>
      </c>
      <c r="F3">
        <v>1994</v>
      </c>
      <c r="G3">
        <v>1995</v>
      </c>
      <c r="H3" s="1">
        <v>1996</v>
      </c>
      <c r="I3">
        <v>1997</v>
      </c>
      <c r="J3">
        <v>1998</v>
      </c>
      <c r="K3">
        <v>1999</v>
      </c>
      <c r="L3">
        <v>2000</v>
      </c>
      <c r="M3">
        <v>2001</v>
      </c>
      <c r="N3">
        <v>2002</v>
      </c>
      <c r="O3">
        <v>2003</v>
      </c>
      <c r="P3">
        <v>2004</v>
      </c>
      <c r="Q3">
        <v>2005</v>
      </c>
      <c r="R3">
        <v>2006</v>
      </c>
      <c r="S3">
        <v>2007</v>
      </c>
      <c r="T3">
        <v>2008</v>
      </c>
      <c r="U3">
        <v>2009</v>
      </c>
      <c r="V3">
        <v>2010</v>
      </c>
      <c r="W3">
        <v>2011</v>
      </c>
      <c r="X3">
        <v>2012</v>
      </c>
      <c r="Y3">
        <v>2013</v>
      </c>
      <c r="Z3">
        <v>2014</v>
      </c>
      <c r="AA3">
        <v>2015</v>
      </c>
      <c r="AB3">
        <v>2016</v>
      </c>
    </row>
    <row r="4" spans="2:28" ht="51" x14ac:dyDescent="0.2">
      <c r="B4" s="6" t="s">
        <v>7</v>
      </c>
      <c r="C4" s="6"/>
      <c r="G4">
        <v>2.5</v>
      </c>
      <c r="H4">
        <v>2.5</v>
      </c>
      <c r="I4">
        <v>2.5</v>
      </c>
      <c r="J4">
        <v>2.5</v>
      </c>
      <c r="K4">
        <v>2.5</v>
      </c>
      <c r="L4">
        <v>1.2</v>
      </c>
      <c r="M4">
        <v>1.2</v>
      </c>
      <c r="N4">
        <v>1.2</v>
      </c>
      <c r="O4">
        <v>1.2</v>
      </c>
      <c r="P4">
        <v>1.2</v>
      </c>
      <c r="Q4">
        <v>1.2</v>
      </c>
      <c r="R4">
        <v>1.2</v>
      </c>
      <c r="S4">
        <v>1.2</v>
      </c>
      <c r="T4">
        <v>1.2</v>
      </c>
      <c r="U4">
        <v>1.2</v>
      </c>
      <c r="V4">
        <v>1.2</v>
      </c>
      <c r="W4">
        <v>1.2</v>
      </c>
      <c r="X4">
        <v>1.2</v>
      </c>
      <c r="Y4">
        <v>1.2</v>
      </c>
      <c r="Z4">
        <v>1.2</v>
      </c>
      <c r="AA4">
        <v>1.2</v>
      </c>
      <c r="AB4">
        <v>1.2</v>
      </c>
    </row>
    <row r="5" spans="2:28" x14ac:dyDescent="0.2">
      <c r="B5" t="s">
        <v>8</v>
      </c>
      <c r="G5">
        <v>254580</v>
      </c>
      <c r="H5">
        <v>254580</v>
      </c>
      <c r="I5">
        <v>254580</v>
      </c>
      <c r="J5">
        <v>254580</v>
      </c>
      <c r="K5">
        <v>254580</v>
      </c>
      <c r="L5">
        <v>122198</v>
      </c>
      <c r="M5">
        <v>122198</v>
      </c>
      <c r="N5">
        <v>122198</v>
      </c>
      <c r="O5">
        <v>122198</v>
      </c>
      <c r="P5">
        <v>122198</v>
      </c>
      <c r="Q5">
        <v>122198</v>
      </c>
      <c r="R5">
        <v>122198</v>
      </c>
      <c r="S5">
        <v>122198</v>
      </c>
      <c r="T5">
        <v>122198</v>
      </c>
      <c r="U5">
        <v>122198</v>
      </c>
      <c r="V5">
        <v>122198</v>
      </c>
      <c r="W5">
        <v>122198</v>
      </c>
      <c r="X5">
        <v>122198</v>
      </c>
      <c r="Y5">
        <v>122198</v>
      </c>
      <c r="Z5">
        <v>122198</v>
      </c>
      <c r="AA5">
        <v>122198</v>
      </c>
      <c r="AB5">
        <v>122198</v>
      </c>
    </row>
    <row r="6" spans="2:28" x14ac:dyDescent="0.2">
      <c r="B6" t="s">
        <v>9</v>
      </c>
      <c r="C6" s="7"/>
      <c r="D6" s="7">
        <v>21551000000</v>
      </c>
      <c r="E6" s="7">
        <v>21551000000</v>
      </c>
      <c r="F6" s="7">
        <v>21551000000</v>
      </c>
      <c r="G6" s="7">
        <v>21551000000</v>
      </c>
      <c r="H6" s="7">
        <v>21551000000</v>
      </c>
      <c r="I6" s="7">
        <v>21551000000</v>
      </c>
      <c r="J6" s="7">
        <v>21551000000</v>
      </c>
      <c r="K6" s="7">
        <v>21551000000</v>
      </c>
      <c r="L6" s="7">
        <v>21551000000</v>
      </c>
      <c r="M6" s="7">
        <v>21551000000</v>
      </c>
      <c r="N6" s="7">
        <v>21551000000</v>
      </c>
      <c r="O6" s="7">
        <v>21551000000</v>
      </c>
      <c r="P6" s="7">
        <v>21551000000</v>
      </c>
      <c r="Q6" s="7">
        <v>21551000000</v>
      </c>
      <c r="R6" s="7">
        <v>21551000000</v>
      </c>
      <c r="S6" s="7">
        <v>21551000000</v>
      </c>
      <c r="T6" s="7">
        <v>21551000000</v>
      </c>
      <c r="U6" s="7">
        <v>21551000000</v>
      </c>
      <c r="V6" s="7">
        <v>21551000000</v>
      </c>
      <c r="W6" s="7">
        <v>21551000000</v>
      </c>
      <c r="X6" s="7">
        <v>21551000000</v>
      </c>
      <c r="Y6" s="7">
        <v>21551000000</v>
      </c>
      <c r="Z6" s="7">
        <v>21551000000</v>
      </c>
      <c r="AA6" s="7">
        <v>21551000000</v>
      </c>
      <c r="AB6" s="7">
        <v>21551000000</v>
      </c>
    </row>
    <row r="7" spans="2:28" x14ac:dyDescent="0.2">
      <c r="B7" t="s">
        <v>14</v>
      </c>
      <c r="C7" s="9">
        <v>5.6000000000000001E-2</v>
      </c>
    </row>
    <row r="8" spans="2:28" x14ac:dyDescent="0.2">
      <c r="B8" t="s">
        <v>11</v>
      </c>
      <c r="C8">
        <v>2.81E-3</v>
      </c>
    </row>
    <row r="9" spans="2:28" x14ac:dyDescent="0.2">
      <c r="B9" t="s">
        <v>15</v>
      </c>
      <c r="C9" s="7">
        <v>202300000</v>
      </c>
    </row>
    <row r="10" spans="2:28" x14ac:dyDescent="0.2">
      <c r="B10" t="s">
        <v>12</v>
      </c>
      <c r="C10">
        <v>250</v>
      </c>
      <c r="G10">
        <f>$C$10*(1+$C$11)^(G3-$G$3)</f>
        <v>250</v>
      </c>
      <c r="H10">
        <f t="shared" ref="H10:V10" si="0">$C$10*(1+$C$11)^(H3-$G$3)</f>
        <v>275</v>
      </c>
      <c r="I10">
        <f t="shared" si="0"/>
        <v>302.50000000000006</v>
      </c>
      <c r="J10">
        <f t="shared" si="0"/>
        <v>332.75000000000011</v>
      </c>
      <c r="K10">
        <f t="shared" si="0"/>
        <v>366.02500000000009</v>
      </c>
      <c r="L10">
        <f t="shared" si="0"/>
        <v>402.62750000000011</v>
      </c>
      <c r="M10">
        <f t="shared" si="0"/>
        <v>442.89025000000021</v>
      </c>
      <c r="N10">
        <f t="shared" si="0"/>
        <v>487.1792750000003</v>
      </c>
      <c r="O10">
        <f t="shared" si="0"/>
        <v>535.89720250000028</v>
      </c>
      <c r="P10">
        <f t="shared" si="0"/>
        <v>589.48692275000042</v>
      </c>
      <c r="Q10">
        <f t="shared" si="0"/>
        <v>648.43561502500052</v>
      </c>
      <c r="R10">
        <f t="shared" si="0"/>
        <v>713.27917652750057</v>
      </c>
      <c r="S10">
        <f t="shared" si="0"/>
        <v>784.60709418025067</v>
      </c>
      <c r="T10">
        <f t="shared" si="0"/>
        <v>863.06780359827576</v>
      </c>
      <c r="U10">
        <f t="shared" si="0"/>
        <v>949.37458395810347</v>
      </c>
      <c r="V10">
        <f t="shared" si="0"/>
        <v>1044.3120423539137</v>
      </c>
      <c r="W10">
        <f>V10</f>
        <v>1044.3120423539137</v>
      </c>
      <c r="X10">
        <f t="shared" ref="X10:AB10" si="1">W10</f>
        <v>1044.3120423539137</v>
      </c>
      <c r="Y10">
        <f t="shared" si="1"/>
        <v>1044.3120423539137</v>
      </c>
      <c r="Z10">
        <f t="shared" si="1"/>
        <v>1044.3120423539137</v>
      </c>
      <c r="AA10">
        <f t="shared" si="1"/>
        <v>1044.3120423539137</v>
      </c>
      <c r="AB10">
        <f t="shared" si="1"/>
        <v>1044.3120423539137</v>
      </c>
    </row>
    <row r="11" spans="2:28" x14ac:dyDescent="0.2">
      <c r="B11" t="s">
        <v>13</v>
      </c>
      <c r="C11" s="2">
        <v>0.1</v>
      </c>
    </row>
    <row r="12" spans="2:28" x14ac:dyDescent="0.2">
      <c r="B12" t="s">
        <v>4</v>
      </c>
      <c r="C12" s="3">
        <v>0.377</v>
      </c>
    </row>
    <row r="13" spans="2:28" x14ac:dyDescent="0.2">
      <c r="B13" t="s">
        <v>5</v>
      </c>
      <c r="C13" s="2">
        <v>0.1</v>
      </c>
    </row>
    <row r="14" spans="2:28" x14ac:dyDescent="0.2">
      <c r="G14" s="8"/>
    </row>
    <row r="15" spans="2:28" s="10" customFormat="1" x14ac:dyDescent="0.2">
      <c r="B15" s="10" t="s">
        <v>19</v>
      </c>
      <c r="D15" s="11">
        <f>D6*($C$7-$C$8)</f>
        <v>1146297690</v>
      </c>
      <c r="E15" s="11">
        <f t="shared" ref="E15:AB15" si="2">E6*($C$7-$C$8)</f>
        <v>1146297690</v>
      </c>
      <c r="F15" s="11">
        <f t="shared" si="2"/>
        <v>1146297690</v>
      </c>
      <c r="G15" s="11">
        <f t="shared" si="2"/>
        <v>1146297690</v>
      </c>
      <c r="H15" s="11">
        <f t="shared" si="2"/>
        <v>1146297690</v>
      </c>
      <c r="I15" s="11">
        <f t="shared" si="2"/>
        <v>1146297690</v>
      </c>
      <c r="J15" s="11">
        <f t="shared" si="2"/>
        <v>1146297690</v>
      </c>
      <c r="K15" s="11">
        <f t="shared" si="2"/>
        <v>1146297690</v>
      </c>
      <c r="L15" s="11">
        <f t="shared" si="2"/>
        <v>1146297690</v>
      </c>
      <c r="M15" s="11">
        <f t="shared" si="2"/>
        <v>1146297690</v>
      </c>
      <c r="N15" s="11">
        <f t="shared" si="2"/>
        <v>1146297690</v>
      </c>
      <c r="O15" s="11">
        <f t="shared" si="2"/>
        <v>1146297690</v>
      </c>
      <c r="P15" s="11">
        <f t="shared" si="2"/>
        <v>1146297690</v>
      </c>
      <c r="Q15" s="11">
        <f t="shared" si="2"/>
        <v>1146297690</v>
      </c>
      <c r="R15" s="11">
        <f t="shared" si="2"/>
        <v>1146297690</v>
      </c>
      <c r="S15" s="11">
        <f t="shared" si="2"/>
        <v>1146297690</v>
      </c>
      <c r="T15" s="11">
        <f t="shared" si="2"/>
        <v>1146297690</v>
      </c>
      <c r="U15" s="11">
        <f t="shared" si="2"/>
        <v>1146297690</v>
      </c>
      <c r="V15" s="11">
        <f t="shared" si="2"/>
        <v>1146297690</v>
      </c>
      <c r="W15" s="11">
        <f t="shared" si="2"/>
        <v>1146297690</v>
      </c>
      <c r="X15" s="11">
        <f t="shared" si="2"/>
        <v>1146297690</v>
      </c>
      <c r="Y15" s="11">
        <f t="shared" si="2"/>
        <v>1146297690</v>
      </c>
      <c r="Z15" s="11">
        <f t="shared" si="2"/>
        <v>1146297690</v>
      </c>
      <c r="AA15" s="11">
        <f t="shared" si="2"/>
        <v>1146297690</v>
      </c>
      <c r="AB15" s="11">
        <f t="shared" si="2"/>
        <v>1146297690</v>
      </c>
    </row>
    <row r="16" spans="2:28" x14ac:dyDescent="0.2">
      <c r="B16" t="s">
        <v>16</v>
      </c>
      <c r="D16">
        <v>41.46</v>
      </c>
      <c r="E16">
        <v>41.46</v>
      </c>
      <c r="F16">
        <v>41.46</v>
      </c>
      <c r="G16">
        <v>41.46</v>
      </c>
      <c r="H16">
        <v>30.37</v>
      </c>
      <c r="I16">
        <v>30.37</v>
      </c>
      <c r="J16">
        <v>30.37</v>
      </c>
      <c r="K16">
        <v>30.37</v>
      </c>
      <c r="L16">
        <v>34.92</v>
      </c>
      <c r="M16">
        <v>34.92</v>
      </c>
      <c r="N16">
        <v>34.92</v>
      </c>
      <c r="O16">
        <v>34.92</v>
      </c>
      <c r="P16">
        <v>34.92</v>
      </c>
      <c r="Q16">
        <v>34.92</v>
      </c>
      <c r="R16">
        <v>34.92</v>
      </c>
      <c r="S16">
        <v>34.92</v>
      </c>
      <c r="T16">
        <v>34.92</v>
      </c>
      <c r="U16">
        <v>34.92</v>
      </c>
      <c r="V16">
        <v>34.92</v>
      </c>
      <c r="W16">
        <v>34.92</v>
      </c>
      <c r="X16">
        <v>34.92</v>
      </c>
      <c r="Y16">
        <v>34.92</v>
      </c>
      <c r="Z16">
        <v>34.92</v>
      </c>
      <c r="AA16">
        <v>34.92</v>
      </c>
      <c r="AB16">
        <v>34.92</v>
      </c>
    </row>
    <row r="17" spans="2:28" x14ac:dyDescent="0.2">
      <c r="B17" t="s">
        <v>17</v>
      </c>
      <c r="D17">
        <f>8.338*1000000</f>
        <v>8337999.9999999991</v>
      </c>
      <c r="E17">
        <f t="shared" ref="E17:G17" si="3">8.338*1000000</f>
        <v>8337999.9999999991</v>
      </c>
      <c r="F17">
        <f t="shared" si="3"/>
        <v>8337999.9999999991</v>
      </c>
      <c r="G17">
        <f t="shared" si="3"/>
        <v>8337999.9999999991</v>
      </c>
      <c r="H17">
        <f>8.391*1000000</f>
        <v>8391000</v>
      </c>
      <c r="I17">
        <f t="shared" ref="I17:AB17" si="4">8.391*1000000</f>
        <v>8391000</v>
      </c>
      <c r="J17">
        <f t="shared" si="4"/>
        <v>8391000</v>
      </c>
      <c r="K17">
        <f t="shared" si="4"/>
        <v>8391000</v>
      </c>
      <c r="L17">
        <f t="shared" si="4"/>
        <v>8391000</v>
      </c>
      <c r="M17">
        <f t="shared" si="4"/>
        <v>8391000</v>
      </c>
      <c r="N17">
        <f t="shared" si="4"/>
        <v>8391000</v>
      </c>
      <c r="O17">
        <f t="shared" si="4"/>
        <v>8391000</v>
      </c>
      <c r="P17">
        <f t="shared" si="4"/>
        <v>8391000</v>
      </c>
      <c r="Q17">
        <f t="shared" si="4"/>
        <v>8391000</v>
      </c>
      <c r="R17">
        <f t="shared" si="4"/>
        <v>8391000</v>
      </c>
      <c r="S17">
        <f t="shared" si="4"/>
        <v>8391000</v>
      </c>
      <c r="T17">
        <f t="shared" si="4"/>
        <v>8391000</v>
      </c>
      <c r="U17">
        <f t="shared" si="4"/>
        <v>8391000</v>
      </c>
      <c r="V17">
        <f t="shared" si="4"/>
        <v>8391000</v>
      </c>
      <c r="W17">
        <f t="shared" si="4"/>
        <v>8391000</v>
      </c>
      <c r="X17">
        <f t="shared" si="4"/>
        <v>8391000</v>
      </c>
      <c r="Y17">
        <f t="shared" si="4"/>
        <v>8391000</v>
      </c>
      <c r="Z17">
        <f t="shared" si="4"/>
        <v>8391000</v>
      </c>
      <c r="AA17">
        <f t="shared" si="4"/>
        <v>8391000</v>
      </c>
      <c r="AB17">
        <f t="shared" si="4"/>
        <v>8391000</v>
      </c>
    </row>
    <row r="18" spans="2:28" s="12" customFormat="1" x14ac:dyDescent="0.2">
      <c r="B18" s="12" t="s">
        <v>20</v>
      </c>
      <c r="D18" s="13">
        <f>D16*D17</f>
        <v>345693479.99999994</v>
      </c>
      <c r="E18" s="12">
        <f t="shared" ref="E18:AB18" si="5">E16*E17</f>
        <v>345693479.99999994</v>
      </c>
      <c r="F18" s="12">
        <f t="shared" si="5"/>
        <v>345693479.99999994</v>
      </c>
      <c r="G18" s="12">
        <f t="shared" si="5"/>
        <v>345693479.99999994</v>
      </c>
      <c r="H18" s="12">
        <f t="shared" si="5"/>
        <v>254834670</v>
      </c>
      <c r="I18" s="12">
        <f t="shared" si="5"/>
        <v>254834670</v>
      </c>
      <c r="J18" s="12">
        <f t="shared" si="5"/>
        <v>254834670</v>
      </c>
      <c r="K18" s="12">
        <f t="shared" si="5"/>
        <v>254834670</v>
      </c>
      <c r="L18" s="12">
        <f t="shared" si="5"/>
        <v>293013720</v>
      </c>
      <c r="M18" s="12">
        <f t="shared" si="5"/>
        <v>293013720</v>
      </c>
      <c r="N18" s="12">
        <f t="shared" si="5"/>
        <v>293013720</v>
      </c>
      <c r="O18" s="12">
        <f t="shared" si="5"/>
        <v>293013720</v>
      </c>
      <c r="P18" s="12">
        <f t="shared" si="5"/>
        <v>293013720</v>
      </c>
      <c r="Q18" s="12">
        <f t="shared" si="5"/>
        <v>293013720</v>
      </c>
      <c r="R18" s="12">
        <f t="shared" si="5"/>
        <v>293013720</v>
      </c>
      <c r="S18" s="12">
        <f t="shared" si="5"/>
        <v>293013720</v>
      </c>
      <c r="T18" s="12">
        <f t="shared" si="5"/>
        <v>293013720</v>
      </c>
      <c r="U18" s="12">
        <f t="shared" si="5"/>
        <v>293013720</v>
      </c>
      <c r="V18" s="12">
        <f t="shared" si="5"/>
        <v>293013720</v>
      </c>
      <c r="W18" s="12">
        <f t="shared" si="5"/>
        <v>293013720</v>
      </c>
      <c r="X18" s="12">
        <f t="shared" si="5"/>
        <v>293013720</v>
      </c>
      <c r="Y18" s="12">
        <f t="shared" si="5"/>
        <v>293013720</v>
      </c>
      <c r="Z18" s="12">
        <f t="shared" si="5"/>
        <v>293013720</v>
      </c>
      <c r="AA18" s="12">
        <f t="shared" si="5"/>
        <v>293013720</v>
      </c>
      <c r="AB18" s="12">
        <f t="shared" si="5"/>
        <v>293013720</v>
      </c>
    </row>
    <row r="19" spans="2:28" s="12" customFormat="1" x14ac:dyDescent="0.2">
      <c r="D19" s="13">
        <f>D15-D18</f>
        <v>800604210</v>
      </c>
      <c r="E19" s="13">
        <f t="shared" ref="E19:M19" si="6">E15-E18</f>
        <v>800604210</v>
      </c>
      <c r="F19" s="13">
        <f t="shared" si="6"/>
        <v>800604210</v>
      </c>
      <c r="G19" s="13">
        <f t="shared" si="6"/>
        <v>800604210</v>
      </c>
      <c r="H19" s="13">
        <f t="shared" si="6"/>
        <v>891463020</v>
      </c>
      <c r="I19" s="13">
        <f t="shared" si="6"/>
        <v>891463020</v>
      </c>
      <c r="J19" s="13">
        <f t="shared" si="6"/>
        <v>891463020</v>
      </c>
      <c r="K19" s="13">
        <f t="shared" si="6"/>
        <v>891463020</v>
      </c>
      <c r="L19" s="13">
        <f t="shared" si="6"/>
        <v>853283970</v>
      </c>
      <c r="M19" s="13">
        <f t="shared" si="6"/>
        <v>853283970</v>
      </c>
      <c r="N19" s="13">
        <f t="shared" ref="N19" si="7">N15-N18</f>
        <v>853283970</v>
      </c>
      <c r="O19" s="13">
        <f t="shared" ref="O19" si="8">O15-O18</f>
        <v>853283970</v>
      </c>
      <c r="P19" s="13">
        <f t="shared" ref="P19" si="9">P15-P18</f>
        <v>853283970</v>
      </c>
      <c r="Q19" s="13">
        <f t="shared" ref="Q19" si="10">Q15-Q18</f>
        <v>853283970</v>
      </c>
      <c r="R19" s="13">
        <f t="shared" ref="R19" si="11">R15-R18</f>
        <v>853283970</v>
      </c>
      <c r="S19" s="13">
        <f t="shared" ref="S19" si="12">S15-S18</f>
        <v>853283970</v>
      </c>
      <c r="T19" s="13">
        <f t="shared" ref="T19" si="13">T15-T18</f>
        <v>853283970</v>
      </c>
      <c r="U19" s="13">
        <f t="shared" ref="U19" si="14">U15-U18</f>
        <v>853283970</v>
      </c>
      <c r="V19" s="13">
        <f t="shared" ref="V19" si="15">V15-V18</f>
        <v>853283970</v>
      </c>
      <c r="W19" s="13">
        <f t="shared" ref="W19" si="16">W15-W18</f>
        <v>853283970</v>
      </c>
      <c r="X19" s="13">
        <f t="shared" ref="X19" si="17">X15-X18</f>
        <v>853283970</v>
      </c>
      <c r="Y19" s="13">
        <f t="shared" ref="Y19" si="18">Y15-Y18</f>
        <v>853283970</v>
      </c>
      <c r="Z19" s="13">
        <f t="shared" ref="Z19" si="19">Z15-Z18</f>
        <v>853283970</v>
      </c>
      <c r="AA19" s="13">
        <f t="shared" ref="AA19" si="20">AA15-AA18</f>
        <v>853283970</v>
      </c>
      <c r="AB19" s="13">
        <f t="shared" ref="AB19" si="21">AB15-AB18</f>
        <v>853283970</v>
      </c>
    </row>
    <row r="20" spans="2:28" x14ac:dyDescent="0.2">
      <c r="B20" t="s">
        <v>18</v>
      </c>
      <c r="D20">
        <v>266550</v>
      </c>
      <c r="E20">
        <v>266550</v>
      </c>
      <c r="F20">
        <v>266550</v>
      </c>
      <c r="G20">
        <v>266550</v>
      </c>
      <c r="H20">
        <v>167650</v>
      </c>
      <c r="I20">
        <v>167650</v>
      </c>
      <c r="J20">
        <v>167650</v>
      </c>
      <c r="K20">
        <v>167650</v>
      </c>
      <c r="L20">
        <v>167650</v>
      </c>
      <c r="M20">
        <v>167650</v>
      </c>
      <c r="N20">
        <v>167650</v>
      </c>
      <c r="O20">
        <v>167650</v>
      </c>
      <c r="P20">
        <v>167650</v>
      </c>
      <c r="Q20">
        <v>167650</v>
      </c>
      <c r="R20">
        <v>167650</v>
      </c>
      <c r="S20">
        <v>167650</v>
      </c>
      <c r="T20">
        <v>167650</v>
      </c>
      <c r="U20">
        <v>167650</v>
      </c>
      <c r="V20">
        <v>167650</v>
      </c>
      <c r="W20">
        <v>167650</v>
      </c>
      <c r="X20">
        <v>167650</v>
      </c>
      <c r="Y20">
        <v>167650</v>
      </c>
      <c r="Z20">
        <v>167650</v>
      </c>
      <c r="AA20">
        <v>167650</v>
      </c>
      <c r="AB20">
        <v>167650</v>
      </c>
    </row>
    <row r="21" spans="2:28" x14ac:dyDescent="0.2">
      <c r="B21" t="s">
        <v>21</v>
      </c>
      <c r="G21">
        <f>G5-G20</f>
        <v>-11970</v>
      </c>
      <c r="H21">
        <f t="shared" ref="H21:AB21" si="22">H5-H20</f>
        <v>86930</v>
      </c>
      <c r="I21">
        <f t="shared" si="22"/>
        <v>86930</v>
      </c>
      <c r="J21">
        <f t="shared" si="22"/>
        <v>86930</v>
      </c>
      <c r="K21">
        <f t="shared" si="22"/>
        <v>86930</v>
      </c>
      <c r="L21">
        <f t="shared" si="22"/>
        <v>-45452</v>
      </c>
      <c r="M21">
        <f t="shared" si="22"/>
        <v>-45452</v>
      </c>
      <c r="N21">
        <f t="shared" si="22"/>
        <v>-45452</v>
      </c>
      <c r="O21">
        <f t="shared" si="22"/>
        <v>-45452</v>
      </c>
      <c r="P21">
        <f t="shared" si="22"/>
        <v>-45452</v>
      </c>
      <c r="Q21">
        <f t="shared" si="22"/>
        <v>-45452</v>
      </c>
      <c r="R21">
        <f t="shared" si="22"/>
        <v>-45452</v>
      </c>
      <c r="S21">
        <f t="shared" si="22"/>
        <v>-45452</v>
      </c>
      <c r="T21">
        <f t="shared" si="22"/>
        <v>-45452</v>
      </c>
      <c r="U21">
        <f t="shared" si="22"/>
        <v>-45452</v>
      </c>
      <c r="V21">
        <f t="shared" si="22"/>
        <v>-45452</v>
      </c>
      <c r="W21">
        <f t="shared" si="22"/>
        <v>-45452</v>
      </c>
      <c r="X21">
        <f t="shared" si="22"/>
        <v>-45452</v>
      </c>
      <c r="Y21">
        <f t="shared" si="22"/>
        <v>-45452</v>
      </c>
      <c r="Z21">
        <f t="shared" si="22"/>
        <v>-45452</v>
      </c>
      <c r="AA21">
        <f t="shared" si="22"/>
        <v>-45452</v>
      </c>
      <c r="AB21">
        <f t="shared" si="22"/>
        <v>-45452</v>
      </c>
    </row>
    <row r="22" spans="2:28" s="10" customFormat="1" x14ac:dyDescent="0.2">
      <c r="B22" s="10" t="s">
        <v>22</v>
      </c>
      <c r="G22" s="10">
        <f>G21*G10</f>
        <v>-2992500</v>
      </c>
      <c r="H22" s="10">
        <f t="shared" ref="H22:AB22" si="23">H21*H10</f>
        <v>23905750</v>
      </c>
      <c r="I22" s="10">
        <f t="shared" si="23"/>
        <v>26296325.000000004</v>
      </c>
      <c r="J22" s="10">
        <f t="shared" si="23"/>
        <v>28925957.500000011</v>
      </c>
      <c r="K22" s="10">
        <f t="shared" si="23"/>
        <v>31818553.250000007</v>
      </c>
      <c r="L22" s="10">
        <f t="shared" si="23"/>
        <v>-18300225.130000006</v>
      </c>
      <c r="M22" s="10">
        <f t="shared" si="23"/>
        <v>-20130247.64300001</v>
      </c>
      <c r="N22" s="10">
        <f t="shared" si="23"/>
        <v>-22143272.407300014</v>
      </c>
      <c r="O22" s="10">
        <f t="shared" si="23"/>
        <v>-24357599.648030013</v>
      </c>
      <c r="P22" s="10">
        <f t="shared" si="23"/>
        <v>-26793359.612833019</v>
      </c>
      <c r="Q22" s="10">
        <f t="shared" si="23"/>
        <v>-29472695.574116323</v>
      </c>
      <c r="R22" s="10">
        <f t="shared" si="23"/>
        <v>-32419965.131527957</v>
      </c>
      <c r="S22" s="10">
        <f t="shared" si="23"/>
        <v>-35661961.644680753</v>
      </c>
      <c r="T22" s="10">
        <f t="shared" si="23"/>
        <v>-39228157.809148833</v>
      </c>
      <c r="U22" s="10">
        <f t="shared" si="23"/>
        <v>-43150973.590063721</v>
      </c>
      <c r="V22" s="10">
        <f t="shared" si="23"/>
        <v>-47466070.949070089</v>
      </c>
      <c r="W22" s="10">
        <f t="shared" si="23"/>
        <v>-47466070.949070089</v>
      </c>
      <c r="X22" s="10">
        <f t="shared" si="23"/>
        <v>-47466070.949070089</v>
      </c>
      <c r="Y22" s="10">
        <f t="shared" si="23"/>
        <v>-47466070.949070089</v>
      </c>
      <c r="Z22" s="10">
        <f t="shared" si="23"/>
        <v>-47466070.949070089</v>
      </c>
      <c r="AA22" s="10">
        <f t="shared" si="23"/>
        <v>-47466070.949070089</v>
      </c>
      <c r="AB22" s="10">
        <f t="shared" si="23"/>
        <v>-47466070.949070089</v>
      </c>
    </row>
    <row r="23" spans="2:28" s="12" customFormat="1" x14ac:dyDescent="0.2">
      <c r="B23" s="12" t="s">
        <v>24</v>
      </c>
      <c r="H23" s="14">
        <v>22100000</v>
      </c>
    </row>
    <row r="24" spans="2:28" s="15" customFormat="1" x14ac:dyDescent="0.2">
      <c r="B24" s="15" t="s">
        <v>23</v>
      </c>
      <c r="D24" s="16">
        <f t="shared" ref="D24:G24" si="24">D15-D18+D22</f>
        <v>800604210</v>
      </c>
      <c r="E24" s="16">
        <f t="shared" si="24"/>
        <v>800604210</v>
      </c>
      <c r="F24" s="16">
        <f t="shared" si="24"/>
        <v>800604210</v>
      </c>
      <c r="G24" s="16">
        <f t="shared" si="24"/>
        <v>797611710</v>
      </c>
      <c r="H24" s="16">
        <f>H15-H18+H22</f>
        <v>915368770</v>
      </c>
      <c r="I24" s="16">
        <f t="shared" ref="I24:AB24" si="25">I15-I18+I22</f>
        <v>917759345</v>
      </c>
      <c r="J24" s="16">
        <f t="shared" si="25"/>
        <v>920388977.5</v>
      </c>
      <c r="K24" s="16">
        <f t="shared" si="25"/>
        <v>923281573.25</v>
      </c>
      <c r="L24" s="16">
        <f t="shared" si="25"/>
        <v>834983744.87</v>
      </c>
      <c r="M24" s="16">
        <f t="shared" si="25"/>
        <v>833153722.35699999</v>
      </c>
      <c r="N24" s="16">
        <f t="shared" si="25"/>
        <v>831140697.5927</v>
      </c>
      <c r="O24" s="16">
        <f t="shared" si="25"/>
        <v>828926370.35196996</v>
      </c>
      <c r="P24" s="16">
        <f t="shared" si="25"/>
        <v>826490610.38716698</v>
      </c>
      <c r="Q24" s="16">
        <f t="shared" si="25"/>
        <v>823811274.42588365</v>
      </c>
      <c r="R24" s="16">
        <f t="shared" si="25"/>
        <v>820864004.8684721</v>
      </c>
      <c r="S24" s="16">
        <f t="shared" si="25"/>
        <v>817622008.35531926</v>
      </c>
      <c r="T24" s="16">
        <f t="shared" si="25"/>
        <v>814055812.19085121</v>
      </c>
      <c r="U24" s="16">
        <f t="shared" si="25"/>
        <v>810132996.40993631</v>
      </c>
      <c r="V24" s="16">
        <f t="shared" si="25"/>
        <v>805817899.0509299</v>
      </c>
      <c r="W24" s="16">
        <f t="shared" si="25"/>
        <v>805817899.0509299</v>
      </c>
      <c r="X24" s="16">
        <f t="shared" si="25"/>
        <v>805817899.0509299</v>
      </c>
      <c r="Y24" s="16">
        <f t="shared" si="25"/>
        <v>805817899.0509299</v>
      </c>
      <c r="Z24" s="16">
        <f t="shared" si="25"/>
        <v>805817899.0509299</v>
      </c>
      <c r="AA24" s="16">
        <f t="shared" si="25"/>
        <v>805817899.0509299</v>
      </c>
      <c r="AB24" s="16">
        <f t="shared" si="25"/>
        <v>805817899.0509299</v>
      </c>
    </row>
    <row r="25" spans="2:28" s="12" customFormat="1" x14ac:dyDescent="0.2">
      <c r="B25" s="12" t="s">
        <v>0</v>
      </c>
      <c r="H25" s="14">
        <f>$H$23*0.14</f>
        <v>3094000.0000000005</v>
      </c>
      <c r="I25" s="12">
        <f>$H$23*0.14</f>
        <v>3094000.0000000005</v>
      </c>
      <c r="J25" s="12">
        <f>$H$23*0.14</f>
        <v>3094000.0000000005</v>
      </c>
      <c r="K25" s="12">
        <f>$H$23*0.14</f>
        <v>3094000.0000000005</v>
      </c>
      <c r="L25" s="12">
        <f>$H$23*0.14</f>
        <v>3094000.0000000005</v>
      </c>
      <c r="M25" s="17">
        <f t="shared" ref="M25:AA25" si="26">$H$23*0.02</f>
        <v>442000</v>
      </c>
      <c r="N25" s="17">
        <f t="shared" si="26"/>
        <v>442000</v>
      </c>
      <c r="O25" s="17">
        <f t="shared" si="26"/>
        <v>442000</v>
      </c>
      <c r="P25" s="17">
        <f t="shared" si="26"/>
        <v>442000</v>
      </c>
      <c r="Q25" s="17">
        <f t="shared" si="26"/>
        <v>442000</v>
      </c>
      <c r="R25" s="17">
        <f t="shared" si="26"/>
        <v>442000</v>
      </c>
      <c r="S25" s="17">
        <f t="shared" si="26"/>
        <v>442000</v>
      </c>
      <c r="T25" s="17">
        <f t="shared" si="26"/>
        <v>442000</v>
      </c>
      <c r="U25" s="17">
        <f t="shared" si="26"/>
        <v>442000</v>
      </c>
      <c r="V25" s="17">
        <f t="shared" si="26"/>
        <v>442000</v>
      </c>
      <c r="W25" s="17">
        <f t="shared" si="26"/>
        <v>442000</v>
      </c>
      <c r="X25" s="17">
        <f t="shared" si="26"/>
        <v>442000</v>
      </c>
      <c r="Y25" s="17">
        <f t="shared" si="26"/>
        <v>442000</v>
      </c>
      <c r="Z25" s="17">
        <f t="shared" si="26"/>
        <v>442000</v>
      </c>
      <c r="AA25" s="17">
        <f t="shared" si="26"/>
        <v>442000</v>
      </c>
      <c r="AB25" s="12">
        <v>0</v>
      </c>
    </row>
    <row r="27" spans="2:28" x14ac:dyDescent="0.2">
      <c r="B27" t="s">
        <v>2</v>
      </c>
      <c r="D27">
        <f>D24*(1-$C$12)+D25*$C$12</f>
        <v>498776422.82999998</v>
      </c>
      <c r="E27">
        <f t="shared" ref="E27:AB27" si="27">E24*(1-$C$12)+E25*$C$12</f>
        <v>498776422.82999998</v>
      </c>
      <c r="F27">
        <f t="shared" si="27"/>
        <v>498776422.82999998</v>
      </c>
      <c r="G27">
        <f t="shared" si="27"/>
        <v>496912095.32999998</v>
      </c>
      <c r="H27" s="5">
        <f>H24*(1-$C$12)+H25*$C$12-H23</f>
        <v>549341181.71000004</v>
      </c>
      <c r="I27">
        <f t="shared" si="27"/>
        <v>572930509.93499994</v>
      </c>
      <c r="J27">
        <f t="shared" si="27"/>
        <v>574568770.98249996</v>
      </c>
      <c r="K27">
        <f t="shared" si="27"/>
        <v>576370858.13475001</v>
      </c>
      <c r="L27">
        <f t="shared" si="27"/>
        <v>521361311.05400997</v>
      </c>
      <c r="M27">
        <f t="shared" si="27"/>
        <v>519221403.02841097</v>
      </c>
      <c r="N27">
        <f t="shared" si="27"/>
        <v>517967288.60025209</v>
      </c>
      <c r="O27">
        <f t="shared" si="27"/>
        <v>516587762.72927725</v>
      </c>
      <c r="P27">
        <f t="shared" si="27"/>
        <v>515070284.27120501</v>
      </c>
      <c r="Q27">
        <f t="shared" si="27"/>
        <v>513401057.96732551</v>
      </c>
      <c r="R27">
        <f t="shared" si="27"/>
        <v>511564909.03305811</v>
      </c>
      <c r="S27">
        <f t="shared" si="27"/>
        <v>509545145.20536387</v>
      </c>
      <c r="T27">
        <f t="shared" si="27"/>
        <v>507323404.99490029</v>
      </c>
      <c r="U27">
        <f t="shared" si="27"/>
        <v>504879490.7633903</v>
      </c>
      <c r="V27">
        <f t="shared" si="27"/>
        <v>502191185.1087293</v>
      </c>
      <c r="W27">
        <f t="shared" si="27"/>
        <v>502191185.1087293</v>
      </c>
      <c r="X27">
        <f t="shared" si="27"/>
        <v>502191185.1087293</v>
      </c>
      <c r="Y27">
        <f t="shared" si="27"/>
        <v>502191185.1087293</v>
      </c>
      <c r="Z27">
        <f t="shared" si="27"/>
        <v>502191185.1087293</v>
      </c>
      <c r="AA27">
        <f t="shared" si="27"/>
        <v>502191185.1087293</v>
      </c>
      <c r="AB27">
        <f t="shared" si="27"/>
        <v>502024551.1087293</v>
      </c>
    </row>
    <row r="28" spans="2:28" x14ac:dyDescent="0.2">
      <c r="B28" t="s">
        <v>3</v>
      </c>
      <c r="D28">
        <f t="shared" ref="D28:AB28" si="28">D27/(1+$C$13)^(D3-$D$3)</f>
        <v>498776422.82999998</v>
      </c>
      <c r="E28">
        <f t="shared" si="28"/>
        <v>453433111.66363633</v>
      </c>
      <c r="F28">
        <f t="shared" si="28"/>
        <v>412211919.69421482</v>
      </c>
      <c r="G28">
        <f t="shared" si="28"/>
        <v>373337411.96844465</v>
      </c>
      <c r="H28">
        <f t="shared" si="28"/>
        <v>375207418.69407821</v>
      </c>
      <c r="I28">
        <f t="shared" si="28"/>
        <v>355744770.24979651</v>
      </c>
      <c r="J28">
        <f t="shared" si="28"/>
        <v>324329092.2426604</v>
      </c>
      <c r="K28">
        <f t="shared" si="28"/>
        <v>295769384.96344578</v>
      </c>
      <c r="L28">
        <f t="shared" si="28"/>
        <v>243218899.36251798</v>
      </c>
      <c r="M28">
        <f t="shared" si="28"/>
        <v>220200560.43236908</v>
      </c>
      <c r="N28">
        <f t="shared" si="28"/>
        <v>199698812.26383665</v>
      </c>
      <c r="O28">
        <f t="shared" si="28"/>
        <v>181060859.38335258</v>
      </c>
      <c r="P28">
        <f t="shared" si="28"/>
        <v>164117265.85563985</v>
      </c>
      <c r="Q28">
        <f t="shared" si="28"/>
        <v>148713999.01226464</v>
      </c>
      <c r="R28">
        <f t="shared" si="28"/>
        <v>134711029.15465078</v>
      </c>
      <c r="S28">
        <f t="shared" si="28"/>
        <v>121981056.55682001</v>
      </c>
      <c r="T28">
        <f t="shared" si="28"/>
        <v>110408354.19515568</v>
      </c>
      <c r="U28">
        <f t="shared" si="28"/>
        <v>99887715.684551731</v>
      </c>
      <c r="V28">
        <f t="shared" si="28"/>
        <v>90323498.856729969</v>
      </c>
      <c r="W28">
        <f t="shared" si="28"/>
        <v>82112271.687936306</v>
      </c>
      <c r="X28">
        <f t="shared" si="28"/>
        <v>74647519.716305748</v>
      </c>
      <c r="Y28">
        <f t="shared" si="28"/>
        <v>67861381.560277939</v>
      </c>
      <c r="Z28">
        <f t="shared" si="28"/>
        <v>61692165.054798119</v>
      </c>
      <c r="AA28" s="4">
        <f t="shared" si="28"/>
        <v>56083786.413452834</v>
      </c>
      <c r="AB28">
        <f t="shared" si="28"/>
        <v>50968342.759369954</v>
      </c>
    </row>
    <row r="30" spans="2:28" x14ac:dyDescent="0.2">
      <c r="B30" t="s">
        <v>1</v>
      </c>
      <c r="C30">
        <f>SUM(D28:AB28)</f>
        <v>5196497050.2563086</v>
      </c>
    </row>
    <row r="32" spans="2:28" x14ac:dyDescent="0.2">
      <c r="B32" t="s">
        <v>16</v>
      </c>
      <c r="D32">
        <v>41.46</v>
      </c>
      <c r="E32">
        <v>41.46</v>
      </c>
      <c r="F32">
        <v>41.46</v>
      </c>
      <c r="G32">
        <v>41.46</v>
      </c>
      <c r="H32">
        <v>30.37</v>
      </c>
      <c r="I32">
        <v>30.37</v>
      </c>
      <c r="J32">
        <v>30.37</v>
      </c>
      <c r="K32">
        <v>30.37</v>
      </c>
      <c r="L32">
        <v>34.92</v>
      </c>
      <c r="M32">
        <v>34.92</v>
      </c>
      <c r="N32">
        <v>34.92</v>
      </c>
      <c r="O32">
        <v>34.92</v>
      </c>
      <c r="P32">
        <v>34.92</v>
      </c>
      <c r="Q32">
        <v>34.92</v>
      </c>
      <c r="R32">
        <v>34.92</v>
      </c>
      <c r="S32">
        <v>34.92</v>
      </c>
      <c r="T32">
        <v>34.92</v>
      </c>
      <c r="U32">
        <v>34.92</v>
      </c>
      <c r="V32">
        <v>34.92</v>
      </c>
      <c r="W32">
        <v>34.92</v>
      </c>
      <c r="X32">
        <v>34.92</v>
      </c>
      <c r="Y32">
        <v>34.92</v>
      </c>
      <c r="Z32">
        <v>34.92</v>
      </c>
      <c r="AA32">
        <v>34.92</v>
      </c>
      <c r="AB32">
        <v>34.92</v>
      </c>
    </row>
    <row r="33" spans="2:28" x14ac:dyDescent="0.2">
      <c r="B33" t="s">
        <v>28</v>
      </c>
      <c r="D33">
        <v>41.46</v>
      </c>
      <c r="E33">
        <v>41.46</v>
      </c>
      <c r="F33">
        <v>41.46</v>
      </c>
      <c r="G33">
        <v>41.46</v>
      </c>
      <c r="H33">
        <v>29.82</v>
      </c>
      <c r="I33">
        <v>29.82</v>
      </c>
      <c r="J33">
        <v>29.82</v>
      </c>
      <c r="K33">
        <v>29.82</v>
      </c>
      <c r="L33">
        <v>29.82</v>
      </c>
      <c r="M33">
        <v>29.82</v>
      </c>
      <c r="N33">
        <v>29.82</v>
      </c>
      <c r="O33">
        <v>29.82</v>
      </c>
      <c r="P33">
        <v>29.82</v>
      </c>
      <c r="Q33">
        <v>29.82</v>
      </c>
      <c r="R33">
        <v>29.82</v>
      </c>
      <c r="S33">
        <v>29.82</v>
      </c>
      <c r="T33">
        <v>29.82</v>
      </c>
      <c r="U33">
        <v>29.82</v>
      </c>
      <c r="V33">
        <v>29.82</v>
      </c>
      <c r="W33">
        <v>29.82</v>
      </c>
      <c r="X33">
        <v>29.82</v>
      </c>
      <c r="Y33">
        <v>29.82</v>
      </c>
      <c r="Z33">
        <v>29.82</v>
      </c>
      <c r="AA33">
        <v>29.82</v>
      </c>
      <c r="AB33">
        <v>29.82</v>
      </c>
    </row>
    <row r="34" spans="2:28" x14ac:dyDescent="0.2">
      <c r="B34" t="s">
        <v>29</v>
      </c>
      <c r="D34">
        <f>D33-D32</f>
        <v>0</v>
      </c>
      <c r="E34">
        <f t="shared" ref="E34:AB34" si="29">E33-E32</f>
        <v>0</v>
      </c>
      <c r="F34">
        <f t="shared" si="29"/>
        <v>0</v>
      </c>
      <c r="G34">
        <f t="shared" si="29"/>
        <v>0</v>
      </c>
      <c r="H34">
        <f t="shared" si="29"/>
        <v>-0.55000000000000071</v>
      </c>
      <c r="I34">
        <f t="shared" si="29"/>
        <v>-0.55000000000000071</v>
      </c>
      <c r="J34">
        <f t="shared" si="29"/>
        <v>-0.55000000000000071</v>
      </c>
      <c r="K34">
        <f t="shared" si="29"/>
        <v>-0.55000000000000071</v>
      </c>
      <c r="L34">
        <f t="shared" si="29"/>
        <v>-5.1000000000000014</v>
      </c>
      <c r="M34">
        <f t="shared" si="29"/>
        <v>-5.1000000000000014</v>
      </c>
      <c r="N34">
        <f t="shared" si="29"/>
        <v>-5.1000000000000014</v>
      </c>
      <c r="O34">
        <f t="shared" si="29"/>
        <v>-5.1000000000000014</v>
      </c>
      <c r="P34">
        <f t="shared" si="29"/>
        <v>-5.1000000000000014</v>
      </c>
      <c r="Q34">
        <f t="shared" si="29"/>
        <v>-5.1000000000000014</v>
      </c>
      <c r="R34">
        <f t="shared" si="29"/>
        <v>-5.1000000000000014</v>
      </c>
      <c r="S34">
        <f t="shared" si="29"/>
        <v>-5.1000000000000014</v>
      </c>
      <c r="T34">
        <f t="shared" si="29"/>
        <v>-5.1000000000000014</v>
      </c>
      <c r="U34">
        <f t="shared" si="29"/>
        <v>-5.1000000000000014</v>
      </c>
      <c r="V34">
        <f t="shared" si="29"/>
        <v>-5.1000000000000014</v>
      </c>
      <c r="W34">
        <f t="shared" si="29"/>
        <v>-5.1000000000000014</v>
      </c>
      <c r="X34">
        <f t="shared" si="29"/>
        <v>-5.1000000000000014</v>
      </c>
      <c r="Y34">
        <f t="shared" si="29"/>
        <v>-5.1000000000000014</v>
      </c>
      <c r="Z34">
        <f t="shared" si="29"/>
        <v>-5.1000000000000014</v>
      </c>
      <c r="AA34">
        <f t="shared" si="29"/>
        <v>-5.1000000000000014</v>
      </c>
      <c r="AB34">
        <f t="shared" si="29"/>
        <v>-5.1000000000000014</v>
      </c>
    </row>
    <row r="35" spans="2:28" x14ac:dyDescent="0.2">
      <c r="B35" t="s">
        <v>17</v>
      </c>
      <c r="D35">
        <f>8.338*1000000</f>
        <v>8337999.9999999991</v>
      </c>
      <c r="E35">
        <f t="shared" ref="E35:G35" si="30">8.338*1000000</f>
        <v>8337999.9999999991</v>
      </c>
      <c r="F35">
        <f t="shared" si="30"/>
        <v>8337999.9999999991</v>
      </c>
      <c r="G35">
        <f t="shared" si="30"/>
        <v>8337999.9999999991</v>
      </c>
      <c r="H35">
        <f>8.391*1000000</f>
        <v>8391000</v>
      </c>
      <c r="I35">
        <f t="shared" ref="I35:AB35" si="31">8.391*1000000</f>
        <v>8391000</v>
      </c>
      <c r="J35">
        <f t="shared" si="31"/>
        <v>8391000</v>
      </c>
      <c r="K35">
        <f t="shared" si="31"/>
        <v>8391000</v>
      </c>
      <c r="L35">
        <f t="shared" si="31"/>
        <v>8391000</v>
      </c>
      <c r="M35">
        <f t="shared" si="31"/>
        <v>8391000</v>
      </c>
      <c r="N35">
        <f t="shared" si="31"/>
        <v>8391000</v>
      </c>
      <c r="O35">
        <f t="shared" si="31"/>
        <v>8391000</v>
      </c>
      <c r="P35">
        <f t="shared" si="31"/>
        <v>8391000</v>
      </c>
      <c r="Q35">
        <f t="shared" si="31"/>
        <v>8391000</v>
      </c>
      <c r="R35">
        <f t="shared" si="31"/>
        <v>8391000</v>
      </c>
      <c r="S35">
        <f t="shared" si="31"/>
        <v>8391000</v>
      </c>
      <c r="T35">
        <f t="shared" si="31"/>
        <v>8391000</v>
      </c>
      <c r="U35">
        <f t="shared" si="31"/>
        <v>8391000</v>
      </c>
      <c r="V35">
        <f t="shared" si="31"/>
        <v>8391000</v>
      </c>
      <c r="W35">
        <f t="shared" si="31"/>
        <v>8391000</v>
      </c>
      <c r="X35">
        <f t="shared" si="31"/>
        <v>8391000</v>
      </c>
      <c r="Y35">
        <f t="shared" si="31"/>
        <v>8391000</v>
      </c>
      <c r="Z35">
        <f t="shared" si="31"/>
        <v>8391000</v>
      </c>
      <c r="AA35">
        <f t="shared" si="31"/>
        <v>8391000</v>
      </c>
      <c r="AB35">
        <f t="shared" si="31"/>
        <v>8391000</v>
      </c>
    </row>
    <row r="36" spans="2:28" x14ac:dyDescent="0.2">
      <c r="B36" t="s">
        <v>30</v>
      </c>
      <c r="D36">
        <f>D35*D34</f>
        <v>0</v>
      </c>
      <c r="E36">
        <f t="shared" ref="E36:AB36" si="32">E35*E34</f>
        <v>0</v>
      </c>
      <c r="F36">
        <f t="shared" si="32"/>
        <v>0</v>
      </c>
      <c r="G36">
        <f t="shared" si="32"/>
        <v>0</v>
      </c>
      <c r="H36">
        <f t="shared" si="32"/>
        <v>-4615050.0000000056</v>
      </c>
      <c r="I36">
        <f t="shared" si="32"/>
        <v>-4615050.0000000056</v>
      </c>
      <c r="J36">
        <f t="shared" si="32"/>
        <v>-4615050.0000000056</v>
      </c>
      <c r="K36">
        <f t="shared" si="32"/>
        <v>-4615050.0000000056</v>
      </c>
      <c r="L36" s="4">
        <f t="shared" si="32"/>
        <v>-42794100.000000015</v>
      </c>
      <c r="M36">
        <f t="shared" si="32"/>
        <v>-42794100.000000015</v>
      </c>
      <c r="N36">
        <f t="shared" si="32"/>
        <v>-42794100.000000015</v>
      </c>
      <c r="O36">
        <f t="shared" si="32"/>
        <v>-42794100.000000015</v>
      </c>
      <c r="P36">
        <f t="shared" si="32"/>
        <v>-42794100.000000015</v>
      </c>
      <c r="Q36">
        <f t="shared" si="32"/>
        <v>-42794100.000000015</v>
      </c>
      <c r="R36">
        <f t="shared" si="32"/>
        <v>-42794100.000000015</v>
      </c>
      <c r="S36">
        <f t="shared" si="32"/>
        <v>-42794100.000000015</v>
      </c>
      <c r="T36">
        <f t="shared" si="32"/>
        <v>-42794100.000000015</v>
      </c>
      <c r="U36">
        <f t="shared" si="32"/>
        <v>-42794100.000000015</v>
      </c>
      <c r="V36">
        <f t="shared" si="32"/>
        <v>-42794100.000000015</v>
      </c>
      <c r="W36">
        <f t="shared" si="32"/>
        <v>-42794100.000000015</v>
      </c>
      <c r="X36">
        <f t="shared" si="32"/>
        <v>-42794100.000000015</v>
      </c>
      <c r="Y36">
        <f t="shared" si="32"/>
        <v>-42794100.000000015</v>
      </c>
      <c r="Z36">
        <f t="shared" si="32"/>
        <v>-42794100.000000015</v>
      </c>
      <c r="AA36">
        <f t="shared" si="32"/>
        <v>-42794100.000000015</v>
      </c>
      <c r="AB36">
        <f t="shared" si="32"/>
        <v>-42794100.000000015</v>
      </c>
    </row>
    <row r="38" spans="2:28" x14ac:dyDescent="0.2">
      <c r="B38" t="s">
        <v>27</v>
      </c>
    </row>
    <row r="39" spans="2:28" x14ac:dyDescent="0.2">
      <c r="B39" t="s">
        <v>25</v>
      </c>
      <c r="D39">
        <f>D22*(1-$C$12)+D25*$C$12+D36</f>
        <v>0</v>
      </c>
      <c r="E39">
        <f t="shared" ref="E39:AB39" si="33">E22*(1-$C$12)+E25*$C$12+E36</f>
        <v>0</v>
      </c>
      <c r="F39">
        <f t="shared" si="33"/>
        <v>0</v>
      </c>
      <c r="G39">
        <f t="shared" si="33"/>
        <v>-1864327.5</v>
      </c>
      <c r="H39" s="5">
        <f>H22*(1-$C$12)+H25*$C$12+H36-H23</f>
        <v>-10655329.750000006</v>
      </c>
      <c r="I39">
        <f t="shared" si="33"/>
        <v>12933998.474999996</v>
      </c>
      <c r="J39">
        <f t="shared" si="33"/>
        <v>14572259.522500003</v>
      </c>
      <c r="K39">
        <f t="shared" si="33"/>
        <v>16374346.674749998</v>
      </c>
      <c r="L39">
        <f t="shared" si="33"/>
        <v>-53028702.255990021</v>
      </c>
      <c r="M39">
        <f t="shared" si="33"/>
        <v>-55168610.281589024</v>
      </c>
      <c r="N39">
        <f t="shared" si="33"/>
        <v>-56422724.709747925</v>
      </c>
      <c r="O39">
        <f t="shared" si="33"/>
        <v>-57802250.580722712</v>
      </c>
      <c r="P39">
        <f t="shared" si="33"/>
        <v>-59319729.038794987</v>
      </c>
      <c r="Q39">
        <f t="shared" si="33"/>
        <v>-60988955.342674479</v>
      </c>
      <c r="R39">
        <f t="shared" si="33"/>
        <v>-62825104.276941933</v>
      </c>
      <c r="S39">
        <f t="shared" si="33"/>
        <v>-64844868.104636125</v>
      </c>
      <c r="T39">
        <f t="shared" si="33"/>
        <v>-67066608.315099739</v>
      </c>
      <c r="U39">
        <f t="shared" si="33"/>
        <v>-69510522.546609715</v>
      </c>
      <c r="V39">
        <f t="shared" si="33"/>
        <v>-72198828.201270685</v>
      </c>
      <c r="W39">
        <f t="shared" si="33"/>
        <v>-72198828.201270685</v>
      </c>
      <c r="X39">
        <f t="shared" si="33"/>
        <v>-72198828.201270685</v>
      </c>
      <c r="Y39">
        <f t="shared" si="33"/>
        <v>-72198828.201270685</v>
      </c>
      <c r="Z39">
        <f t="shared" si="33"/>
        <v>-72198828.201270685</v>
      </c>
      <c r="AA39">
        <f t="shared" si="33"/>
        <v>-72198828.201270685</v>
      </c>
      <c r="AB39">
        <f t="shared" si="33"/>
        <v>-72365462.201270685</v>
      </c>
    </row>
    <row r="40" spans="2:28" x14ac:dyDescent="0.2">
      <c r="B40" t="s">
        <v>26</v>
      </c>
      <c r="D40">
        <f>D39/(1+$C$13)^(D3-$D$3)</f>
        <v>0</v>
      </c>
      <c r="E40">
        <f t="shared" ref="E40:AB40" si="34">E39/(1+$C$13)^(E3-$D$3)</f>
        <v>0</v>
      </c>
      <c r="F40">
        <f t="shared" si="34"/>
        <v>0</v>
      </c>
      <c r="G40">
        <f t="shared" si="34"/>
        <v>-1400696.8444778358</v>
      </c>
      <c r="H40">
        <f t="shared" si="34"/>
        <v>-7277733.5906017367</v>
      </c>
      <c r="I40">
        <f t="shared" si="34"/>
        <v>8030995.4455420896</v>
      </c>
      <c r="J40">
        <f t="shared" si="34"/>
        <v>8225660.6024291553</v>
      </c>
      <c r="K40">
        <f t="shared" si="34"/>
        <v>8402628.9268719349</v>
      </c>
      <c r="L40">
        <f t="shared" si="34"/>
        <v>-24738280.965363871</v>
      </c>
      <c r="M40">
        <f t="shared" si="34"/>
        <v>-23396876.229341675</v>
      </c>
      <c r="N40">
        <f t="shared" si="34"/>
        <v>-21753402.883173123</v>
      </c>
      <c r="O40">
        <f t="shared" si="34"/>
        <v>-20259336.204838071</v>
      </c>
      <c r="P40">
        <f t="shared" si="34"/>
        <v>-18901093.76998803</v>
      </c>
      <c r="Q40">
        <f t="shared" si="34"/>
        <v>-17666327.920124352</v>
      </c>
      <c r="R40">
        <f t="shared" si="34"/>
        <v>-16543813.511157375</v>
      </c>
      <c r="S40">
        <f t="shared" si="34"/>
        <v>-15523345.866641941</v>
      </c>
      <c r="T40">
        <f t="shared" si="34"/>
        <v>-14595648.007991547</v>
      </c>
      <c r="U40">
        <f t="shared" si="34"/>
        <v>-13752286.31830937</v>
      </c>
      <c r="V40">
        <f t="shared" si="34"/>
        <v>-12985593.873143753</v>
      </c>
      <c r="W40">
        <f t="shared" si="34"/>
        <v>-11805085.339221591</v>
      </c>
      <c r="X40">
        <f t="shared" si="34"/>
        <v>-10731895.762928721</v>
      </c>
      <c r="Y40">
        <f t="shared" si="34"/>
        <v>-9756268.8753897455</v>
      </c>
      <c r="Z40">
        <f t="shared" si="34"/>
        <v>-8869335.3412634023</v>
      </c>
      <c r="AA40">
        <f t="shared" si="34"/>
        <v>-8063032.1284212749</v>
      </c>
      <c r="AB40">
        <f t="shared" si="34"/>
        <v>-7346946.8241519658</v>
      </c>
    </row>
    <row r="41" spans="2:28" x14ac:dyDescent="0.2">
      <c r="B41" t="s">
        <v>1</v>
      </c>
      <c r="C41" s="4">
        <f>SUM(D40:AB40)</f>
        <v>-240707715.28168625</v>
      </c>
    </row>
  </sheetData>
  <mergeCells count="1"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8A53-D24A-5544-8BC7-AB39EA6526BC}">
  <dimension ref="A1:Z38"/>
  <sheetViews>
    <sheetView tabSelected="1" topLeftCell="A19" zoomScale="133" workbookViewId="0">
      <selection activeCell="A38" sqref="A38:B38"/>
    </sheetView>
  </sheetViews>
  <sheetFormatPr baseColWidth="10" defaultRowHeight="16" x14ac:dyDescent="0.2"/>
  <cols>
    <col min="1" max="1" width="28.83203125" bestFit="1" customWidth="1"/>
  </cols>
  <sheetData>
    <row r="1" spans="1:26" s="20" customFormat="1" ht="21" x14ac:dyDescent="0.2">
      <c r="A1" s="27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26" s="20" customFormat="1" x14ac:dyDescent="0.2">
      <c r="A2" s="20" t="s">
        <v>32</v>
      </c>
      <c r="B2" s="20">
        <v>1992</v>
      </c>
      <c r="C2" s="20">
        <v>1993</v>
      </c>
      <c r="D2" s="20">
        <v>1994</v>
      </c>
      <c r="E2" s="20">
        <v>1995</v>
      </c>
      <c r="F2" s="20">
        <v>1996</v>
      </c>
      <c r="G2" s="20">
        <v>1997</v>
      </c>
      <c r="H2" s="20">
        <v>1998</v>
      </c>
      <c r="I2" s="20">
        <v>1999</v>
      </c>
      <c r="J2" s="20">
        <v>2000</v>
      </c>
      <c r="K2" s="20">
        <v>2001</v>
      </c>
      <c r="L2" s="20">
        <v>2002</v>
      </c>
      <c r="M2" s="20">
        <v>2003</v>
      </c>
      <c r="N2" s="20">
        <v>2004</v>
      </c>
      <c r="O2" s="20">
        <v>2005</v>
      </c>
      <c r="P2" s="20">
        <v>2006</v>
      </c>
      <c r="Q2" s="20">
        <v>2007</v>
      </c>
      <c r="R2" s="20">
        <v>2008</v>
      </c>
      <c r="S2" s="20">
        <v>2009</v>
      </c>
      <c r="T2" s="20">
        <v>2010</v>
      </c>
      <c r="U2" s="20">
        <v>2011</v>
      </c>
      <c r="V2" s="20">
        <v>2012</v>
      </c>
      <c r="W2" s="20">
        <v>2013</v>
      </c>
      <c r="X2" s="20">
        <v>2014</v>
      </c>
      <c r="Y2" s="20">
        <v>2015</v>
      </c>
      <c r="Z2" s="20">
        <v>2016</v>
      </c>
    </row>
    <row r="3" spans="1:26" s="20" customFormat="1" x14ac:dyDescent="0.2">
      <c r="A3" s="20" t="s">
        <v>33</v>
      </c>
      <c r="B3" s="20">
        <v>21551</v>
      </c>
      <c r="C3" s="20">
        <v>21551</v>
      </c>
      <c r="D3" s="20">
        <v>21551</v>
      </c>
      <c r="E3" s="20">
        <v>21551</v>
      </c>
      <c r="F3" s="20">
        <v>21551</v>
      </c>
      <c r="G3" s="20">
        <v>21551</v>
      </c>
      <c r="H3" s="20">
        <v>21551</v>
      </c>
      <c r="I3" s="20">
        <v>21551</v>
      </c>
      <c r="J3" s="20">
        <v>21551</v>
      </c>
      <c r="K3" s="20">
        <v>21551</v>
      </c>
      <c r="L3" s="20">
        <v>21551</v>
      </c>
      <c r="M3" s="20">
        <v>21551</v>
      </c>
      <c r="N3" s="20">
        <v>21551</v>
      </c>
      <c r="O3" s="20">
        <v>21551</v>
      </c>
      <c r="P3" s="20">
        <v>21551</v>
      </c>
      <c r="Q3" s="20">
        <v>21551</v>
      </c>
      <c r="R3" s="20">
        <v>21551</v>
      </c>
      <c r="S3" s="20">
        <v>21551</v>
      </c>
      <c r="T3" s="20">
        <v>21551</v>
      </c>
      <c r="U3" s="20">
        <v>21551</v>
      </c>
      <c r="V3" s="20">
        <v>21551</v>
      </c>
      <c r="W3" s="20">
        <v>21551</v>
      </c>
      <c r="X3" s="20">
        <v>21551</v>
      </c>
      <c r="Y3" s="20">
        <v>21551</v>
      </c>
      <c r="Z3" s="20">
        <v>21551</v>
      </c>
    </row>
    <row r="4" spans="1:26" s="20" customFormat="1" x14ac:dyDescent="0.2">
      <c r="A4" s="20" t="s">
        <v>34</v>
      </c>
      <c r="B4" s="20">
        <v>5.6000000000000001E-2</v>
      </c>
      <c r="C4" s="20">
        <v>5.6000000000000001E-2</v>
      </c>
      <c r="D4" s="20">
        <v>5.6000000000000001E-2</v>
      </c>
      <c r="E4" s="20">
        <v>5.6000000000000001E-2</v>
      </c>
      <c r="F4" s="20">
        <v>5.6000000000000001E-2</v>
      </c>
      <c r="G4" s="20">
        <v>5.6000000000000001E-2</v>
      </c>
      <c r="H4" s="20">
        <v>5.6000000000000001E-2</v>
      </c>
      <c r="I4" s="20">
        <v>5.6000000000000001E-2</v>
      </c>
      <c r="J4" s="20">
        <v>5.6000000000000001E-2</v>
      </c>
      <c r="K4" s="20">
        <v>5.6000000000000001E-2</v>
      </c>
      <c r="L4" s="20">
        <v>5.6000000000000001E-2</v>
      </c>
      <c r="M4" s="20">
        <v>5.6000000000000001E-2</v>
      </c>
      <c r="N4" s="20">
        <v>5.6000000000000001E-2</v>
      </c>
      <c r="O4" s="20">
        <v>5.6000000000000001E-2</v>
      </c>
      <c r="P4" s="20">
        <v>5.6000000000000001E-2</v>
      </c>
      <c r="Q4" s="20">
        <v>5.6000000000000001E-2</v>
      </c>
      <c r="R4" s="20">
        <v>5.6000000000000001E-2</v>
      </c>
      <c r="S4" s="20">
        <v>5.6000000000000001E-2</v>
      </c>
      <c r="T4" s="20">
        <v>5.6000000000000001E-2</v>
      </c>
      <c r="U4" s="20">
        <v>5.6000000000000001E-2</v>
      </c>
      <c r="V4" s="20">
        <v>5.6000000000000001E-2</v>
      </c>
      <c r="W4" s="20">
        <v>5.6000000000000001E-2</v>
      </c>
      <c r="X4" s="20">
        <v>5.6000000000000001E-2</v>
      </c>
      <c r="Y4" s="20">
        <v>5.6000000000000001E-2</v>
      </c>
      <c r="Z4" s="20">
        <v>5.6000000000000001E-2</v>
      </c>
    </row>
    <row r="5" spans="1:26" s="20" customFormat="1" x14ac:dyDescent="0.2">
      <c r="A5" s="21" t="s">
        <v>35</v>
      </c>
      <c r="B5" s="20">
        <f t="shared" ref="B5:Z5" si="0">B3*B4</f>
        <v>1206.856</v>
      </c>
      <c r="C5" s="20">
        <f t="shared" si="0"/>
        <v>1206.856</v>
      </c>
      <c r="D5" s="20">
        <f t="shared" si="0"/>
        <v>1206.856</v>
      </c>
      <c r="E5" s="20">
        <f t="shared" si="0"/>
        <v>1206.856</v>
      </c>
      <c r="F5" s="20">
        <f t="shared" si="0"/>
        <v>1206.856</v>
      </c>
      <c r="G5" s="20">
        <f t="shared" si="0"/>
        <v>1206.856</v>
      </c>
      <c r="H5" s="20">
        <f t="shared" si="0"/>
        <v>1206.856</v>
      </c>
      <c r="I5" s="20">
        <f t="shared" si="0"/>
        <v>1206.856</v>
      </c>
      <c r="J5" s="20">
        <f t="shared" si="0"/>
        <v>1206.856</v>
      </c>
      <c r="K5" s="20">
        <f t="shared" si="0"/>
        <v>1206.856</v>
      </c>
      <c r="L5" s="20">
        <f t="shared" si="0"/>
        <v>1206.856</v>
      </c>
      <c r="M5" s="20">
        <f t="shared" si="0"/>
        <v>1206.856</v>
      </c>
      <c r="N5" s="20">
        <f t="shared" si="0"/>
        <v>1206.856</v>
      </c>
      <c r="O5" s="20">
        <f t="shared" si="0"/>
        <v>1206.856</v>
      </c>
      <c r="P5" s="20">
        <f t="shared" si="0"/>
        <v>1206.856</v>
      </c>
      <c r="Q5" s="20">
        <f t="shared" si="0"/>
        <v>1206.856</v>
      </c>
      <c r="R5" s="20">
        <f t="shared" si="0"/>
        <v>1206.856</v>
      </c>
      <c r="S5" s="20">
        <f t="shared" si="0"/>
        <v>1206.856</v>
      </c>
      <c r="T5" s="20">
        <f t="shared" si="0"/>
        <v>1206.856</v>
      </c>
      <c r="U5" s="20">
        <f t="shared" si="0"/>
        <v>1206.856</v>
      </c>
      <c r="V5" s="20">
        <f t="shared" si="0"/>
        <v>1206.856</v>
      </c>
      <c r="W5" s="20">
        <f t="shared" si="0"/>
        <v>1206.856</v>
      </c>
      <c r="X5" s="20">
        <f t="shared" si="0"/>
        <v>1206.856</v>
      </c>
      <c r="Y5" s="20">
        <f t="shared" si="0"/>
        <v>1206.856</v>
      </c>
      <c r="Z5" s="20">
        <f t="shared" si="0"/>
        <v>1206.856</v>
      </c>
    </row>
    <row r="6" spans="1:26" s="22" customFormat="1" x14ac:dyDescent="0.2">
      <c r="A6" s="22" t="s">
        <v>36</v>
      </c>
      <c r="B6" s="22">
        <v>41.46</v>
      </c>
      <c r="C6" s="22">
        <v>41.46</v>
      </c>
      <c r="D6" s="22">
        <v>41.46</v>
      </c>
      <c r="E6" s="22">
        <v>41.46</v>
      </c>
      <c r="F6" s="22">
        <v>30.37</v>
      </c>
      <c r="G6" s="22">
        <v>30.37</v>
      </c>
      <c r="H6" s="22">
        <v>30.37</v>
      </c>
      <c r="I6" s="22">
        <v>30.37</v>
      </c>
      <c r="J6" s="22">
        <v>34.92</v>
      </c>
      <c r="K6" s="22">
        <v>34.92</v>
      </c>
      <c r="L6" s="22">
        <v>34.92</v>
      </c>
      <c r="M6" s="22">
        <v>34.92</v>
      </c>
      <c r="N6" s="22">
        <v>34.92</v>
      </c>
      <c r="O6" s="22">
        <v>34.92</v>
      </c>
      <c r="P6" s="22">
        <v>34.92</v>
      </c>
      <c r="Q6" s="22">
        <v>34.92</v>
      </c>
      <c r="R6" s="22">
        <v>34.92</v>
      </c>
      <c r="S6" s="22">
        <v>34.92</v>
      </c>
      <c r="T6" s="22">
        <v>34.92</v>
      </c>
      <c r="U6" s="22">
        <v>34.92</v>
      </c>
      <c r="V6" s="22">
        <v>34.92</v>
      </c>
      <c r="W6" s="22">
        <v>34.92</v>
      </c>
      <c r="X6" s="22">
        <v>34.92</v>
      </c>
      <c r="Y6" s="22">
        <v>34.92</v>
      </c>
      <c r="Z6" s="22">
        <v>34.92</v>
      </c>
    </row>
    <row r="7" spans="1:26" s="20" customFormat="1" x14ac:dyDescent="0.2">
      <c r="A7" s="20" t="s">
        <v>37</v>
      </c>
      <c r="B7" s="20">
        <v>8.3379999999999992</v>
      </c>
      <c r="C7" s="20">
        <v>8.3379999999999992</v>
      </c>
      <c r="D7" s="20">
        <v>8.3379999999999992</v>
      </c>
      <c r="E7" s="20">
        <v>8.3379999999999992</v>
      </c>
      <c r="F7" s="20">
        <v>8.391</v>
      </c>
      <c r="G7" s="20">
        <v>8.391</v>
      </c>
      <c r="H7" s="20">
        <v>8.391</v>
      </c>
      <c r="I7" s="20">
        <v>8.391</v>
      </c>
      <c r="J7" s="20">
        <v>8.391</v>
      </c>
      <c r="K7" s="20">
        <v>8.391</v>
      </c>
      <c r="L7" s="20">
        <v>8.391</v>
      </c>
      <c r="M7" s="20">
        <v>8.391</v>
      </c>
      <c r="N7" s="20">
        <v>8.391</v>
      </c>
      <c r="O7" s="20">
        <v>8.391</v>
      </c>
      <c r="P7" s="20">
        <v>8.391</v>
      </c>
      <c r="Q7" s="20">
        <v>8.391</v>
      </c>
      <c r="R7" s="20">
        <v>8.391</v>
      </c>
      <c r="S7" s="20">
        <v>8.391</v>
      </c>
      <c r="T7" s="20">
        <v>8.391</v>
      </c>
      <c r="U7" s="20">
        <v>8.391</v>
      </c>
      <c r="V7" s="20">
        <v>8.391</v>
      </c>
      <c r="W7" s="20">
        <v>8.391</v>
      </c>
      <c r="X7" s="20">
        <v>8.391</v>
      </c>
      <c r="Y7" s="20">
        <v>8.391</v>
      </c>
      <c r="Z7" s="20">
        <v>8.391</v>
      </c>
    </row>
    <row r="8" spans="1:26" s="20" customFormat="1" x14ac:dyDescent="0.2">
      <c r="A8" s="21" t="s">
        <v>38</v>
      </c>
      <c r="B8" s="20">
        <f>B6*B7</f>
        <v>345.69347999999997</v>
      </c>
      <c r="C8" s="20">
        <f>C6*C7</f>
        <v>345.69347999999997</v>
      </c>
      <c r="D8" s="20">
        <f>D6*D7</f>
        <v>345.69347999999997</v>
      </c>
      <c r="E8" s="20">
        <f>E6*E7</f>
        <v>345.69347999999997</v>
      </c>
      <c r="F8" s="20">
        <f>F6*F7</f>
        <v>254.83467000000002</v>
      </c>
      <c r="G8" s="20">
        <f>G6*G7</f>
        <v>254.83467000000002</v>
      </c>
      <c r="H8" s="20">
        <f>H6*H7</f>
        <v>254.83467000000002</v>
      </c>
      <c r="I8" s="20">
        <f>I6*I7</f>
        <v>254.83467000000002</v>
      </c>
      <c r="J8" s="20">
        <f>J6*J7</f>
        <v>293.01372000000003</v>
      </c>
      <c r="K8" s="20">
        <f>K6*K7</f>
        <v>293.01372000000003</v>
      </c>
      <c r="L8" s="20">
        <f>L6*L7</f>
        <v>293.01372000000003</v>
      </c>
      <c r="M8" s="20">
        <f>M6*M7</f>
        <v>293.01372000000003</v>
      </c>
      <c r="N8" s="20">
        <f>N6*N7</f>
        <v>293.01372000000003</v>
      </c>
      <c r="O8" s="20">
        <f>O6*O7</f>
        <v>293.01372000000003</v>
      </c>
      <c r="P8" s="20">
        <f>P6*P7</f>
        <v>293.01372000000003</v>
      </c>
      <c r="Q8" s="20">
        <f>Q6*Q7</f>
        <v>293.01372000000003</v>
      </c>
      <c r="R8" s="20">
        <f>R6*R7</f>
        <v>293.01372000000003</v>
      </c>
      <c r="S8" s="20">
        <f>S6*S7</f>
        <v>293.01372000000003</v>
      </c>
      <c r="T8" s="20">
        <f>T6*T7</f>
        <v>293.01372000000003</v>
      </c>
      <c r="U8" s="20">
        <f>U6*U7</f>
        <v>293.01372000000003</v>
      </c>
      <c r="V8" s="20">
        <f>V6*V7</f>
        <v>293.01372000000003</v>
      </c>
      <c r="W8" s="20">
        <f>W6*W7</f>
        <v>293.01372000000003</v>
      </c>
      <c r="X8" s="20">
        <f>X6*X7</f>
        <v>293.01372000000003</v>
      </c>
      <c r="Y8" s="20">
        <f>Y6*Y7</f>
        <v>293.01372000000003</v>
      </c>
      <c r="Z8" s="20">
        <f>Z6*Z7</f>
        <v>293.01372000000003</v>
      </c>
    </row>
    <row r="9" spans="1:26" s="20" customFormat="1" x14ac:dyDescent="0.2">
      <c r="A9" s="23" t="s">
        <v>43</v>
      </c>
      <c r="B9" s="20">
        <v>345.69347999999997</v>
      </c>
      <c r="C9" s="20">
        <v>345.69347999999997</v>
      </c>
      <c r="D9" s="20">
        <v>345.69347999999997</v>
      </c>
      <c r="E9" s="20">
        <v>345.69347999999997</v>
      </c>
      <c r="F9" s="20">
        <v>248.63915999999998</v>
      </c>
      <c r="G9" s="20">
        <v>248.63915999999998</v>
      </c>
      <c r="H9" s="20">
        <v>248.63915999999998</v>
      </c>
      <c r="I9" s="20">
        <v>248.63915999999998</v>
      </c>
      <c r="J9" s="20">
        <v>248.63915999999998</v>
      </c>
      <c r="K9" s="20">
        <v>248.63915999999998</v>
      </c>
      <c r="L9" s="20">
        <v>248.63915999999998</v>
      </c>
      <c r="M9" s="20">
        <v>248.63915999999998</v>
      </c>
      <c r="N9" s="20">
        <v>248.63915999999998</v>
      </c>
      <c r="O9" s="20">
        <v>248.63915999999998</v>
      </c>
      <c r="P9" s="20">
        <v>248.63915999999998</v>
      </c>
      <c r="Q9" s="20">
        <v>248.63915999999998</v>
      </c>
      <c r="R9" s="20">
        <v>248.63915999999998</v>
      </c>
      <c r="S9" s="20">
        <v>248.63915999999998</v>
      </c>
      <c r="T9" s="20">
        <v>248.63915999999998</v>
      </c>
      <c r="U9" s="20">
        <v>248.63915999999998</v>
      </c>
      <c r="V9" s="20">
        <v>248.63915999999998</v>
      </c>
      <c r="W9" s="20">
        <v>248.63915999999998</v>
      </c>
      <c r="X9" s="20">
        <v>248.63915999999998</v>
      </c>
      <c r="Y9" s="20">
        <v>248.63915999999998</v>
      </c>
      <c r="Z9" s="20">
        <v>248.63915999999998</v>
      </c>
    </row>
    <row r="10" spans="1:26" s="25" customFormat="1" x14ac:dyDescent="0.2">
      <c r="A10" s="24" t="s">
        <v>39</v>
      </c>
      <c r="B10" s="25">
        <f>B9-B8</f>
        <v>0</v>
      </c>
      <c r="C10" s="25">
        <f t="shared" ref="C10:Z10" si="1">C9-C8</f>
        <v>0</v>
      </c>
      <c r="D10" s="25">
        <f t="shared" si="1"/>
        <v>0</v>
      </c>
      <c r="E10" s="25">
        <f t="shared" si="1"/>
        <v>0</v>
      </c>
      <c r="F10" s="25">
        <f t="shared" si="1"/>
        <v>-6.1955100000000414</v>
      </c>
      <c r="G10" s="25">
        <f t="shared" si="1"/>
        <v>-6.1955100000000414</v>
      </c>
      <c r="H10" s="25">
        <f t="shared" si="1"/>
        <v>-6.1955100000000414</v>
      </c>
      <c r="I10" s="25">
        <f t="shared" si="1"/>
        <v>-6.1955100000000414</v>
      </c>
      <c r="J10" s="25">
        <f t="shared" si="1"/>
        <v>-44.374560000000059</v>
      </c>
      <c r="K10" s="25">
        <f t="shared" si="1"/>
        <v>-44.374560000000059</v>
      </c>
      <c r="L10" s="25">
        <f t="shared" si="1"/>
        <v>-44.374560000000059</v>
      </c>
      <c r="M10" s="25">
        <f t="shared" si="1"/>
        <v>-44.374560000000059</v>
      </c>
      <c r="N10" s="25">
        <f t="shared" si="1"/>
        <v>-44.374560000000059</v>
      </c>
      <c r="O10" s="25">
        <f t="shared" si="1"/>
        <v>-44.374560000000059</v>
      </c>
      <c r="P10" s="25">
        <f t="shared" si="1"/>
        <v>-44.374560000000059</v>
      </c>
      <c r="Q10" s="25">
        <f t="shared" si="1"/>
        <v>-44.374560000000059</v>
      </c>
      <c r="R10" s="25">
        <f t="shared" si="1"/>
        <v>-44.374560000000059</v>
      </c>
      <c r="S10" s="25">
        <f t="shared" si="1"/>
        <v>-44.374560000000059</v>
      </c>
      <c r="T10" s="25">
        <f t="shared" si="1"/>
        <v>-44.374560000000059</v>
      </c>
      <c r="U10" s="25">
        <f t="shared" si="1"/>
        <v>-44.374560000000059</v>
      </c>
      <c r="V10" s="25">
        <f t="shared" si="1"/>
        <v>-44.374560000000059</v>
      </c>
      <c r="W10" s="25">
        <f t="shared" si="1"/>
        <v>-44.374560000000059</v>
      </c>
      <c r="X10" s="25">
        <f t="shared" si="1"/>
        <v>-44.374560000000059</v>
      </c>
      <c r="Y10" s="25">
        <f t="shared" si="1"/>
        <v>-44.374560000000059</v>
      </c>
      <c r="Z10" s="25">
        <f t="shared" si="1"/>
        <v>-44.374560000000059</v>
      </c>
    </row>
    <row r="11" spans="1:26" s="20" customFormat="1" x14ac:dyDescent="0.2">
      <c r="A11" s="20" t="s">
        <v>40</v>
      </c>
      <c r="B11" s="20">
        <v>2.81E-3</v>
      </c>
      <c r="C11" s="20">
        <v>2.81E-3</v>
      </c>
      <c r="D11" s="20">
        <v>2.81E-3</v>
      </c>
      <c r="E11" s="20">
        <v>2.81E-3</v>
      </c>
      <c r="F11" s="20">
        <v>2.81E-3</v>
      </c>
      <c r="G11" s="20">
        <v>2.81E-3</v>
      </c>
      <c r="H11" s="20">
        <v>2.81E-3</v>
      </c>
      <c r="I11" s="20">
        <v>2.81E-3</v>
      </c>
      <c r="J11" s="20">
        <v>2.81E-3</v>
      </c>
      <c r="K11" s="20">
        <v>2.81E-3</v>
      </c>
      <c r="L11" s="20">
        <v>2.81E-3</v>
      </c>
      <c r="M11" s="20">
        <v>2.81E-3</v>
      </c>
      <c r="N11" s="20">
        <v>2.81E-3</v>
      </c>
      <c r="O11" s="20">
        <v>2.81E-3</v>
      </c>
      <c r="P11" s="20">
        <v>2.81E-3</v>
      </c>
      <c r="Q11" s="20">
        <v>2.81E-3</v>
      </c>
      <c r="R11" s="20">
        <v>2.81E-3</v>
      </c>
      <c r="S11" s="20">
        <v>2.81E-3</v>
      </c>
      <c r="T11" s="20">
        <v>2.81E-3</v>
      </c>
      <c r="U11" s="20">
        <v>2.81E-3</v>
      </c>
      <c r="V11" s="20">
        <v>2.81E-3</v>
      </c>
      <c r="W11" s="20">
        <v>2.81E-3</v>
      </c>
      <c r="X11" s="20">
        <v>2.81E-3</v>
      </c>
      <c r="Y11" s="20">
        <v>2.81E-3</v>
      </c>
      <c r="Z11" s="20">
        <v>2.81E-3</v>
      </c>
    </row>
    <row r="12" spans="1:26" s="20" customFormat="1" x14ac:dyDescent="0.2">
      <c r="A12" s="26" t="s">
        <v>41</v>
      </c>
      <c r="B12" s="20">
        <f>B3*B11</f>
        <v>60.558309999999999</v>
      </c>
      <c r="C12" s="20">
        <f>C3*C11</f>
        <v>60.558309999999999</v>
      </c>
      <c r="D12" s="20">
        <f>D3*D11</f>
        <v>60.558309999999999</v>
      </c>
      <c r="E12" s="20">
        <f>E3*E11</f>
        <v>60.558309999999999</v>
      </c>
      <c r="F12" s="20">
        <f>F3*F11</f>
        <v>60.558309999999999</v>
      </c>
      <c r="G12" s="20">
        <f>G3*G11</f>
        <v>60.558309999999999</v>
      </c>
      <c r="H12" s="20">
        <f>H3*H11</f>
        <v>60.558309999999999</v>
      </c>
      <c r="I12" s="20">
        <f>I3*I11</f>
        <v>60.558309999999999</v>
      </c>
      <c r="J12" s="20">
        <f>J3*J11</f>
        <v>60.558309999999999</v>
      </c>
      <c r="K12" s="20">
        <f>K3*K11</f>
        <v>60.558309999999999</v>
      </c>
      <c r="L12" s="20">
        <f>L3*L11</f>
        <v>60.558309999999999</v>
      </c>
      <c r="M12" s="20">
        <f>M3*M11</f>
        <v>60.558309999999999</v>
      </c>
      <c r="N12" s="20">
        <f>N3*N11</f>
        <v>60.558309999999999</v>
      </c>
      <c r="O12" s="20">
        <f>O3*O11</f>
        <v>60.558309999999999</v>
      </c>
      <c r="P12" s="20">
        <f>P3*P11</f>
        <v>60.558309999999999</v>
      </c>
      <c r="Q12" s="20">
        <f>Q3*Q11</f>
        <v>60.558309999999999</v>
      </c>
      <c r="R12" s="20">
        <f>R3*R11</f>
        <v>60.558309999999999</v>
      </c>
      <c r="S12" s="20">
        <f>S3*S11</f>
        <v>60.558309999999999</v>
      </c>
      <c r="T12" s="20">
        <f>T3*T11</f>
        <v>60.558309999999999</v>
      </c>
      <c r="U12" s="20">
        <f>U3*U11</f>
        <v>60.558309999999999</v>
      </c>
      <c r="V12" s="20">
        <f>V3*V11</f>
        <v>60.558309999999999</v>
      </c>
      <c r="W12" s="20">
        <f>W3*W11</f>
        <v>60.558309999999999</v>
      </c>
      <c r="X12" s="20">
        <f>X3*X11</f>
        <v>60.558309999999999</v>
      </c>
      <c r="Y12" s="20">
        <f>Y3*Y11</f>
        <v>60.558309999999999</v>
      </c>
      <c r="Z12" s="20">
        <f>Z3*Z11</f>
        <v>60.558309999999999</v>
      </c>
    </row>
    <row r="13" spans="1:26" s="20" customFormat="1" x14ac:dyDescent="0.2">
      <c r="A13" s="21" t="s">
        <v>42</v>
      </c>
      <c r="B13" s="20">
        <f>B5-B8-B12</f>
        <v>800.60421000000008</v>
      </c>
      <c r="C13" s="20">
        <f>C5-C8-C12</f>
        <v>800.60421000000008</v>
      </c>
      <c r="D13" s="20">
        <f>D5-D8-D12</f>
        <v>800.60421000000008</v>
      </c>
      <c r="E13" s="20">
        <f>E5-E8-E12</f>
        <v>800.60421000000008</v>
      </c>
      <c r="F13" s="20">
        <f>F5-F8-F12</f>
        <v>891.46302000000003</v>
      </c>
      <c r="G13" s="20">
        <f>G5-G8-G12</f>
        <v>891.46302000000003</v>
      </c>
      <c r="H13" s="20">
        <f>H5-H8-H12</f>
        <v>891.46302000000003</v>
      </c>
      <c r="I13" s="20">
        <f>I5-I8-I12</f>
        <v>891.46302000000003</v>
      </c>
      <c r="J13" s="20">
        <f>J5-J8-J12</f>
        <v>853.28396999999995</v>
      </c>
      <c r="K13" s="20">
        <f>K5-K8-K12</f>
        <v>853.28396999999995</v>
      </c>
      <c r="L13" s="20">
        <f>L5-L8-L12</f>
        <v>853.28396999999995</v>
      </c>
      <c r="M13" s="20">
        <f>M5-M8-M12</f>
        <v>853.28396999999995</v>
      </c>
      <c r="N13" s="20">
        <f>N5-N8-N12</f>
        <v>853.28396999999995</v>
      </c>
      <c r="O13" s="20">
        <f>O5-O8-O12</f>
        <v>853.28396999999995</v>
      </c>
      <c r="P13" s="20">
        <f>P5-P8-P12</f>
        <v>853.28396999999995</v>
      </c>
      <c r="Q13" s="20">
        <f>Q5-Q8-Q12</f>
        <v>853.28396999999995</v>
      </c>
      <c r="R13" s="20">
        <f>R5-R8-R12</f>
        <v>853.28396999999995</v>
      </c>
      <c r="S13" s="20">
        <f>S5-S8-S12</f>
        <v>853.28396999999995</v>
      </c>
      <c r="T13" s="20">
        <f>T5-T8-T12</f>
        <v>853.28396999999995</v>
      </c>
      <c r="U13" s="20">
        <f>U5-U8-U12</f>
        <v>853.28396999999995</v>
      </c>
      <c r="V13" s="20">
        <f>V5-V8-V12</f>
        <v>853.28396999999995</v>
      </c>
      <c r="W13" s="20">
        <f>W5-W8-W12</f>
        <v>853.28396999999995</v>
      </c>
      <c r="X13" s="20">
        <f>X5-X8-X12</f>
        <v>853.28396999999995</v>
      </c>
      <c r="Y13" s="20">
        <f>Y5-Y8-Y12</f>
        <v>853.28396999999995</v>
      </c>
      <c r="Z13" s="20">
        <f>Z5-Z8-Z12</f>
        <v>853.28396999999995</v>
      </c>
    </row>
    <row r="15" spans="1:26" s="29" customFormat="1" x14ac:dyDescent="0.2">
      <c r="A15" s="28" t="s">
        <v>44</v>
      </c>
      <c r="B15" s="29">
        <v>0</v>
      </c>
      <c r="C15" s="29">
        <v>0</v>
      </c>
      <c r="D15" s="29">
        <v>0</v>
      </c>
      <c r="E15" s="30">
        <v>0</v>
      </c>
      <c r="F15" s="30">
        <v>22.1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</row>
    <row r="16" spans="1:26" s="20" customForma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s="20" customFormat="1" x14ac:dyDescent="0.2">
      <c r="A17" s="19" t="s">
        <v>45</v>
      </c>
      <c r="B17" s="19">
        <v>22.1</v>
      </c>
      <c r="C17" s="19">
        <f t="shared" ref="C17:Z17" si="2">B17</f>
        <v>22.1</v>
      </c>
      <c r="D17" s="19">
        <f t="shared" si="2"/>
        <v>22.1</v>
      </c>
      <c r="E17" s="19">
        <f t="shared" si="2"/>
        <v>22.1</v>
      </c>
      <c r="F17" s="19">
        <f t="shared" si="2"/>
        <v>22.1</v>
      </c>
      <c r="G17" s="19">
        <f t="shared" si="2"/>
        <v>22.1</v>
      </c>
      <c r="H17" s="19">
        <f t="shared" si="2"/>
        <v>22.1</v>
      </c>
      <c r="I17" s="19">
        <f t="shared" si="2"/>
        <v>22.1</v>
      </c>
      <c r="J17" s="19">
        <f t="shared" si="2"/>
        <v>22.1</v>
      </c>
      <c r="K17" s="19">
        <f t="shared" si="2"/>
        <v>22.1</v>
      </c>
      <c r="L17" s="19">
        <f t="shared" si="2"/>
        <v>22.1</v>
      </c>
      <c r="M17" s="19">
        <f t="shared" si="2"/>
        <v>22.1</v>
      </c>
      <c r="N17" s="19">
        <f t="shared" si="2"/>
        <v>22.1</v>
      </c>
      <c r="O17" s="19">
        <f t="shared" si="2"/>
        <v>22.1</v>
      </c>
      <c r="P17" s="19">
        <f t="shared" si="2"/>
        <v>22.1</v>
      </c>
      <c r="Q17" s="19">
        <f t="shared" si="2"/>
        <v>22.1</v>
      </c>
      <c r="R17" s="19">
        <f t="shared" si="2"/>
        <v>22.1</v>
      </c>
      <c r="S17" s="19">
        <f t="shared" si="2"/>
        <v>22.1</v>
      </c>
      <c r="T17" s="19">
        <f t="shared" si="2"/>
        <v>22.1</v>
      </c>
      <c r="U17" s="19">
        <f t="shared" si="2"/>
        <v>22.1</v>
      </c>
      <c r="V17" s="19">
        <f t="shared" si="2"/>
        <v>22.1</v>
      </c>
      <c r="W17" s="19">
        <f t="shared" si="2"/>
        <v>22.1</v>
      </c>
      <c r="X17" s="19">
        <f t="shared" si="2"/>
        <v>22.1</v>
      </c>
      <c r="Y17" s="19">
        <f t="shared" si="2"/>
        <v>22.1</v>
      </c>
      <c r="Z17" s="19">
        <f t="shared" si="2"/>
        <v>22.1</v>
      </c>
    </row>
    <row r="18" spans="1:26" s="20" customFormat="1" x14ac:dyDescent="0.2">
      <c r="A18" s="19" t="s">
        <v>46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0.14000000000000001</v>
      </c>
      <c r="H18" s="31">
        <v>0.14000000000000001</v>
      </c>
      <c r="I18" s="31">
        <v>0.14000000000000001</v>
      </c>
      <c r="J18" s="31">
        <v>0.14000000000000001</v>
      </c>
      <c r="K18" s="31">
        <v>0.14000000000000001</v>
      </c>
      <c r="L18" s="31">
        <v>0.02</v>
      </c>
      <c r="M18" s="31">
        <v>0.02</v>
      </c>
      <c r="N18" s="31">
        <v>0.02</v>
      </c>
      <c r="O18" s="31">
        <v>0.02</v>
      </c>
      <c r="P18" s="31">
        <v>0.02</v>
      </c>
      <c r="Q18" s="31">
        <v>0.02</v>
      </c>
      <c r="R18" s="31">
        <v>0.02</v>
      </c>
      <c r="S18" s="31">
        <v>0.02</v>
      </c>
      <c r="T18" s="31">
        <v>0.02</v>
      </c>
      <c r="U18" s="31">
        <v>0.02</v>
      </c>
      <c r="V18" s="31">
        <v>0.02</v>
      </c>
      <c r="W18" s="31">
        <v>0.02</v>
      </c>
      <c r="X18" s="31">
        <v>0.02</v>
      </c>
      <c r="Y18" s="31">
        <v>0.02</v>
      </c>
      <c r="Z18" s="31">
        <v>0.02</v>
      </c>
    </row>
    <row r="19" spans="1:26" s="20" customFormat="1" x14ac:dyDescent="0.2">
      <c r="A19" s="21" t="s">
        <v>47</v>
      </c>
      <c r="B19" s="19">
        <f t="shared" ref="B19:Z19" si="3">B17*B18</f>
        <v>0</v>
      </c>
      <c r="C19" s="19">
        <f t="shared" si="3"/>
        <v>0</v>
      </c>
      <c r="D19" s="19">
        <f t="shared" si="3"/>
        <v>0</v>
      </c>
      <c r="E19" s="19">
        <f t="shared" si="3"/>
        <v>0</v>
      </c>
      <c r="F19" s="19">
        <f t="shared" si="3"/>
        <v>0</v>
      </c>
      <c r="G19" s="19">
        <f t="shared" si="3"/>
        <v>3.0940000000000003</v>
      </c>
      <c r="H19" s="19">
        <f t="shared" si="3"/>
        <v>3.0940000000000003</v>
      </c>
      <c r="I19" s="19">
        <f t="shared" si="3"/>
        <v>3.0940000000000003</v>
      </c>
      <c r="J19" s="19">
        <f t="shared" si="3"/>
        <v>3.0940000000000003</v>
      </c>
      <c r="K19" s="19">
        <f t="shared" si="3"/>
        <v>3.0940000000000003</v>
      </c>
      <c r="L19" s="19">
        <f t="shared" si="3"/>
        <v>0.44200000000000006</v>
      </c>
      <c r="M19" s="19">
        <f t="shared" si="3"/>
        <v>0.44200000000000006</v>
      </c>
      <c r="N19" s="19">
        <f t="shared" si="3"/>
        <v>0.44200000000000006</v>
      </c>
      <c r="O19" s="19">
        <f t="shared" si="3"/>
        <v>0.44200000000000006</v>
      </c>
      <c r="P19" s="19">
        <f t="shared" si="3"/>
        <v>0.44200000000000006</v>
      </c>
      <c r="Q19" s="19">
        <f t="shared" si="3"/>
        <v>0.44200000000000006</v>
      </c>
      <c r="R19" s="19">
        <f t="shared" si="3"/>
        <v>0.44200000000000006</v>
      </c>
      <c r="S19" s="19">
        <f t="shared" si="3"/>
        <v>0.44200000000000006</v>
      </c>
      <c r="T19" s="19">
        <f t="shared" si="3"/>
        <v>0.44200000000000006</v>
      </c>
      <c r="U19" s="19">
        <f t="shared" si="3"/>
        <v>0.44200000000000006</v>
      </c>
      <c r="V19" s="19">
        <f t="shared" si="3"/>
        <v>0.44200000000000006</v>
      </c>
      <c r="W19" s="19">
        <f t="shared" si="3"/>
        <v>0.44200000000000006</v>
      </c>
      <c r="X19" s="19">
        <f t="shared" si="3"/>
        <v>0.44200000000000006</v>
      </c>
      <c r="Y19" s="19">
        <f t="shared" si="3"/>
        <v>0.44200000000000006</v>
      </c>
      <c r="Z19" s="19">
        <f t="shared" si="3"/>
        <v>0.44200000000000006</v>
      </c>
    </row>
    <row r="21" spans="1:26" s="20" customFormat="1" x14ac:dyDescent="0.2">
      <c r="A21" s="20" t="s">
        <v>48</v>
      </c>
      <c r="B21" s="20">
        <v>266550</v>
      </c>
      <c r="C21" s="20">
        <v>266550</v>
      </c>
      <c r="D21" s="20">
        <v>266550</v>
      </c>
      <c r="E21" s="20">
        <v>266550</v>
      </c>
      <c r="F21" s="20">
        <v>167650</v>
      </c>
      <c r="G21" s="20">
        <v>167650</v>
      </c>
      <c r="H21" s="20">
        <v>167650</v>
      </c>
      <c r="I21" s="20">
        <v>167650</v>
      </c>
      <c r="J21" s="20">
        <v>167650</v>
      </c>
      <c r="K21" s="20">
        <v>167650</v>
      </c>
      <c r="L21" s="20">
        <v>167650</v>
      </c>
      <c r="M21" s="20">
        <v>167650</v>
      </c>
      <c r="N21" s="20">
        <v>167650</v>
      </c>
      <c r="O21" s="20">
        <v>167650</v>
      </c>
      <c r="P21" s="20">
        <v>167650</v>
      </c>
      <c r="Q21" s="20">
        <v>167650</v>
      </c>
      <c r="R21" s="20">
        <v>167650</v>
      </c>
      <c r="S21" s="20">
        <v>167650</v>
      </c>
      <c r="T21" s="20">
        <v>167650</v>
      </c>
      <c r="U21" s="20">
        <v>167650</v>
      </c>
      <c r="V21" s="20">
        <v>167650</v>
      </c>
      <c r="W21" s="20">
        <v>167650</v>
      </c>
      <c r="X21" s="20">
        <v>167650</v>
      </c>
      <c r="Y21" s="20">
        <v>167650</v>
      </c>
      <c r="Z21" s="20">
        <v>167650</v>
      </c>
    </row>
    <row r="22" spans="1:26" s="20" customFormat="1" x14ac:dyDescent="0.2">
      <c r="A22" s="20" t="s">
        <v>49</v>
      </c>
      <c r="B22" s="20">
        <v>266550</v>
      </c>
      <c r="C22" s="20">
        <v>266550</v>
      </c>
      <c r="D22" s="20">
        <v>266550</v>
      </c>
      <c r="E22" s="20">
        <v>254580</v>
      </c>
      <c r="F22" s="20">
        <v>254580</v>
      </c>
      <c r="G22" s="20">
        <v>254580</v>
      </c>
      <c r="H22" s="20">
        <v>254580</v>
      </c>
      <c r="I22" s="20">
        <v>254580</v>
      </c>
      <c r="J22" s="20">
        <v>122198</v>
      </c>
      <c r="K22" s="20">
        <v>122198</v>
      </c>
      <c r="L22" s="20">
        <v>122198</v>
      </c>
      <c r="M22" s="20">
        <v>122198</v>
      </c>
      <c r="N22" s="20">
        <v>122198</v>
      </c>
      <c r="O22" s="20">
        <v>122198</v>
      </c>
      <c r="P22" s="20">
        <v>122198</v>
      </c>
      <c r="Q22" s="20">
        <v>122198</v>
      </c>
      <c r="R22" s="20">
        <v>122198</v>
      </c>
      <c r="S22" s="20">
        <v>122198</v>
      </c>
      <c r="T22" s="20">
        <v>122198</v>
      </c>
      <c r="U22" s="20">
        <v>122198</v>
      </c>
      <c r="V22" s="20">
        <v>122198</v>
      </c>
      <c r="W22" s="20">
        <v>122198</v>
      </c>
      <c r="X22" s="20">
        <v>122198</v>
      </c>
      <c r="Y22" s="20">
        <v>122198</v>
      </c>
      <c r="Z22" s="20">
        <v>122198</v>
      </c>
    </row>
    <row r="23" spans="1:26" s="20" customFormat="1" x14ac:dyDescent="0.2">
      <c r="A23" s="20" t="s">
        <v>50</v>
      </c>
      <c r="B23" s="20">
        <f>B22-B21</f>
        <v>0</v>
      </c>
      <c r="C23" s="20">
        <f t="shared" ref="C23:Z23" si="4">C21-C22</f>
        <v>0</v>
      </c>
      <c r="D23" s="20">
        <f t="shared" si="4"/>
        <v>0</v>
      </c>
      <c r="E23" s="20">
        <f t="shared" si="4"/>
        <v>11970</v>
      </c>
      <c r="F23" s="20">
        <f t="shared" si="4"/>
        <v>-86930</v>
      </c>
      <c r="G23" s="20">
        <f t="shared" si="4"/>
        <v>-86930</v>
      </c>
      <c r="H23" s="20">
        <f t="shared" si="4"/>
        <v>-86930</v>
      </c>
      <c r="I23" s="20">
        <f t="shared" si="4"/>
        <v>-86930</v>
      </c>
      <c r="J23" s="20">
        <f t="shared" si="4"/>
        <v>45452</v>
      </c>
      <c r="K23" s="20">
        <f t="shared" si="4"/>
        <v>45452</v>
      </c>
      <c r="L23" s="20">
        <f t="shared" si="4"/>
        <v>45452</v>
      </c>
      <c r="M23" s="20">
        <f t="shared" si="4"/>
        <v>45452</v>
      </c>
      <c r="N23" s="20">
        <f t="shared" si="4"/>
        <v>45452</v>
      </c>
      <c r="O23" s="20">
        <f t="shared" si="4"/>
        <v>45452</v>
      </c>
      <c r="P23" s="20">
        <f t="shared" si="4"/>
        <v>45452</v>
      </c>
      <c r="Q23" s="20">
        <f t="shared" si="4"/>
        <v>45452</v>
      </c>
      <c r="R23" s="20">
        <f t="shared" si="4"/>
        <v>45452</v>
      </c>
      <c r="S23" s="20">
        <f t="shared" si="4"/>
        <v>45452</v>
      </c>
      <c r="T23" s="20">
        <f t="shared" si="4"/>
        <v>45452</v>
      </c>
      <c r="U23" s="20">
        <f t="shared" si="4"/>
        <v>45452</v>
      </c>
      <c r="V23" s="20">
        <f t="shared" si="4"/>
        <v>45452</v>
      </c>
      <c r="W23" s="20">
        <f t="shared" si="4"/>
        <v>45452</v>
      </c>
      <c r="X23" s="20">
        <f t="shared" si="4"/>
        <v>45452</v>
      </c>
      <c r="Y23" s="20">
        <f t="shared" si="4"/>
        <v>45452</v>
      </c>
      <c r="Z23" s="20">
        <f t="shared" si="4"/>
        <v>45452</v>
      </c>
    </row>
    <row r="24" spans="1:26" s="20" customFormat="1" x14ac:dyDescent="0.2">
      <c r="A24" s="20" t="s">
        <v>51</v>
      </c>
      <c r="C24" s="31">
        <v>0.1</v>
      </c>
      <c r="D24" s="31">
        <v>0.1</v>
      </c>
      <c r="E24" s="31">
        <v>0.1</v>
      </c>
      <c r="F24" s="31">
        <v>0.1</v>
      </c>
      <c r="G24" s="31">
        <v>0.1</v>
      </c>
      <c r="H24" s="31">
        <v>0.1</v>
      </c>
      <c r="I24" s="31">
        <v>0.1</v>
      </c>
      <c r="J24" s="31">
        <v>0.1</v>
      </c>
      <c r="K24" s="31">
        <v>0.1</v>
      </c>
      <c r="L24" s="31">
        <v>0.1</v>
      </c>
      <c r="M24" s="31">
        <v>0.1</v>
      </c>
      <c r="N24" s="31">
        <v>0.1</v>
      </c>
      <c r="O24" s="31">
        <v>0.1</v>
      </c>
      <c r="P24" s="31">
        <v>0.1</v>
      </c>
      <c r="Q24" s="31">
        <v>0.1</v>
      </c>
      <c r="R24" s="31">
        <v>0.1</v>
      </c>
      <c r="S24" s="31">
        <v>0.1</v>
      </c>
      <c r="T24" s="31">
        <v>0.1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</row>
    <row r="25" spans="1:26" s="20" customFormat="1" x14ac:dyDescent="0.2">
      <c r="A25" s="20" t="s">
        <v>52</v>
      </c>
      <c r="C25" s="20">
        <f t="shared" ref="C25:Z25" si="5">B25*(1+C24)</f>
        <v>0</v>
      </c>
      <c r="D25" s="20">
        <f t="shared" si="5"/>
        <v>0</v>
      </c>
      <c r="E25" s="20">
        <v>250</v>
      </c>
      <c r="F25" s="20">
        <f t="shared" si="5"/>
        <v>275</v>
      </c>
      <c r="G25" s="20">
        <f t="shared" si="5"/>
        <v>302.5</v>
      </c>
      <c r="H25" s="20">
        <f t="shared" si="5"/>
        <v>332.75</v>
      </c>
      <c r="I25" s="20">
        <f t="shared" si="5"/>
        <v>366.02500000000003</v>
      </c>
      <c r="J25" s="20">
        <f t="shared" si="5"/>
        <v>402.62750000000005</v>
      </c>
      <c r="K25" s="20">
        <f t="shared" si="5"/>
        <v>442.89025000000009</v>
      </c>
      <c r="L25" s="20">
        <f t="shared" si="5"/>
        <v>487.17927500000013</v>
      </c>
      <c r="M25" s="20">
        <f t="shared" si="5"/>
        <v>535.89720250000016</v>
      </c>
      <c r="N25" s="20">
        <f t="shared" si="5"/>
        <v>589.48692275000019</v>
      </c>
      <c r="O25" s="20">
        <f t="shared" si="5"/>
        <v>648.43561502500029</v>
      </c>
      <c r="P25" s="20">
        <f t="shared" si="5"/>
        <v>713.27917652750034</v>
      </c>
      <c r="Q25" s="20">
        <f t="shared" si="5"/>
        <v>784.60709418025044</v>
      </c>
      <c r="R25" s="20">
        <f t="shared" si="5"/>
        <v>863.06780359827553</v>
      </c>
      <c r="S25" s="20">
        <f t="shared" si="5"/>
        <v>949.37458395810313</v>
      </c>
      <c r="T25" s="20">
        <f t="shared" si="5"/>
        <v>1044.3120423539135</v>
      </c>
      <c r="U25" s="20">
        <f t="shared" si="5"/>
        <v>1044.3120423539135</v>
      </c>
      <c r="V25" s="20">
        <f t="shared" si="5"/>
        <v>1044.3120423539135</v>
      </c>
      <c r="W25" s="20">
        <f t="shared" si="5"/>
        <v>1044.3120423539135</v>
      </c>
      <c r="X25" s="20">
        <f t="shared" si="5"/>
        <v>1044.3120423539135</v>
      </c>
      <c r="Y25" s="20">
        <f t="shared" si="5"/>
        <v>1044.3120423539135</v>
      </c>
      <c r="Z25" s="20">
        <f t="shared" si="5"/>
        <v>1044.3120423539135</v>
      </c>
    </row>
    <row r="26" spans="1:26" s="29" customFormat="1" x14ac:dyDescent="0.2">
      <c r="A26" s="28" t="s">
        <v>57</v>
      </c>
      <c r="B26" s="29">
        <f>(B23*B25)/1000000</f>
        <v>0</v>
      </c>
      <c r="C26" s="29">
        <f t="shared" ref="C26:Z26" si="6">(C23*C25)/1000000</f>
        <v>0</v>
      </c>
      <c r="D26" s="29">
        <f t="shared" si="6"/>
        <v>0</v>
      </c>
      <c r="E26" s="29">
        <f t="shared" si="6"/>
        <v>2.9925000000000002</v>
      </c>
      <c r="F26" s="29">
        <f t="shared" si="6"/>
        <v>-23.905750000000001</v>
      </c>
      <c r="G26" s="29">
        <f t="shared" si="6"/>
        <v>-26.296325</v>
      </c>
      <c r="H26" s="29">
        <f t="shared" si="6"/>
        <v>-28.925957499999999</v>
      </c>
      <c r="I26" s="29">
        <f t="shared" si="6"/>
        <v>-31.818553250000004</v>
      </c>
      <c r="J26" s="29">
        <f t="shared" si="6"/>
        <v>18.300225130000001</v>
      </c>
      <c r="K26" s="29">
        <f t="shared" si="6"/>
        <v>20.130247643000004</v>
      </c>
      <c r="L26" s="29">
        <f t="shared" si="6"/>
        <v>22.143272407300007</v>
      </c>
      <c r="M26" s="29">
        <f t="shared" si="6"/>
        <v>24.357599648030011</v>
      </c>
      <c r="N26" s="29">
        <f t="shared" si="6"/>
        <v>26.793359612833008</v>
      </c>
      <c r="O26" s="29">
        <f t="shared" si="6"/>
        <v>29.472695574116312</v>
      </c>
      <c r="P26" s="29">
        <f t="shared" si="6"/>
        <v>32.419965131527945</v>
      </c>
      <c r="Q26" s="29">
        <f t="shared" si="6"/>
        <v>35.661961644680744</v>
      </c>
      <c r="R26" s="29">
        <f t="shared" si="6"/>
        <v>39.228157809148819</v>
      </c>
      <c r="S26" s="29">
        <f t="shared" si="6"/>
        <v>43.150973590063707</v>
      </c>
      <c r="T26" s="29">
        <f t="shared" si="6"/>
        <v>47.466070949070073</v>
      </c>
      <c r="U26" s="29">
        <f t="shared" si="6"/>
        <v>47.466070949070073</v>
      </c>
      <c r="V26" s="29">
        <f t="shared" si="6"/>
        <v>47.466070949070073</v>
      </c>
      <c r="W26" s="29">
        <f t="shared" si="6"/>
        <v>47.466070949070073</v>
      </c>
      <c r="X26" s="29">
        <f t="shared" si="6"/>
        <v>47.466070949070073</v>
      </c>
      <c r="Y26" s="29">
        <f t="shared" si="6"/>
        <v>47.466070949070073</v>
      </c>
      <c r="Z26" s="29">
        <f t="shared" si="6"/>
        <v>47.466070949070073</v>
      </c>
    </row>
    <row r="28" spans="1:26" s="20" customFormat="1" x14ac:dyDescent="0.2">
      <c r="A28" s="20" t="s">
        <v>53</v>
      </c>
      <c r="B28" s="20">
        <f>B13-B26/1000000</f>
        <v>800.60421000000008</v>
      </c>
      <c r="C28" s="20">
        <f>C13-C26/1000000</f>
        <v>800.60421000000008</v>
      </c>
      <c r="D28" s="20">
        <f>D13-D26/1000000</f>
        <v>800.60421000000008</v>
      </c>
      <c r="E28" s="20">
        <f t="shared" ref="E28:Z28" si="7">E13-E26/1000000</f>
        <v>800.60420700750012</v>
      </c>
      <c r="F28" s="20">
        <f t="shared" si="7"/>
        <v>891.46304390575006</v>
      </c>
      <c r="G28" s="20">
        <f t="shared" si="7"/>
        <v>891.46304629632505</v>
      </c>
      <c r="H28" s="20">
        <f t="shared" si="7"/>
        <v>891.46304892595754</v>
      </c>
      <c r="I28" s="20">
        <f t="shared" si="7"/>
        <v>891.46305181855325</v>
      </c>
      <c r="J28" s="20">
        <f t="shared" si="7"/>
        <v>853.28395169977478</v>
      </c>
      <c r="K28" s="20">
        <f t="shared" si="7"/>
        <v>853.28394986975229</v>
      </c>
      <c r="L28" s="20">
        <f t="shared" si="7"/>
        <v>853.28394785672754</v>
      </c>
      <c r="M28" s="20">
        <f t="shared" si="7"/>
        <v>853.28394564240034</v>
      </c>
      <c r="N28" s="20">
        <f t="shared" si="7"/>
        <v>853.28394320664029</v>
      </c>
      <c r="O28" s="20">
        <f t="shared" si="7"/>
        <v>853.28394052730437</v>
      </c>
      <c r="P28" s="20">
        <f t="shared" si="7"/>
        <v>853.28393758003483</v>
      </c>
      <c r="Q28" s="20">
        <f t="shared" si="7"/>
        <v>853.28393433803831</v>
      </c>
      <c r="R28" s="20">
        <f t="shared" si="7"/>
        <v>853.28393077184217</v>
      </c>
      <c r="S28" s="20">
        <f t="shared" si="7"/>
        <v>853.28392684902633</v>
      </c>
      <c r="T28" s="20">
        <f t="shared" si="7"/>
        <v>853.28392253392906</v>
      </c>
      <c r="U28" s="20">
        <f t="shared" si="7"/>
        <v>853.28392253392906</v>
      </c>
      <c r="V28" s="20">
        <f t="shared" si="7"/>
        <v>853.28392253392906</v>
      </c>
      <c r="W28" s="20">
        <f t="shared" si="7"/>
        <v>853.28392253392906</v>
      </c>
      <c r="X28" s="20">
        <f t="shared" si="7"/>
        <v>853.28392253392906</v>
      </c>
      <c r="Y28" s="20">
        <f t="shared" si="7"/>
        <v>853.28392253392906</v>
      </c>
      <c r="Z28" s="20">
        <f t="shared" si="7"/>
        <v>853.28392253392906</v>
      </c>
    </row>
    <row r="29" spans="1:26" s="20" customFormat="1" x14ac:dyDescent="0.2">
      <c r="A29" s="20" t="s">
        <v>54</v>
      </c>
      <c r="B29" s="32">
        <v>0.377</v>
      </c>
      <c r="C29" s="32">
        <v>0.377</v>
      </c>
      <c r="D29" s="32">
        <v>0.377</v>
      </c>
      <c r="E29" s="32">
        <v>0.377</v>
      </c>
      <c r="F29" s="32">
        <v>0.377</v>
      </c>
      <c r="G29" s="32">
        <v>0.377</v>
      </c>
      <c r="H29" s="32">
        <v>0.377</v>
      </c>
      <c r="I29" s="32">
        <v>0.377</v>
      </c>
      <c r="J29" s="32">
        <v>0.377</v>
      </c>
      <c r="K29" s="32">
        <v>0.377</v>
      </c>
      <c r="L29" s="32">
        <v>0.377</v>
      </c>
      <c r="M29" s="32">
        <v>0.377</v>
      </c>
      <c r="N29" s="32">
        <v>0.377</v>
      </c>
      <c r="O29" s="32">
        <v>0.377</v>
      </c>
      <c r="P29" s="32">
        <v>0.377</v>
      </c>
      <c r="Q29" s="32">
        <v>0.377</v>
      </c>
      <c r="R29" s="32">
        <v>0.377</v>
      </c>
      <c r="S29" s="32">
        <v>0.377</v>
      </c>
      <c r="T29" s="32">
        <v>0.377</v>
      </c>
      <c r="U29" s="32">
        <v>0.377</v>
      </c>
      <c r="V29" s="32">
        <v>0.377</v>
      </c>
      <c r="W29" s="32">
        <v>0.377</v>
      </c>
      <c r="X29" s="32">
        <v>0.377</v>
      </c>
      <c r="Y29" s="32">
        <v>0.377</v>
      </c>
      <c r="Z29" s="32">
        <v>0.377</v>
      </c>
    </row>
    <row r="30" spans="1:26" s="20" customFormat="1" x14ac:dyDescent="0.2">
      <c r="A30" s="20" t="s">
        <v>55</v>
      </c>
      <c r="B30" s="19">
        <f t="shared" ref="B30:Z30" si="8">B28*B29</f>
        <v>301.82778717000002</v>
      </c>
      <c r="C30" s="19">
        <f t="shared" si="8"/>
        <v>301.82778717000002</v>
      </c>
      <c r="D30" s="19">
        <f t="shared" si="8"/>
        <v>301.82778717000002</v>
      </c>
      <c r="E30" s="19">
        <f t="shared" si="8"/>
        <v>301.82778604182755</v>
      </c>
      <c r="F30" s="19">
        <f t="shared" si="8"/>
        <v>336.08156755246779</v>
      </c>
      <c r="G30" s="19">
        <f t="shared" si="8"/>
        <v>336.08156845371457</v>
      </c>
      <c r="H30" s="19">
        <f t="shared" si="8"/>
        <v>336.08156944508602</v>
      </c>
      <c r="I30" s="19">
        <f t="shared" si="8"/>
        <v>336.08157053559455</v>
      </c>
      <c r="J30" s="19">
        <f t="shared" si="8"/>
        <v>321.68804979081511</v>
      </c>
      <c r="K30" s="19">
        <f t="shared" si="8"/>
        <v>321.68804910089659</v>
      </c>
      <c r="L30" s="19">
        <f t="shared" si="8"/>
        <v>321.6880483419863</v>
      </c>
      <c r="M30" s="19">
        <f t="shared" si="8"/>
        <v>321.68804750718493</v>
      </c>
      <c r="N30" s="19">
        <f t="shared" si="8"/>
        <v>321.68804658890338</v>
      </c>
      <c r="O30" s="19">
        <f t="shared" si="8"/>
        <v>321.68804557879372</v>
      </c>
      <c r="P30" s="19">
        <f t="shared" si="8"/>
        <v>321.68804446767314</v>
      </c>
      <c r="Q30" s="19">
        <f t="shared" si="8"/>
        <v>321.68804324544044</v>
      </c>
      <c r="R30" s="19">
        <f t="shared" si="8"/>
        <v>321.6880419009845</v>
      </c>
      <c r="S30" s="19">
        <f t="shared" si="8"/>
        <v>321.68804042208291</v>
      </c>
      <c r="T30" s="19">
        <f t="shared" si="8"/>
        <v>321.68803879529128</v>
      </c>
      <c r="U30" s="19">
        <f t="shared" si="8"/>
        <v>321.68803879529128</v>
      </c>
      <c r="V30" s="19">
        <f t="shared" si="8"/>
        <v>321.68803879529128</v>
      </c>
      <c r="W30" s="19">
        <f t="shared" si="8"/>
        <v>321.68803879529128</v>
      </c>
      <c r="X30" s="19">
        <f t="shared" si="8"/>
        <v>321.68803879529128</v>
      </c>
      <c r="Y30" s="19">
        <f t="shared" si="8"/>
        <v>321.68803879529128</v>
      </c>
      <c r="Z30" s="19">
        <f t="shared" si="8"/>
        <v>321.68803879529128</v>
      </c>
    </row>
    <row r="31" spans="1:26" s="20" customFormat="1" x14ac:dyDescent="0.2">
      <c r="A31" s="21" t="s">
        <v>56</v>
      </c>
      <c r="B31" s="20">
        <f t="shared" ref="B31:Z31" si="9">B28-B30</f>
        <v>498.77642283000006</v>
      </c>
      <c r="C31" s="20">
        <f t="shared" si="9"/>
        <v>498.77642283000006</v>
      </c>
      <c r="D31" s="20">
        <f t="shared" si="9"/>
        <v>498.77642283000006</v>
      </c>
      <c r="E31" s="20">
        <f t="shared" si="9"/>
        <v>498.77642096567257</v>
      </c>
      <c r="F31" s="20">
        <f t="shared" si="9"/>
        <v>555.38147635328232</v>
      </c>
      <c r="G31" s="20">
        <f t="shared" si="9"/>
        <v>555.38147784261048</v>
      </c>
      <c r="H31" s="20">
        <f t="shared" si="9"/>
        <v>555.38147948087158</v>
      </c>
      <c r="I31" s="20">
        <f t="shared" si="9"/>
        <v>555.3814812829587</v>
      </c>
      <c r="J31" s="20">
        <f t="shared" si="9"/>
        <v>531.5959019089596</v>
      </c>
      <c r="K31" s="20">
        <f t="shared" si="9"/>
        <v>531.5959007688557</v>
      </c>
      <c r="L31" s="20">
        <f t="shared" si="9"/>
        <v>531.59589951474118</v>
      </c>
      <c r="M31" s="20">
        <f t="shared" si="9"/>
        <v>531.59589813521541</v>
      </c>
      <c r="N31" s="20">
        <f t="shared" si="9"/>
        <v>531.59589661773691</v>
      </c>
      <c r="O31" s="20">
        <f t="shared" si="9"/>
        <v>531.5958949485107</v>
      </c>
      <c r="P31" s="20">
        <f t="shared" si="9"/>
        <v>531.59589311236164</v>
      </c>
      <c r="Q31" s="20">
        <f t="shared" si="9"/>
        <v>531.59589109259787</v>
      </c>
      <c r="R31" s="20">
        <f t="shared" si="9"/>
        <v>531.59588887085761</v>
      </c>
      <c r="S31" s="20">
        <f t="shared" si="9"/>
        <v>531.59588642694348</v>
      </c>
      <c r="T31" s="20">
        <f t="shared" si="9"/>
        <v>531.59588373863778</v>
      </c>
      <c r="U31" s="20">
        <f t="shared" si="9"/>
        <v>531.59588373863778</v>
      </c>
      <c r="V31" s="20">
        <f t="shared" si="9"/>
        <v>531.59588373863778</v>
      </c>
      <c r="W31" s="20">
        <f t="shared" si="9"/>
        <v>531.59588373863778</v>
      </c>
      <c r="X31" s="20">
        <f t="shared" si="9"/>
        <v>531.59588373863778</v>
      </c>
      <c r="Y31" s="20">
        <f t="shared" si="9"/>
        <v>531.59588373863778</v>
      </c>
      <c r="Z31" s="20">
        <f t="shared" si="9"/>
        <v>531.59588373863778</v>
      </c>
    </row>
    <row r="33" spans="1:26" s="29" customFormat="1" x14ac:dyDescent="0.2">
      <c r="A33" s="28" t="s">
        <v>58</v>
      </c>
      <c r="B33" s="29">
        <f t="shared" ref="B33:Z33" si="10">B19*B29</f>
        <v>0</v>
      </c>
      <c r="C33" s="29">
        <f t="shared" si="10"/>
        <v>0</v>
      </c>
      <c r="D33" s="29">
        <f t="shared" si="10"/>
        <v>0</v>
      </c>
      <c r="E33" s="29">
        <f t="shared" si="10"/>
        <v>0</v>
      </c>
      <c r="F33" s="29">
        <f t="shared" si="10"/>
        <v>0</v>
      </c>
      <c r="G33" s="29">
        <f t="shared" si="10"/>
        <v>1.1664380000000001</v>
      </c>
      <c r="H33" s="29">
        <f t="shared" si="10"/>
        <v>1.1664380000000001</v>
      </c>
      <c r="I33" s="29">
        <f t="shared" si="10"/>
        <v>1.1664380000000001</v>
      </c>
      <c r="J33" s="29">
        <f t="shared" si="10"/>
        <v>1.1664380000000001</v>
      </c>
      <c r="K33" s="29">
        <f t="shared" si="10"/>
        <v>1.1664380000000001</v>
      </c>
      <c r="L33" s="29">
        <f t="shared" si="10"/>
        <v>0.16663400000000003</v>
      </c>
      <c r="M33" s="29">
        <f t="shared" si="10"/>
        <v>0.16663400000000003</v>
      </c>
      <c r="N33" s="29">
        <f t="shared" si="10"/>
        <v>0.16663400000000003</v>
      </c>
      <c r="O33" s="29">
        <f t="shared" si="10"/>
        <v>0.16663400000000003</v>
      </c>
      <c r="P33" s="29">
        <f t="shared" si="10"/>
        <v>0.16663400000000003</v>
      </c>
      <c r="Q33" s="29">
        <f t="shared" si="10"/>
        <v>0.16663400000000003</v>
      </c>
      <c r="R33" s="29">
        <f t="shared" si="10"/>
        <v>0.16663400000000003</v>
      </c>
      <c r="S33" s="29">
        <f t="shared" si="10"/>
        <v>0.16663400000000003</v>
      </c>
      <c r="T33" s="29">
        <f t="shared" si="10"/>
        <v>0.16663400000000003</v>
      </c>
      <c r="U33" s="29">
        <f t="shared" si="10"/>
        <v>0.16663400000000003</v>
      </c>
      <c r="V33" s="29">
        <f t="shared" si="10"/>
        <v>0.16663400000000003</v>
      </c>
      <c r="W33" s="29">
        <f t="shared" si="10"/>
        <v>0.16663400000000003</v>
      </c>
      <c r="X33" s="29">
        <f t="shared" si="10"/>
        <v>0.16663400000000003</v>
      </c>
      <c r="Y33" s="29">
        <f t="shared" si="10"/>
        <v>0.16663400000000003</v>
      </c>
      <c r="Z33" s="29">
        <f t="shared" si="10"/>
        <v>0.16663400000000003</v>
      </c>
    </row>
    <row r="35" spans="1:26" x14ac:dyDescent="0.2">
      <c r="A35" s="21" t="s">
        <v>61</v>
      </c>
      <c r="B35">
        <f>(B10-B26)*(1-B29)+B33-B15</f>
        <v>0</v>
      </c>
      <c r="C35">
        <f t="shared" ref="C35:Z35" si="11">(C10-C26)*(1-C29)+C33-C15</f>
        <v>0</v>
      </c>
      <c r="D35">
        <f t="shared" si="11"/>
        <v>0</v>
      </c>
      <c r="E35">
        <f t="shared" si="11"/>
        <v>-1.8643275000000001</v>
      </c>
      <c r="F35">
        <f t="shared" si="11"/>
        <v>-11.066520480000026</v>
      </c>
      <c r="G35">
        <f t="shared" si="11"/>
        <v>13.689245744999972</v>
      </c>
      <c r="H35">
        <f t="shared" si="11"/>
        <v>15.327506792499973</v>
      </c>
      <c r="I35">
        <f t="shared" si="11"/>
        <v>17.129593944749978</v>
      </c>
      <c r="J35">
        <f t="shared" si="11"/>
        <v>-37.879953135990036</v>
      </c>
      <c r="K35">
        <f t="shared" si="11"/>
        <v>-39.020057161589037</v>
      </c>
      <c r="L35">
        <f t="shared" si="11"/>
        <v>-41.273975589747934</v>
      </c>
      <c r="M35">
        <f t="shared" si="11"/>
        <v>-42.65350146072273</v>
      </c>
      <c r="N35">
        <f t="shared" si="11"/>
        <v>-44.170979918794991</v>
      </c>
      <c r="O35">
        <f t="shared" si="11"/>
        <v>-45.840206222674496</v>
      </c>
      <c r="P35">
        <f t="shared" si="11"/>
        <v>-47.676355156941945</v>
      </c>
      <c r="Q35">
        <f t="shared" si="11"/>
        <v>-49.696118984636136</v>
      </c>
      <c r="R35">
        <f t="shared" si="11"/>
        <v>-51.917859195099751</v>
      </c>
      <c r="S35">
        <f t="shared" si="11"/>
        <v>-54.361773426609723</v>
      </c>
      <c r="T35">
        <f t="shared" si="11"/>
        <v>-57.050079081270688</v>
      </c>
      <c r="U35">
        <f t="shared" si="11"/>
        <v>-57.050079081270688</v>
      </c>
      <c r="V35">
        <f t="shared" si="11"/>
        <v>-57.050079081270688</v>
      </c>
      <c r="W35">
        <f t="shared" si="11"/>
        <v>-57.050079081270688</v>
      </c>
      <c r="X35">
        <f t="shared" si="11"/>
        <v>-57.050079081270688</v>
      </c>
      <c r="Y35">
        <f t="shared" si="11"/>
        <v>-57.050079081270688</v>
      </c>
      <c r="Z35">
        <f t="shared" si="11"/>
        <v>-57.050079081270688</v>
      </c>
    </row>
    <row r="36" spans="1:26" s="20" customFormat="1" x14ac:dyDescent="0.2">
      <c r="A36" s="20" t="s">
        <v>59</v>
      </c>
      <c r="B36" s="31">
        <v>0.1</v>
      </c>
      <c r="C36" s="31">
        <v>0.1</v>
      </c>
      <c r="D36" s="31">
        <v>0.1</v>
      </c>
      <c r="E36" s="31">
        <v>0.1</v>
      </c>
      <c r="F36" s="31">
        <v>0.1</v>
      </c>
      <c r="G36" s="31">
        <v>0.1</v>
      </c>
      <c r="H36" s="31">
        <v>0.1</v>
      </c>
      <c r="I36" s="31">
        <v>0.1</v>
      </c>
      <c r="J36" s="31">
        <v>0.1</v>
      </c>
      <c r="K36" s="31">
        <v>0.1</v>
      </c>
      <c r="L36" s="31">
        <v>0.1</v>
      </c>
      <c r="M36" s="31">
        <v>0.1</v>
      </c>
      <c r="N36" s="31">
        <v>0.1</v>
      </c>
      <c r="O36" s="31">
        <v>0.1</v>
      </c>
      <c r="P36" s="31">
        <v>0.1</v>
      </c>
      <c r="Q36" s="31">
        <v>0.1</v>
      </c>
      <c r="R36" s="31">
        <v>0.1</v>
      </c>
      <c r="S36" s="31">
        <v>0.1</v>
      </c>
      <c r="T36" s="31">
        <v>0.1</v>
      </c>
      <c r="U36" s="31">
        <v>0.1</v>
      </c>
      <c r="V36" s="31">
        <v>0.1</v>
      </c>
      <c r="W36" s="31">
        <v>0.1</v>
      </c>
      <c r="X36" s="31">
        <v>0.1</v>
      </c>
      <c r="Y36" s="31">
        <v>0.1</v>
      </c>
      <c r="Z36" s="31">
        <v>0.1</v>
      </c>
    </row>
    <row r="37" spans="1:26" x14ac:dyDescent="0.2">
      <c r="A37" s="21" t="s">
        <v>60</v>
      </c>
      <c r="B37">
        <f>B35/(1+B36)^(B2-1992)</f>
        <v>0</v>
      </c>
      <c r="C37">
        <f t="shared" ref="C37:Z37" si="12">C35/(1+C36)^(C2-1992)</f>
        <v>0</v>
      </c>
      <c r="D37">
        <f t="shared" si="12"/>
        <v>0</v>
      </c>
      <c r="E37">
        <f t="shared" si="12"/>
        <v>-1.4006968444778358</v>
      </c>
      <c r="F37">
        <f t="shared" si="12"/>
        <v>-7.5585823919131361</v>
      </c>
      <c r="G37">
        <f t="shared" si="12"/>
        <v>8.4999445796672912</v>
      </c>
      <c r="H37">
        <f t="shared" si="12"/>
        <v>8.6519779970884247</v>
      </c>
      <c r="I37">
        <f t="shared" si="12"/>
        <v>8.7901901947440013</v>
      </c>
      <c r="J37">
        <f t="shared" si="12"/>
        <v>-17.671277699938177</v>
      </c>
      <c r="K37">
        <f t="shared" si="12"/>
        <v>-16.548313310988124</v>
      </c>
      <c r="L37">
        <f t="shared" si="12"/>
        <v>-15.912904316705605</v>
      </c>
      <c r="M37">
        <f t="shared" si="12"/>
        <v>-14.949792053503968</v>
      </c>
      <c r="N37">
        <f t="shared" si="12"/>
        <v>-14.074235450593386</v>
      </c>
      <c r="O37">
        <f t="shared" si="12"/>
        <v>-13.278274902492862</v>
      </c>
      <c r="P37">
        <f t="shared" si="12"/>
        <v>-12.554674404219655</v>
      </c>
      <c r="Q37">
        <f t="shared" si="12"/>
        <v>-11.896855769425832</v>
      </c>
      <c r="R37">
        <f t="shared" si="12"/>
        <v>-11.298838828704175</v>
      </c>
      <c r="S37">
        <f t="shared" si="12"/>
        <v>-10.755187064411759</v>
      </c>
      <c r="T37">
        <f t="shared" si="12"/>
        <v>-10.26095818778229</v>
      </c>
      <c r="U37">
        <f t="shared" si="12"/>
        <v>-9.3281438070748059</v>
      </c>
      <c r="V37">
        <f t="shared" si="12"/>
        <v>-8.4801307337043692</v>
      </c>
      <c r="W37">
        <f t="shared" si="12"/>
        <v>-7.7092097579130625</v>
      </c>
      <c r="X37">
        <f t="shared" si="12"/>
        <v>-7.008372507193692</v>
      </c>
      <c r="Y37">
        <f t="shared" si="12"/>
        <v>-6.3712477338124467</v>
      </c>
      <c r="Z37">
        <f t="shared" si="12"/>
        <v>-5.7920433943749527</v>
      </c>
    </row>
    <row r="38" spans="1:26" x14ac:dyDescent="0.2">
      <c r="A38" s="1" t="s">
        <v>1</v>
      </c>
      <c r="B38" s="1">
        <f>SUM(B37:Z37)</f>
        <v>-176.9076263877304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op3</vt:lpstr>
      <vt:lpstr>incremental 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2020-07-17T01:14:59Z</dcterms:created>
  <dcterms:modified xsi:type="dcterms:W3CDTF">2020-07-22T09:32:37Z</dcterms:modified>
</cp:coreProperties>
</file>