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onyxingdy/Documents/MIT/2021 Fall/15.535 BAUFS/HW3/"/>
    </mc:Choice>
  </mc:AlternateContent>
  <xr:revisionPtr revIDLastSave="0" documentId="13_ncr:1_{CD3C589F-136A-BF46-9233-C3C84DB0E00E}" xr6:coauthVersionLast="47" xr6:coauthVersionMax="47" xr10:uidLastSave="{00000000-0000-0000-0000-000000000000}"/>
  <bookViews>
    <workbookView xWindow="16800" yWindow="500" windowWidth="16800" windowHeight="19060" xr2:uid="{00000000-000D-0000-FFFF-FFFF00000000}"/>
  </bookViews>
  <sheets>
    <sheet name="Beneish M-Score 2014" sheetId="2" r:id="rId1"/>
    <sheet name="Beneish M-Score 2013" sheetId="4" r:id="rId2"/>
    <sheet name="Dechow F-Score 2014" sheetId="6" r:id="rId3"/>
    <sheet name="Dechow F-Score 2013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6" l="1"/>
  <c r="D16" i="6"/>
  <c r="B16" i="2"/>
  <c r="C8" i="6"/>
  <c r="C13" i="6"/>
  <c r="C12" i="6"/>
  <c r="C10" i="6"/>
  <c r="C9" i="6"/>
  <c r="C12" i="2"/>
  <c r="C11" i="2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D14" i="7"/>
  <c r="D16" i="7"/>
  <c r="D18" i="7"/>
  <c r="D20" i="7"/>
  <c r="D7" i="6"/>
  <c r="D8" i="6"/>
  <c r="D9" i="6"/>
  <c r="D10" i="6"/>
  <c r="D11" i="6"/>
  <c r="D12" i="6"/>
  <c r="D13" i="6"/>
  <c r="D14" i="6"/>
  <c r="D18" i="6"/>
  <c r="D20" i="6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D17" i="4"/>
  <c r="C15" i="2"/>
  <c r="D15" i="2"/>
  <c r="C13" i="2"/>
  <c r="C10" i="2"/>
  <c r="C9" i="2"/>
  <c r="D9" i="2"/>
  <c r="D7" i="2"/>
  <c r="C14" i="2"/>
  <c r="D14" i="2"/>
  <c r="D12" i="2"/>
  <c r="C8" i="2"/>
  <c r="D8" i="2"/>
  <c r="D10" i="2"/>
  <c r="D11" i="2"/>
  <c r="D13" i="2"/>
  <c r="D17" i="2"/>
</calcChain>
</file>

<file path=xl/sharedStrings.xml><?xml version="1.0" encoding="utf-8"?>
<sst xmlns="http://schemas.openxmlformats.org/spreadsheetml/2006/main" count="140" uniqueCount="42">
  <si>
    <t>DSRI</t>
  </si>
  <si>
    <t>GMI</t>
  </si>
  <si>
    <t>AQI</t>
  </si>
  <si>
    <t>SGI</t>
  </si>
  <si>
    <t>DEPI</t>
  </si>
  <si>
    <t>SAI</t>
  </si>
  <si>
    <t>LEVI</t>
  </si>
  <si>
    <t>TATA</t>
  </si>
  <si>
    <t>Beneish M-Score</t>
  </si>
  <si>
    <t>Variable</t>
  </si>
  <si>
    <t>Coefficient</t>
  </si>
  <si>
    <t>Value</t>
  </si>
  <si>
    <t>Manipulation Probability</t>
  </si>
  <si>
    <t>M-Score</t>
  </si>
  <si>
    <t>Receivables</t>
  </si>
  <si>
    <t>Sales</t>
  </si>
  <si>
    <t>COGS</t>
  </si>
  <si>
    <t>CA</t>
  </si>
  <si>
    <t>PPE</t>
  </si>
  <si>
    <t>Assets</t>
  </si>
  <si>
    <t>Dep</t>
  </si>
  <si>
    <t>SGA</t>
  </si>
  <si>
    <t>LTD</t>
  </si>
  <si>
    <t>CL</t>
  </si>
  <si>
    <t>NI</t>
  </si>
  <si>
    <t>CFO</t>
  </si>
  <si>
    <t>Valeant 2013</t>
  </si>
  <si>
    <t>Valeant 2014</t>
  </si>
  <si>
    <t>F-Score</t>
  </si>
  <si>
    <t>Predicted Value</t>
  </si>
  <si>
    <t xml:space="preserve">issue </t>
  </si>
  <si>
    <t xml:space="preserve">ch_roa </t>
  </si>
  <si>
    <t xml:space="preserve">ch_cs </t>
  </si>
  <si>
    <t xml:space="preserve">soft_assets </t>
  </si>
  <si>
    <t>ch_inv</t>
  </si>
  <si>
    <t>ch_rec</t>
  </si>
  <si>
    <t>rsst_acc</t>
  </si>
  <si>
    <t>Inv</t>
  </si>
  <si>
    <t>Cash</t>
  </si>
  <si>
    <t>Pref Stk</t>
  </si>
  <si>
    <t>SE</t>
  </si>
  <si>
    <t>Dechow 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</si>
</sst>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0.000"/>
    <numFmt numFmtId="165" formatCode="0.0%"/>
    <numFmt numFmtId="166" formatCode="0.0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mbria"/>
      <family val="1"/>
    </font>
    <font>
      <sz val="16"/>
      <name val="Cambria"/>
      <family val="1"/>
    </font>
    <font>
      <sz val="11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b/>
      <sz val="1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5" fillId="0" borderId="0" xfId="0" applyFont="1"/>
    <xf numFmtId="164" fontId="3" fillId="0" borderId="0" xfId="0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/>
    <xf numFmtId="3" fontId="6" fillId="0" borderId="0" xfId="0" applyNumberFormat="1" applyFont="1"/>
    <xf numFmtId="167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3" fontId="5" fillId="0" borderId="0" xfId="0" applyNumberFormat="1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8" fillId="0" borderId="0" xfId="0" applyNumberFormat="1" applyFont="1" applyAlignment="1">
      <alignment wrapText="1"/>
    </xf>
    <xf numFmtId="3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8" fontId="0" fillId="0" borderId="0" xfId="0" applyNumberFormat="1" applyAlignment="1">
      <alignment wrapText="1"/>
    </xf>
    <xf numFmtId="4" fontId="4" fillId="0" borderId="0" xfId="0" applyNumberFormat="1" applyFont="1"/>
    <xf numFmtId="8" fontId="8" fillId="0" borderId="0" xfId="0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zoomScale="119" zoomScaleNormal="78" workbookViewId="0">
      <selection activeCell="B22" sqref="B22"/>
    </sheetView>
  </sheetViews>
  <sheetFormatPr baseColWidth="10" defaultColWidth="8.83203125" defaultRowHeight="21" x14ac:dyDescent="0.25"/>
  <cols>
    <col min="1" max="1" width="14.1640625" style="6" customWidth="1"/>
    <col min="2" max="2" width="16.5" style="2" bestFit="1" customWidth="1"/>
    <col min="3" max="3" width="12.83203125" style="2" bestFit="1" customWidth="1"/>
    <col min="4" max="4" width="11.6640625" style="2" customWidth="1"/>
    <col min="5" max="5" width="3.6640625" style="3" customWidth="1"/>
    <col min="6" max="6" width="12.83203125" style="3" bestFit="1" customWidth="1"/>
    <col min="7" max="17" width="8.83203125" style="3"/>
    <col min="18" max="18" width="12.83203125" style="3" bestFit="1" customWidth="1"/>
    <col min="19" max="27" width="8.83203125" style="3"/>
    <col min="28" max="28" width="2.6640625" style="3" customWidth="1"/>
    <col min="29" max="16384" width="8.83203125" style="3"/>
  </cols>
  <sheetData>
    <row r="1" spans="1:27" x14ac:dyDescent="0.25">
      <c r="A1" s="1" t="s">
        <v>8</v>
      </c>
    </row>
    <row r="2" spans="1:27" x14ac:dyDescent="0.25">
      <c r="A2" s="1" t="s">
        <v>27</v>
      </c>
    </row>
    <row r="3" spans="1:27" x14ac:dyDescent="0.25">
      <c r="A3" s="1"/>
    </row>
    <row r="4" spans="1:27" x14ac:dyDescent="0.25">
      <c r="A4" s="1"/>
      <c r="F4" s="4">
        <v>2014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">
        <v>2013</v>
      </c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18</v>
      </c>
      <c r="W5" s="5" t="s">
        <v>19</v>
      </c>
      <c r="X5" s="5" t="s">
        <v>20</v>
      </c>
      <c r="Y5" s="5" t="s">
        <v>21</v>
      </c>
      <c r="Z5" s="5" t="s">
        <v>22</v>
      </c>
      <c r="AA5" s="5" t="s">
        <v>23</v>
      </c>
    </row>
    <row r="6" spans="1:27" s="8" customFormat="1" x14ac:dyDescent="0.25">
      <c r="A6" s="1"/>
      <c r="B6" s="7" t="s">
        <v>10</v>
      </c>
      <c r="C6" s="7" t="s">
        <v>9</v>
      </c>
      <c r="D6" s="7" t="s">
        <v>11</v>
      </c>
      <c r="F6" s="26">
        <v>2075.8000000000002</v>
      </c>
      <c r="G6" s="26">
        <v>8263.5</v>
      </c>
      <c r="H6" s="26">
        <v>2196.1999999999998</v>
      </c>
      <c r="I6" s="26">
        <v>4193.1000000000004</v>
      </c>
      <c r="J6" s="26">
        <v>1310.5</v>
      </c>
      <c r="K6" s="27">
        <v>26353</v>
      </c>
      <c r="L6" s="26">
        <v>1737.6</v>
      </c>
      <c r="M6" s="26">
        <v>2026.3</v>
      </c>
      <c r="N6" s="26">
        <v>15253.7</v>
      </c>
      <c r="O6" s="26">
        <v>2730.8</v>
      </c>
      <c r="P6" s="28">
        <v>912.2</v>
      </c>
      <c r="Q6" s="26">
        <v>2294.6999999999998</v>
      </c>
      <c r="R6" s="26">
        <v>1676.4</v>
      </c>
      <c r="S6" s="26">
        <v>5769.6</v>
      </c>
      <c r="T6" s="26">
        <v>1846.3</v>
      </c>
      <c r="U6" s="26">
        <v>3885.9</v>
      </c>
      <c r="V6" s="26">
        <v>1234.2</v>
      </c>
      <c r="W6" s="26">
        <v>27970.799999999999</v>
      </c>
      <c r="X6" s="26">
        <v>2015.8</v>
      </c>
      <c r="Y6" s="26">
        <v>1305.2</v>
      </c>
      <c r="Z6" s="26">
        <v>17162.900000000001</v>
      </c>
      <c r="AA6" s="26">
        <v>2512.5</v>
      </c>
    </row>
    <row r="7" spans="1:27" x14ac:dyDescent="0.25">
      <c r="B7" s="10">
        <v>-4.84</v>
      </c>
      <c r="D7" s="2">
        <f>B7</f>
        <v>-4.84</v>
      </c>
      <c r="F7" s="26">
        <v>2075.8000000000002</v>
      </c>
      <c r="G7" s="26">
        <v>8263.5</v>
      </c>
      <c r="H7" s="26">
        <v>2196.1999999999998</v>
      </c>
      <c r="I7" s="26">
        <v>4193.1000000000004</v>
      </c>
      <c r="J7" s="26">
        <v>1310.5</v>
      </c>
      <c r="K7" s="27">
        <v>26353</v>
      </c>
      <c r="L7" s="26">
        <v>1737.6</v>
      </c>
      <c r="M7" s="26">
        <v>2026.3</v>
      </c>
      <c r="N7" s="26">
        <v>15253.7</v>
      </c>
      <c r="O7" s="26">
        <v>2730.8</v>
      </c>
      <c r="P7" s="28">
        <v>912.2</v>
      </c>
      <c r="Q7" s="26">
        <v>2294.6999999999998</v>
      </c>
      <c r="R7" s="26">
        <v>1676.4</v>
      </c>
      <c r="S7" s="26">
        <v>5769.6</v>
      </c>
      <c r="T7" s="26">
        <v>1846.3</v>
      </c>
      <c r="U7" s="26">
        <v>3885.9</v>
      </c>
      <c r="V7" s="26">
        <v>1234.2</v>
      </c>
      <c r="W7" s="26">
        <v>27970.799999999999</v>
      </c>
      <c r="X7" s="26">
        <v>2015.8</v>
      </c>
      <c r="Y7" s="26">
        <v>1305.2</v>
      </c>
      <c r="Z7" s="26">
        <v>17162.900000000001</v>
      </c>
      <c r="AA7" s="26">
        <v>2512.5</v>
      </c>
    </row>
    <row r="8" spans="1:27" x14ac:dyDescent="0.25">
      <c r="A8" s="1" t="s">
        <v>0</v>
      </c>
      <c r="B8" s="10">
        <v>0.92</v>
      </c>
      <c r="C8" s="10">
        <f>(F8/G8)/(R8/S8)</f>
        <v>0.86454883332490917</v>
      </c>
      <c r="D8" s="10">
        <f t="shared" ref="D8:D15" si="0">B8*C8</f>
        <v>0.79538492665891647</v>
      </c>
      <c r="F8" s="26">
        <v>2075.8000000000002</v>
      </c>
      <c r="G8" s="26">
        <v>8263.5</v>
      </c>
      <c r="H8" s="26">
        <v>2196.1999999999998</v>
      </c>
      <c r="I8" s="26">
        <v>4193.1000000000004</v>
      </c>
      <c r="J8" s="26">
        <v>1310.5</v>
      </c>
      <c r="K8" s="27">
        <v>26353</v>
      </c>
      <c r="L8" s="26">
        <v>1737.6</v>
      </c>
      <c r="M8" s="26">
        <v>2026.3</v>
      </c>
      <c r="N8" s="26">
        <v>15253.7</v>
      </c>
      <c r="O8" s="26">
        <v>2730.8</v>
      </c>
      <c r="P8" s="28">
        <v>912.2</v>
      </c>
      <c r="Q8" s="26">
        <v>2294.6999999999998</v>
      </c>
      <c r="R8" s="26">
        <v>1676.4</v>
      </c>
      <c r="S8" s="26">
        <v>5769.6</v>
      </c>
      <c r="T8" s="26">
        <v>1846.3</v>
      </c>
      <c r="U8" s="26">
        <v>3885.9</v>
      </c>
      <c r="V8" s="26">
        <v>1234.2</v>
      </c>
      <c r="W8" s="26">
        <v>27970.799999999999</v>
      </c>
      <c r="X8" s="26">
        <v>2015.8</v>
      </c>
      <c r="Y8" s="26">
        <v>1305.2</v>
      </c>
      <c r="Z8" s="26">
        <v>17162.900000000001</v>
      </c>
      <c r="AA8" s="26">
        <v>2512.5</v>
      </c>
    </row>
    <row r="9" spans="1:27" x14ac:dyDescent="0.25">
      <c r="A9" s="1" t="s">
        <v>1</v>
      </c>
      <c r="B9" s="10">
        <v>0.52800000000000002</v>
      </c>
      <c r="C9" s="10">
        <f>((S9-T9)/S9)/((G9-H9)/G9)</f>
        <v>0.92613516672104379</v>
      </c>
      <c r="D9" s="10">
        <f t="shared" si="0"/>
        <v>0.48899936802871113</v>
      </c>
      <c r="F9" s="26">
        <v>2075.8000000000002</v>
      </c>
      <c r="G9" s="26">
        <v>8263.5</v>
      </c>
      <c r="H9" s="26">
        <v>2196.1999999999998</v>
      </c>
      <c r="I9" s="26">
        <v>4193.1000000000004</v>
      </c>
      <c r="J9" s="26">
        <v>1310.5</v>
      </c>
      <c r="K9" s="27">
        <v>26353</v>
      </c>
      <c r="L9" s="26">
        <v>1737.6</v>
      </c>
      <c r="M9" s="26">
        <v>2026.3</v>
      </c>
      <c r="N9" s="26">
        <v>15253.7</v>
      </c>
      <c r="O9" s="26">
        <v>2730.8</v>
      </c>
      <c r="P9" s="28">
        <v>912.2</v>
      </c>
      <c r="Q9" s="26">
        <v>2294.6999999999998</v>
      </c>
      <c r="R9" s="26">
        <v>1676.4</v>
      </c>
      <c r="S9" s="26">
        <v>5769.6</v>
      </c>
      <c r="T9" s="26">
        <v>1846.3</v>
      </c>
      <c r="U9" s="26">
        <v>3885.9</v>
      </c>
      <c r="V9" s="26">
        <v>1234.2</v>
      </c>
      <c r="W9" s="26">
        <v>27970.799999999999</v>
      </c>
      <c r="X9" s="26">
        <v>2015.8</v>
      </c>
      <c r="Y9" s="26">
        <v>1305.2</v>
      </c>
      <c r="Z9" s="26">
        <v>17162.900000000001</v>
      </c>
      <c r="AA9" s="26">
        <v>2512.5</v>
      </c>
    </row>
    <row r="10" spans="1:27" x14ac:dyDescent="0.25">
      <c r="A10" s="1" t="s">
        <v>2</v>
      </c>
      <c r="B10" s="10">
        <v>0.40400000000000003</v>
      </c>
      <c r="C10" s="10">
        <f>(1-((I10+J10)/K10))/(1-((U10+V10)/W10))</f>
        <v>0.96843143642596441</v>
      </c>
      <c r="D10" s="10">
        <f t="shared" si="0"/>
        <v>0.39124630031608965</v>
      </c>
      <c r="F10" s="26">
        <v>2075.8000000000002</v>
      </c>
      <c r="G10" s="26">
        <v>8263.5</v>
      </c>
      <c r="H10" s="26">
        <v>2196.1999999999998</v>
      </c>
      <c r="I10" s="26">
        <v>4193.1000000000004</v>
      </c>
      <c r="J10" s="26">
        <v>1310.5</v>
      </c>
      <c r="K10" s="27">
        <v>26353</v>
      </c>
      <c r="L10" s="26">
        <v>1737.6</v>
      </c>
      <c r="M10" s="26">
        <v>2026.3</v>
      </c>
      <c r="N10" s="26">
        <v>15253.7</v>
      </c>
      <c r="O10" s="26">
        <v>2730.8</v>
      </c>
      <c r="P10" s="28">
        <v>912.2</v>
      </c>
      <c r="Q10" s="26">
        <v>2294.6999999999998</v>
      </c>
      <c r="R10" s="26">
        <v>1676.4</v>
      </c>
      <c r="S10" s="26">
        <v>5769.6</v>
      </c>
      <c r="T10" s="26">
        <v>1846.3</v>
      </c>
      <c r="U10" s="26">
        <v>3885.9</v>
      </c>
      <c r="V10" s="26">
        <v>1234.2</v>
      </c>
      <c r="W10" s="26">
        <v>27970.799999999999</v>
      </c>
      <c r="X10" s="26">
        <v>2015.8</v>
      </c>
      <c r="Y10" s="26">
        <v>1305.2</v>
      </c>
      <c r="Z10" s="26">
        <v>17162.900000000001</v>
      </c>
      <c r="AA10" s="26">
        <v>2512.5</v>
      </c>
    </row>
    <row r="11" spans="1:27" x14ac:dyDescent="0.25">
      <c r="A11" s="1" t="s">
        <v>3</v>
      </c>
      <c r="B11" s="10">
        <v>0.89200000000000002</v>
      </c>
      <c r="C11" s="10">
        <f>G11/S11</f>
        <v>1.4322483361064891</v>
      </c>
      <c r="D11" s="10">
        <f t="shared" si="0"/>
        <v>1.2775655158069883</v>
      </c>
      <c r="F11" s="26">
        <v>2075.8000000000002</v>
      </c>
      <c r="G11" s="26">
        <v>8263.5</v>
      </c>
      <c r="H11" s="26">
        <v>2196.1999999999998</v>
      </c>
      <c r="I11" s="26">
        <v>4193.1000000000004</v>
      </c>
      <c r="J11" s="26">
        <v>1310.5</v>
      </c>
      <c r="K11" s="27">
        <v>26353</v>
      </c>
      <c r="L11" s="26">
        <v>1737.6</v>
      </c>
      <c r="M11" s="26">
        <v>2026.3</v>
      </c>
      <c r="N11" s="26">
        <v>15253.7</v>
      </c>
      <c r="O11" s="26">
        <v>2730.8</v>
      </c>
      <c r="P11" s="28">
        <v>912.2</v>
      </c>
      <c r="Q11" s="26">
        <v>2294.6999999999998</v>
      </c>
      <c r="R11" s="26">
        <v>1676.4</v>
      </c>
      <c r="S11" s="26">
        <v>5769.6</v>
      </c>
      <c r="T11" s="26">
        <v>1846.3</v>
      </c>
      <c r="U11" s="26">
        <v>3885.9</v>
      </c>
      <c r="V11" s="26">
        <v>1234.2</v>
      </c>
      <c r="W11" s="26">
        <v>27970.799999999999</v>
      </c>
      <c r="X11" s="26">
        <v>2015.8</v>
      </c>
      <c r="Y11" s="26">
        <v>1305.2</v>
      </c>
      <c r="Z11" s="26">
        <v>17162.900000000001</v>
      </c>
      <c r="AA11" s="26">
        <v>2512.5</v>
      </c>
    </row>
    <row r="12" spans="1:27" x14ac:dyDescent="0.25">
      <c r="A12" s="1" t="s">
        <v>4</v>
      </c>
      <c r="B12" s="10">
        <v>0.115</v>
      </c>
      <c r="C12" s="10">
        <f>(X12/(V12+X12))/(L12/(J12+L12))</f>
        <v>1.0880365455446948</v>
      </c>
      <c r="D12" s="10">
        <f t="shared" si="0"/>
        <v>0.12512420273763991</v>
      </c>
      <c r="F12" s="26">
        <v>2075.8000000000002</v>
      </c>
      <c r="G12" s="26">
        <v>8263.5</v>
      </c>
      <c r="H12" s="26">
        <v>2196.1999999999998</v>
      </c>
      <c r="I12" s="26">
        <v>4193.1000000000004</v>
      </c>
      <c r="J12" s="26">
        <v>1310.5</v>
      </c>
      <c r="K12" s="27">
        <v>26353</v>
      </c>
      <c r="L12" s="26">
        <v>1737.6</v>
      </c>
      <c r="M12" s="26">
        <v>2026.3</v>
      </c>
      <c r="N12" s="26">
        <v>15253.7</v>
      </c>
      <c r="O12" s="26">
        <v>2730.8</v>
      </c>
      <c r="P12" s="28">
        <v>912.2</v>
      </c>
      <c r="Q12" s="26">
        <v>2294.6999999999998</v>
      </c>
      <c r="R12" s="26">
        <v>1676.4</v>
      </c>
      <c r="S12" s="26">
        <v>5769.6</v>
      </c>
      <c r="T12" s="26">
        <v>1846.3</v>
      </c>
      <c r="U12" s="26">
        <v>3885.9</v>
      </c>
      <c r="V12" s="26">
        <v>1234.2</v>
      </c>
      <c r="W12" s="26">
        <v>27970.799999999999</v>
      </c>
      <c r="X12" s="26">
        <v>2015.8</v>
      </c>
      <c r="Y12" s="26">
        <v>1305.2</v>
      </c>
      <c r="Z12" s="26">
        <v>17162.900000000001</v>
      </c>
      <c r="AA12" s="26">
        <v>2512.5</v>
      </c>
    </row>
    <row r="13" spans="1:27" x14ac:dyDescent="0.25">
      <c r="A13" s="1" t="s">
        <v>5</v>
      </c>
      <c r="B13" s="10">
        <v>-0.17199999999999999</v>
      </c>
      <c r="C13" s="10">
        <f>(M13/G13)/(Y13/S13)</f>
        <v>1.0839477617407829</v>
      </c>
      <c r="D13" s="10">
        <f t="shared" si="0"/>
        <v>-0.18643901501941465</v>
      </c>
      <c r="F13" s="26">
        <v>2075.8000000000002</v>
      </c>
      <c r="G13" s="26">
        <v>8263.5</v>
      </c>
      <c r="H13" s="26">
        <v>2196.1999999999998</v>
      </c>
      <c r="I13" s="26">
        <v>4193.1000000000004</v>
      </c>
      <c r="J13" s="26">
        <v>1310.5</v>
      </c>
      <c r="K13" s="27">
        <v>26353</v>
      </c>
      <c r="L13" s="26">
        <v>1737.6</v>
      </c>
      <c r="M13" s="26">
        <v>2026.3</v>
      </c>
      <c r="N13" s="26">
        <v>15253.7</v>
      </c>
      <c r="O13" s="26">
        <v>2730.8</v>
      </c>
      <c r="P13" s="28">
        <v>912.2</v>
      </c>
      <c r="Q13" s="26">
        <v>2294.6999999999998</v>
      </c>
      <c r="R13" s="26">
        <v>1676.4</v>
      </c>
      <c r="S13" s="26">
        <v>5769.6</v>
      </c>
      <c r="T13" s="26">
        <v>1846.3</v>
      </c>
      <c r="U13" s="26">
        <v>3885.9</v>
      </c>
      <c r="V13" s="26">
        <v>1234.2</v>
      </c>
      <c r="W13" s="26">
        <v>27970.799999999999</v>
      </c>
      <c r="X13" s="26">
        <v>2015.8</v>
      </c>
      <c r="Y13" s="26">
        <v>1305.2</v>
      </c>
      <c r="Z13" s="26">
        <v>17162.900000000001</v>
      </c>
      <c r="AA13" s="26">
        <v>2512.5</v>
      </c>
    </row>
    <row r="14" spans="1:27" x14ac:dyDescent="0.25">
      <c r="A14" s="1" t="s">
        <v>6</v>
      </c>
      <c r="B14" s="10">
        <v>-0.32700000000000001</v>
      </c>
      <c r="C14" s="10">
        <f>((N14+O14)/K14)/((Z14+AA14)/W14)</f>
        <v>0.97017398239938968</v>
      </c>
      <c r="D14" s="10">
        <f t="shared" si="0"/>
        <v>-0.31724689224460045</v>
      </c>
      <c r="F14" s="26">
        <v>2075.8000000000002</v>
      </c>
      <c r="G14" s="26">
        <v>8263.5</v>
      </c>
      <c r="H14" s="26">
        <v>2196.1999999999998</v>
      </c>
      <c r="I14" s="26">
        <v>4193.1000000000004</v>
      </c>
      <c r="J14" s="26">
        <v>1310.5</v>
      </c>
      <c r="K14" s="27">
        <v>26353</v>
      </c>
      <c r="L14" s="26">
        <v>1737.6</v>
      </c>
      <c r="M14" s="26">
        <v>2026.3</v>
      </c>
      <c r="N14" s="26">
        <v>15253.7</v>
      </c>
      <c r="O14" s="26">
        <v>2730.8</v>
      </c>
      <c r="P14" s="28">
        <v>912.2</v>
      </c>
      <c r="Q14" s="26">
        <v>2294.6999999999998</v>
      </c>
      <c r="R14" s="26">
        <v>1676.4</v>
      </c>
      <c r="S14" s="26">
        <v>5769.6</v>
      </c>
      <c r="T14" s="26">
        <v>1846.3</v>
      </c>
      <c r="U14" s="26">
        <v>3885.9</v>
      </c>
      <c r="V14" s="26">
        <v>1234.2</v>
      </c>
      <c r="W14" s="26">
        <v>27970.799999999999</v>
      </c>
      <c r="X14" s="26">
        <v>2015.8</v>
      </c>
      <c r="Y14" s="26">
        <v>1305.2</v>
      </c>
      <c r="Z14" s="26">
        <v>17162.900000000001</v>
      </c>
      <c r="AA14" s="26">
        <v>2512.5</v>
      </c>
    </row>
    <row r="15" spans="1:27" x14ac:dyDescent="0.25">
      <c r="A15" s="1" t="s">
        <v>7</v>
      </c>
      <c r="B15" s="10">
        <v>4.6790000000000003</v>
      </c>
      <c r="C15" s="10">
        <f>(P15-Q15)/K15</f>
        <v>-5.2460820399954457E-2</v>
      </c>
      <c r="D15" s="10">
        <f t="shared" si="0"/>
        <v>-0.24546417865138692</v>
      </c>
      <c r="F15" s="26">
        <v>2075.8000000000002</v>
      </c>
      <c r="G15" s="26">
        <v>8263.5</v>
      </c>
      <c r="H15" s="26">
        <v>2196.1999999999998</v>
      </c>
      <c r="I15" s="26">
        <v>4193.1000000000004</v>
      </c>
      <c r="J15" s="26">
        <v>1310.5</v>
      </c>
      <c r="K15" s="27">
        <v>26353</v>
      </c>
      <c r="L15" s="26">
        <v>1737.6</v>
      </c>
      <c r="M15" s="26">
        <v>2026.3</v>
      </c>
      <c r="N15" s="26">
        <v>15253.7</v>
      </c>
      <c r="O15" s="26">
        <v>2730.8</v>
      </c>
      <c r="P15" s="28">
        <v>912.2</v>
      </c>
      <c r="Q15" s="26">
        <v>2294.6999999999998</v>
      </c>
      <c r="R15" s="26">
        <v>1676.4</v>
      </c>
      <c r="S15" s="26">
        <v>5769.6</v>
      </c>
      <c r="T15" s="26">
        <v>1846.3</v>
      </c>
      <c r="U15" s="26">
        <v>3885.9</v>
      </c>
      <c r="V15" s="26">
        <v>1234.2</v>
      </c>
      <c r="W15" s="26">
        <v>27970.799999999999</v>
      </c>
      <c r="X15" s="26">
        <v>2015.8</v>
      </c>
      <c r="Y15" s="26">
        <v>1305.2</v>
      </c>
      <c r="Z15" s="26">
        <v>17162.900000000001</v>
      </c>
      <c r="AA15" s="26">
        <v>2512.5</v>
      </c>
    </row>
    <row r="16" spans="1:27" x14ac:dyDescent="0.25">
      <c r="B16" s="10">
        <f>SUM(B8:B14)</f>
        <v>2.36</v>
      </c>
    </row>
    <row r="17" spans="1:4" x14ac:dyDescent="0.25">
      <c r="A17" s="1" t="s">
        <v>13</v>
      </c>
      <c r="D17" s="10">
        <f>SUM(D7:D15)</f>
        <v>-2.5108297723670567</v>
      </c>
    </row>
    <row r="19" spans="1:4" x14ac:dyDescent="0.25">
      <c r="A19" s="1"/>
      <c r="D19" s="11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"/>
  <sheetViews>
    <sheetView workbookViewId="0">
      <selection activeCell="U6" sqref="U6:U15"/>
    </sheetView>
  </sheetViews>
  <sheetFormatPr baseColWidth="10" defaultColWidth="8.83203125" defaultRowHeight="21" x14ac:dyDescent="0.25"/>
  <cols>
    <col min="1" max="1" width="14.1640625" style="6" customWidth="1"/>
    <col min="2" max="2" width="16.5" style="2" bestFit="1" customWidth="1"/>
    <col min="3" max="3" width="12.83203125" style="2" bestFit="1" customWidth="1"/>
    <col min="4" max="4" width="11.6640625" style="2" customWidth="1"/>
    <col min="5" max="5" width="3.6640625" style="3" customWidth="1"/>
    <col min="6" max="6" width="12.83203125" style="3" bestFit="1" customWidth="1"/>
    <col min="7" max="17" width="8.83203125" style="3"/>
    <col min="18" max="18" width="12.83203125" style="3" bestFit="1" customWidth="1"/>
    <col min="19" max="25" width="8.83203125" style="3"/>
    <col min="26" max="26" width="11.5" style="3" bestFit="1" customWidth="1"/>
    <col min="27" max="27" width="8.83203125" style="3"/>
    <col min="28" max="28" width="2.6640625" style="3" customWidth="1"/>
    <col min="29" max="16384" width="8.83203125" style="3"/>
  </cols>
  <sheetData>
    <row r="1" spans="1:27" x14ac:dyDescent="0.25">
      <c r="A1" s="1" t="s">
        <v>8</v>
      </c>
    </row>
    <row r="2" spans="1:27" x14ac:dyDescent="0.25">
      <c r="A2" s="1" t="s">
        <v>26</v>
      </c>
    </row>
    <row r="3" spans="1:27" x14ac:dyDescent="0.25">
      <c r="A3" s="1"/>
    </row>
    <row r="4" spans="1:27" x14ac:dyDescent="0.25">
      <c r="A4" s="1"/>
      <c r="F4" s="4">
        <v>2013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">
        <v>2012</v>
      </c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18</v>
      </c>
      <c r="W5" s="5" t="s">
        <v>19</v>
      </c>
      <c r="X5" s="5" t="s">
        <v>20</v>
      </c>
      <c r="Y5" s="5" t="s">
        <v>21</v>
      </c>
      <c r="Z5" s="5" t="s">
        <v>22</v>
      </c>
      <c r="AA5" s="5" t="s">
        <v>23</v>
      </c>
    </row>
    <row r="6" spans="1:27" s="8" customFormat="1" x14ac:dyDescent="0.25">
      <c r="A6" s="1"/>
      <c r="B6" s="7" t="s">
        <v>10</v>
      </c>
      <c r="C6" s="7" t="s">
        <v>9</v>
      </c>
      <c r="D6" s="7" t="s">
        <v>11</v>
      </c>
      <c r="F6" s="26">
        <v>1676.4</v>
      </c>
      <c r="G6" s="26">
        <v>5769.6</v>
      </c>
      <c r="H6" s="26">
        <v>1846.3</v>
      </c>
      <c r="I6" s="26">
        <v>3885.9</v>
      </c>
      <c r="J6" s="26">
        <v>1234.2</v>
      </c>
      <c r="K6" s="26">
        <v>27970.799999999999</v>
      </c>
      <c r="L6" s="26">
        <v>2015.8</v>
      </c>
      <c r="M6" s="26">
        <v>1305.2</v>
      </c>
      <c r="N6" s="26">
        <v>17162.900000000001</v>
      </c>
      <c r="O6" s="26">
        <v>2512.5</v>
      </c>
      <c r="P6" s="26">
        <v>-863.6</v>
      </c>
      <c r="Q6" s="26">
        <v>1042</v>
      </c>
      <c r="R6" s="26">
        <v>913.83500000000004</v>
      </c>
      <c r="S6" s="26">
        <v>3480.3760000000002</v>
      </c>
      <c r="T6" s="26">
        <v>905.09500000000003</v>
      </c>
      <c r="U6" s="26">
        <v>2777.451</v>
      </c>
      <c r="V6" s="26">
        <v>462.72399999999999</v>
      </c>
      <c r="W6" s="26">
        <v>17950.379000000001</v>
      </c>
      <c r="X6" s="26">
        <v>986.2</v>
      </c>
      <c r="Y6" s="26">
        <v>756.08299999999997</v>
      </c>
      <c r="Z6" s="26">
        <v>10535.442999999999</v>
      </c>
      <c r="AA6" s="26">
        <v>1822.752</v>
      </c>
    </row>
    <row r="7" spans="1:27" x14ac:dyDescent="0.25">
      <c r="B7" s="10">
        <v>-4.84</v>
      </c>
      <c r="D7" s="2">
        <f>B7</f>
        <v>-4.84</v>
      </c>
      <c r="F7" s="26">
        <v>1676.4</v>
      </c>
      <c r="G7" s="26">
        <v>5769.6</v>
      </c>
      <c r="H7" s="26">
        <v>1846.3</v>
      </c>
      <c r="I7" s="26">
        <v>3885.9</v>
      </c>
      <c r="J7" s="26">
        <v>1234.2</v>
      </c>
      <c r="K7" s="26">
        <v>27970.799999999999</v>
      </c>
      <c r="L7" s="26">
        <v>2015.8</v>
      </c>
      <c r="M7" s="26">
        <v>1305.2</v>
      </c>
      <c r="N7" s="26">
        <v>17162.900000000001</v>
      </c>
      <c r="O7" s="26">
        <v>2512.5</v>
      </c>
      <c r="P7" s="26">
        <v>-863.6</v>
      </c>
      <c r="Q7" s="26">
        <v>1042</v>
      </c>
      <c r="R7" s="26">
        <v>913.83500000000004</v>
      </c>
      <c r="S7" s="26">
        <v>3480.3760000000002</v>
      </c>
      <c r="T7" s="26">
        <v>905.09500000000003</v>
      </c>
      <c r="U7" s="26">
        <v>2777.451</v>
      </c>
      <c r="V7" s="26">
        <v>462.72399999999999</v>
      </c>
      <c r="W7" s="26">
        <v>17950.379000000001</v>
      </c>
      <c r="X7" s="26">
        <v>986.2</v>
      </c>
      <c r="Y7" s="26">
        <v>756.08299999999997</v>
      </c>
      <c r="Z7" s="26">
        <v>10535.442999999999</v>
      </c>
      <c r="AA7" s="26">
        <v>1822.752</v>
      </c>
    </row>
    <row r="8" spans="1:27" x14ac:dyDescent="0.25">
      <c r="A8" s="1" t="s">
        <v>0</v>
      </c>
      <c r="B8" s="10">
        <v>0.92</v>
      </c>
      <c r="C8" s="10">
        <f>(F8/G8)/(R8/S8)</f>
        <v>1.106599130739067</v>
      </c>
      <c r="D8" s="10">
        <f t="shared" ref="D8:D15" si="0">B8*C8</f>
        <v>1.0180712002799417</v>
      </c>
      <c r="F8" s="26">
        <v>1676.4</v>
      </c>
      <c r="G8" s="26">
        <v>5769.6</v>
      </c>
      <c r="H8" s="26">
        <v>1846.3</v>
      </c>
      <c r="I8" s="26">
        <v>3885.9</v>
      </c>
      <c r="J8" s="26">
        <v>1234.2</v>
      </c>
      <c r="K8" s="26">
        <v>27970.799999999999</v>
      </c>
      <c r="L8" s="26">
        <v>2015.8</v>
      </c>
      <c r="M8" s="26">
        <v>1305.2</v>
      </c>
      <c r="N8" s="26">
        <v>17162.900000000001</v>
      </c>
      <c r="O8" s="26">
        <v>2512.5</v>
      </c>
      <c r="P8" s="26">
        <v>-863.6</v>
      </c>
      <c r="Q8" s="26">
        <v>1042</v>
      </c>
      <c r="R8" s="26">
        <v>913.83500000000004</v>
      </c>
      <c r="S8" s="26">
        <v>3480.3760000000002</v>
      </c>
      <c r="T8" s="26">
        <v>905.09500000000003</v>
      </c>
      <c r="U8" s="26">
        <v>2777.451</v>
      </c>
      <c r="V8" s="26">
        <v>462.72399999999999</v>
      </c>
      <c r="W8" s="26">
        <v>17950.379000000001</v>
      </c>
      <c r="X8" s="26">
        <v>986.2</v>
      </c>
      <c r="Y8" s="26">
        <v>756.08299999999997</v>
      </c>
      <c r="Z8" s="26">
        <v>10535.442999999999</v>
      </c>
      <c r="AA8" s="26">
        <v>1822.752</v>
      </c>
    </row>
    <row r="9" spans="1:27" x14ac:dyDescent="0.25">
      <c r="A9" s="1" t="s">
        <v>1</v>
      </c>
      <c r="B9" s="10">
        <v>0.52800000000000002</v>
      </c>
      <c r="C9" s="10">
        <f>((S9-T9)/S9)/((G9-H9)/G9)</f>
        <v>1.0881597188619505</v>
      </c>
      <c r="D9" s="10">
        <f t="shared" si="0"/>
        <v>0.57454833155910989</v>
      </c>
      <c r="F9" s="26">
        <v>1676.4</v>
      </c>
      <c r="G9" s="26">
        <v>5769.6</v>
      </c>
      <c r="H9" s="26">
        <v>1846.3</v>
      </c>
      <c r="I9" s="26">
        <v>3885.9</v>
      </c>
      <c r="J9" s="26">
        <v>1234.2</v>
      </c>
      <c r="K9" s="26">
        <v>27970.799999999999</v>
      </c>
      <c r="L9" s="26">
        <v>2015.8</v>
      </c>
      <c r="M9" s="26">
        <v>1305.2</v>
      </c>
      <c r="N9" s="26">
        <v>17162.900000000001</v>
      </c>
      <c r="O9" s="26">
        <v>2512.5</v>
      </c>
      <c r="P9" s="26">
        <v>-863.6</v>
      </c>
      <c r="Q9" s="26">
        <v>1042</v>
      </c>
      <c r="R9" s="26">
        <v>913.83500000000004</v>
      </c>
      <c r="S9" s="26">
        <v>3480.3760000000002</v>
      </c>
      <c r="T9" s="26">
        <v>905.09500000000003</v>
      </c>
      <c r="U9" s="26">
        <v>2777.451</v>
      </c>
      <c r="V9" s="26">
        <v>462.72399999999999</v>
      </c>
      <c r="W9" s="26">
        <v>17950.379000000001</v>
      </c>
      <c r="X9" s="26">
        <v>986.2</v>
      </c>
      <c r="Y9" s="26">
        <v>756.08299999999997</v>
      </c>
      <c r="Z9" s="26">
        <v>10535.442999999999</v>
      </c>
      <c r="AA9" s="26">
        <v>1822.752</v>
      </c>
    </row>
    <row r="10" spans="1:27" x14ac:dyDescent="0.25">
      <c r="A10" s="1" t="s">
        <v>2</v>
      </c>
      <c r="B10" s="10">
        <v>0.40400000000000003</v>
      </c>
      <c r="C10" s="10">
        <f>(1-((I10+J10)/K10))/(1-((U10+V10)/W10))</f>
        <v>0.99689529843398117</v>
      </c>
      <c r="D10" s="10">
        <f t="shared" si="0"/>
        <v>0.40274570056732839</v>
      </c>
      <c r="F10" s="26">
        <v>1676.4</v>
      </c>
      <c r="G10" s="26">
        <v>5769.6</v>
      </c>
      <c r="H10" s="26">
        <v>1846.3</v>
      </c>
      <c r="I10" s="26">
        <v>3885.9</v>
      </c>
      <c r="J10" s="26">
        <v>1234.2</v>
      </c>
      <c r="K10" s="26">
        <v>27970.799999999999</v>
      </c>
      <c r="L10" s="26">
        <v>2015.8</v>
      </c>
      <c r="M10" s="26">
        <v>1305.2</v>
      </c>
      <c r="N10" s="26">
        <v>17162.900000000001</v>
      </c>
      <c r="O10" s="26">
        <v>2512.5</v>
      </c>
      <c r="P10" s="26">
        <v>-863.6</v>
      </c>
      <c r="Q10" s="26">
        <v>1042</v>
      </c>
      <c r="R10" s="26">
        <v>913.83500000000004</v>
      </c>
      <c r="S10" s="26">
        <v>3480.3760000000002</v>
      </c>
      <c r="T10" s="26">
        <v>905.09500000000003</v>
      </c>
      <c r="U10" s="26">
        <v>2777.451</v>
      </c>
      <c r="V10" s="26">
        <v>462.72399999999999</v>
      </c>
      <c r="W10" s="26">
        <v>17950.379000000001</v>
      </c>
      <c r="X10" s="26">
        <v>986.2</v>
      </c>
      <c r="Y10" s="26">
        <v>756.08299999999997</v>
      </c>
      <c r="Z10" s="26">
        <v>10535.442999999999</v>
      </c>
      <c r="AA10" s="26">
        <v>1822.752</v>
      </c>
    </row>
    <row r="11" spans="1:27" x14ac:dyDescent="0.25">
      <c r="A11" s="1" t="s">
        <v>3</v>
      </c>
      <c r="B11" s="10">
        <v>0.89200000000000002</v>
      </c>
      <c r="C11" s="10">
        <f>G11/S11</f>
        <v>1.6577519210568055</v>
      </c>
      <c r="D11" s="10">
        <f t="shared" si="0"/>
        <v>1.4787147135826706</v>
      </c>
      <c r="F11" s="26">
        <v>1676.4</v>
      </c>
      <c r="G11" s="26">
        <v>5769.6</v>
      </c>
      <c r="H11" s="26">
        <v>1846.3</v>
      </c>
      <c r="I11" s="26">
        <v>3885.9</v>
      </c>
      <c r="J11" s="26">
        <v>1234.2</v>
      </c>
      <c r="K11" s="26">
        <v>27970.799999999999</v>
      </c>
      <c r="L11" s="26">
        <v>2015.8</v>
      </c>
      <c r="M11" s="26">
        <v>1305.2</v>
      </c>
      <c r="N11" s="26">
        <v>17162.900000000001</v>
      </c>
      <c r="O11" s="26">
        <v>2512.5</v>
      </c>
      <c r="P11" s="26">
        <v>-863.6</v>
      </c>
      <c r="Q11" s="26">
        <v>1042</v>
      </c>
      <c r="R11" s="26">
        <v>913.83500000000004</v>
      </c>
      <c r="S11" s="26">
        <v>3480.3760000000002</v>
      </c>
      <c r="T11" s="26">
        <v>905.09500000000003</v>
      </c>
      <c r="U11" s="26">
        <v>2777.451</v>
      </c>
      <c r="V11" s="26">
        <v>462.72399999999999</v>
      </c>
      <c r="W11" s="26">
        <v>17950.379000000001</v>
      </c>
      <c r="X11" s="26">
        <v>986.2</v>
      </c>
      <c r="Y11" s="26">
        <v>756.08299999999997</v>
      </c>
      <c r="Z11" s="26">
        <v>10535.442999999999</v>
      </c>
      <c r="AA11" s="26">
        <v>1822.752</v>
      </c>
    </row>
    <row r="12" spans="1:27" x14ac:dyDescent="0.25">
      <c r="A12" s="1" t="s">
        <v>4</v>
      </c>
      <c r="B12" s="10">
        <v>0.115</v>
      </c>
      <c r="C12" s="10">
        <f>(X12/(V12+X12))/(L12/(J12+L12))</f>
        <v>1.0973756320323853</v>
      </c>
      <c r="D12" s="10">
        <f t="shared" si="0"/>
        <v>0.12619819768372431</v>
      </c>
      <c r="F12" s="26">
        <v>1676.4</v>
      </c>
      <c r="G12" s="26">
        <v>5769.6</v>
      </c>
      <c r="H12" s="26">
        <v>1846.3</v>
      </c>
      <c r="I12" s="26">
        <v>3885.9</v>
      </c>
      <c r="J12" s="26">
        <v>1234.2</v>
      </c>
      <c r="K12" s="26">
        <v>27970.799999999999</v>
      </c>
      <c r="L12" s="26">
        <v>2015.8</v>
      </c>
      <c r="M12" s="26">
        <v>1305.2</v>
      </c>
      <c r="N12" s="26">
        <v>17162.900000000001</v>
      </c>
      <c r="O12" s="26">
        <v>2512.5</v>
      </c>
      <c r="P12" s="26">
        <v>-863.6</v>
      </c>
      <c r="Q12" s="26">
        <v>1042</v>
      </c>
      <c r="R12" s="26">
        <v>913.83500000000004</v>
      </c>
      <c r="S12" s="26">
        <v>3480.3760000000002</v>
      </c>
      <c r="T12" s="26">
        <v>905.09500000000003</v>
      </c>
      <c r="U12" s="26">
        <v>2777.451</v>
      </c>
      <c r="V12" s="26">
        <v>462.72399999999999</v>
      </c>
      <c r="W12" s="26">
        <v>17950.379000000001</v>
      </c>
      <c r="X12" s="26">
        <v>986.2</v>
      </c>
      <c r="Y12" s="26">
        <v>756.08299999999997</v>
      </c>
      <c r="Z12" s="26">
        <v>10535.442999999999</v>
      </c>
      <c r="AA12" s="26">
        <v>1822.752</v>
      </c>
    </row>
    <row r="13" spans="1:27" x14ac:dyDescent="0.25">
      <c r="A13" s="1" t="s">
        <v>5</v>
      </c>
      <c r="B13" s="10">
        <v>-0.17199999999999999</v>
      </c>
      <c r="C13" s="10">
        <f>(M13/G13)/(Y13/S13)</f>
        <v>1.0413292125738904</v>
      </c>
      <c r="D13" s="10">
        <f t="shared" si="0"/>
        <v>-0.17910862456270915</v>
      </c>
      <c r="F13" s="26">
        <v>1676.4</v>
      </c>
      <c r="G13" s="26">
        <v>5769.6</v>
      </c>
      <c r="H13" s="26">
        <v>1846.3</v>
      </c>
      <c r="I13" s="26">
        <v>3885.9</v>
      </c>
      <c r="J13" s="26">
        <v>1234.2</v>
      </c>
      <c r="K13" s="26">
        <v>27970.799999999999</v>
      </c>
      <c r="L13" s="26">
        <v>2015.8</v>
      </c>
      <c r="M13" s="26">
        <v>1305.2</v>
      </c>
      <c r="N13" s="26">
        <v>17162.900000000001</v>
      </c>
      <c r="O13" s="26">
        <v>2512.5</v>
      </c>
      <c r="P13" s="26">
        <v>-863.6</v>
      </c>
      <c r="Q13" s="26">
        <v>1042</v>
      </c>
      <c r="R13" s="26">
        <v>913.83500000000004</v>
      </c>
      <c r="S13" s="26">
        <v>3480.3760000000002</v>
      </c>
      <c r="T13" s="26">
        <v>905.09500000000003</v>
      </c>
      <c r="U13" s="26">
        <v>2777.451</v>
      </c>
      <c r="V13" s="26">
        <v>462.72399999999999</v>
      </c>
      <c r="W13" s="26">
        <v>17950.379000000001</v>
      </c>
      <c r="X13" s="26">
        <v>986.2</v>
      </c>
      <c r="Y13" s="26">
        <v>756.08299999999997</v>
      </c>
      <c r="Z13" s="26">
        <v>10535.442999999999</v>
      </c>
      <c r="AA13" s="26">
        <v>1822.752</v>
      </c>
    </row>
    <row r="14" spans="1:27" x14ac:dyDescent="0.25">
      <c r="A14" s="1" t="s">
        <v>6</v>
      </c>
      <c r="B14" s="10">
        <v>-0.32700000000000001</v>
      </c>
      <c r="C14" s="10">
        <f>((N14+O14)/K14)/((Z14+AA14)/W14)</f>
        <v>1.021732625570436</v>
      </c>
      <c r="D14" s="10">
        <f t="shared" si="0"/>
        <v>-0.33410656856153259</v>
      </c>
      <c r="F14" s="26">
        <v>1676.4</v>
      </c>
      <c r="G14" s="26">
        <v>5769.6</v>
      </c>
      <c r="H14" s="26">
        <v>1846.3</v>
      </c>
      <c r="I14" s="26">
        <v>3885.9</v>
      </c>
      <c r="J14" s="26">
        <v>1234.2</v>
      </c>
      <c r="K14" s="26">
        <v>27970.799999999999</v>
      </c>
      <c r="L14" s="26">
        <v>2015.8</v>
      </c>
      <c r="M14" s="26">
        <v>1305.2</v>
      </c>
      <c r="N14" s="26">
        <v>17162.900000000001</v>
      </c>
      <c r="O14" s="26">
        <v>2512.5</v>
      </c>
      <c r="P14" s="26">
        <v>-863.6</v>
      </c>
      <c r="Q14" s="26">
        <v>1042</v>
      </c>
      <c r="R14" s="26">
        <v>913.83500000000004</v>
      </c>
      <c r="S14" s="26">
        <v>3480.3760000000002</v>
      </c>
      <c r="T14" s="26">
        <v>905.09500000000003</v>
      </c>
      <c r="U14" s="26">
        <v>2777.451</v>
      </c>
      <c r="V14" s="26">
        <v>462.72399999999999</v>
      </c>
      <c r="W14" s="26">
        <v>17950.379000000001</v>
      </c>
      <c r="X14" s="26">
        <v>986.2</v>
      </c>
      <c r="Y14" s="26">
        <v>756.08299999999997</v>
      </c>
      <c r="Z14" s="26">
        <v>10535.442999999999</v>
      </c>
      <c r="AA14" s="26">
        <v>1822.752</v>
      </c>
    </row>
    <row r="15" spans="1:27" x14ac:dyDescent="0.25">
      <c r="A15" s="1" t="s">
        <v>7</v>
      </c>
      <c r="B15" s="10">
        <v>4.6790000000000003</v>
      </c>
      <c r="C15" s="10">
        <f>(P15-Q15)/K15</f>
        <v>-6.8128190827577331E-2</v>
      </c>
      <c r="D15" s="10">
        <f t="shared" si="0"/>
        <v>-0.31877180488223433</v>
      </c>
      <c r="F15" s="26">
        <v>1676.4</v>
      </c>
      <c r="G15" s="26">
        <v>5769.6</v>
      </c>
      <c r="H15" s="26">
        <v>1846.3</v>
      </c>
      <c r="I15" s="26">
        <v>3885.9</v>
      </c>
      <c r="J15" s="26">
        <v>1234.2</v>
      </c>
      <c r="K15" s="26">
        <v>27970.799999999999</v>
      </c>
      <c r="L15" s="26">
        <v>2015.8</v>
      </c>
      <c r="M15" s="26">
        <v>1305.2</v>
      </c>
      <c r="N15" s="26">
        <v>17162.900000000001</v>
      </c>
      <c r="O15" s="26">
        <v>2512.5</v>
      </c>
      <c r="P15" s="26">
        <v>-863.6</v>
      </c>
      <c r="Q15" s="26">
        <v>1042</v>
      </c>
      <c r="R15" s="26">
        <v>913.83500000000004</v>
      </c>
      <c r="S15" s="26">
        <v>3480.3760000000002</v>
      </c>
      <c r="T15" s="26">
        <v>905.09500000000003</v>
      </c>
      <c r="U15" s="26">
        <v>2777.451</v>
      </c>
      <c r="V15" s="26">
        <v>462.72399999999999</v>
      </c>
      <c r="W15" s="26">
        <v>17950.379000000001</v>
      </c>
      <c r="X15" s="26">
        <v>986.2</v>
      </c>
      <c r="Y15" s="26">
        <v>756.08299999999997</v>
      </c>
      <c r="Z15" s="26">
        <v>10535.442999999999</v>
      </c>
      <c r="AA15" s="26">
        <v>1822.752</v>
      </c>
    </row>
    <row r="17" spans="1:24" x14ac:dyDescent="0.25">
      <c r="A17" s="1" t="s">
        <v>13</v>
      </c>
      <c r="D17" s="10">
        <f>SUM(D7:D15)</f>
        <v>-2.0717088543337008</v>
      </c>
    </row>
    <row r="18" spans="1:24" x14ac:dyDescent="0.25">
      <c r="X18" s="30"/>
    </row>
    <row r="19" spans="1:24" x14ac:dyDescent="0.25">
      <c r="A19" s="1"/>
      <c r="D19" s="11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"/>
  <sheetViews>
    <sheetView topLeftCell="B3" workbookViewId="0">
      <selection activeCell="C12" sqref="C12"/>
    </sheetView>
  </sheetViews>
  <sheetFormatPr baseColWidth="10" defaultColWidth="8.83203125" defaultRowHeight="21" x14ac:dyDescent="0.25"/>
  <cols>
    <col min="1" max="1" width="16.5" style="6" customWidth="1"/>
    <col min="2" max="2" width="16.5" style="2" bestFit="1" customWidth="1"/>
    <col min="3" max="3" width="13.1640625" style="2" bestFit="1" customWidth="1"/>
    <col min="4" max="4" width="11.6640625" style="2" customWidth="1"/>
    <col min="5" max="5" width="3.6640625" style="3" customWidth="1"/>
    <col min="6" max="6" width="9.1640625" style="3" customWidth="1"/>
    <col min="7" max="9" width="9.33203125" style="3" bestFit="1" customWidth="1"/>
    <col min="10" max="10" width="12.83203125" style="3" bestFit="1" customWidth="1"/>
    <col min="11" max="14" width="9.33203125" style="3" bestFit="1" customWidth="1"/>
    <col min="15" max="15" width="9.1640625" style="3" customWidth="1"/>
    <col min="16" max="18" width="9.33203125" style="3" bestFit="1" customWidth="1"/>
    <col min="19" max="19" width="12.83203125" style="3" bestFit="1" customWidth="1"/>
    <col min="20" max="22" width="9.33203125" style="3" bestFit="1" customWidth="1"/>
    <col min="23" max="23" width="12.33203125" style="3" bestFit="1" customWidth="1"/>
    <col min="24" max="24" width="9.33203125" style="3" bestFit="1" customWidth="1"/>
    <col min="25" max="25" width="2.6640625" style="3" customWidth="1"/>
    <col min="26" max="16384" width="8.83203125" style="3"/>
  </cols>
  <sheetData>
    <row r="1" spans="1:25" x14ac:dyDescent="0.25">
      <c r="A1" s="1" t="s">
        <v>41</v>
      </c>
    </row>
    <row r="2" spans="1:25" x14ac:dyDescent="0.25">
      <c r="A2" s="1" t="s">
        <v>27</v>
      </c>
    </row>
    <row r="3" spans="1:25" x14ac:dyDescent="0.25">
      <c r="A3" s="1"/>
    </row>
    <row r="4" spans="1:25" x14ac:dyDescent="0.25">
      <c r="A4" s="1"/>
      <c r="F4" s="4">
        <v>2014</v>
      </c>
      <c r="G4" s="5"/>
      <c r="H4" s="5"/>
      <c r="I4" s="5"/>
      <c r="J4" s="5"/>
      <c r="K4" s="5"/>
      <c r="L4" s="5"/>
      <c r="M4" s="5"/>
      <c r="N4" s="5"/>
      <c r="O4" s="4">
        <v>2013</v>
      </c>
      <c r="P4" s="5"/>
      <c r="Q4" s="5"/>
      <c r="R4" s="5"/>
      <c r="S4" s="5"/>
      <c r="T4" s="5"/>
      <c r="U4" s="5"/>
      <c r="V4" s="5"/>
      <c r="W4" s="4">
        <v>2012</v>
      </c>
      <c r="X4" s="5"/>
      <c r="Y4" s="5"/>
    </row>
    <row r="5" spans="1:25" x14ac:dyDescent="0.25">
      <c r="F5" s="5" t="s">
        <v>40</v>
      </c>
      <c r="G5" s="5" t="s">
        <v>39</v>
      </c>
      <c r="H5" s="5" t="s">
        <v>38</v>
      </c>
      <c r="I5" s="5" t="s">
        <v>19</v>
      </c>
      <c r="J5" s="5" t="s">
        <v>14</v>
      </c>
      <c r="K5" s="5" t="s">
        <v>37</v>
      </c>
      <c r="L5" s="5" t="s">
        <v>18</v>
      </c>
      <c r="M5" s="5" t="s">
        <v>15</v>
      </c>
      <c r="N5" s="5" t="s">
        <v>24</v>
      </c>
      <c r="O5" s="5" t="s">
        <v>40</v>
      </c>
      <c r="P5" s="5" t="s">
        <v>39</v>
      </c>
      <c r="Q5" s="5" t="s">
        <v>38</v>
      </c>
      <c r="R5" s="5" t="s">
        <v>19</v>
      </c>
      <c r="S5" s="5" t="s">
        <v>14</v>
      </c>
      <c r="T5" s="5" t="s">
        <v>37</v>
      </c>
      <c r="U5" s="5" t="s">
        <v>15</v>
      </c>
      <c r="V5" s="5" t="s">
        <v>24</v>
      </c>
      <c r="W5" s="5" t="s">
        <v>14</v>
      </c>
      <c r="X5" s="5" t="s">
        <v>19</v>
      </c>
      <c r="Y5" s="5"/>
    </row>
    <row r="6" spans="1:25" s="8" customFormat="1" x14ac:dyDescent="0.25">
      <c r="A6" s="1"/>
      <c r="B6" s="7" t="s">
        <v>10</v>
      </c>
      <c r="C6" s="7" t="s">
        <v>9</v>
      </c>
      <c r="D6" s="7" t="s">
        <v>11</v>
      </c>
      <c r="F6" s="26">
        <v>5434.5</v>
      </c>
      <c r="G6" s="9"/>
      <c r="H6" s="31">
        <v>322.60000000000002</v>
      </c>
      <c r="I6" s="27">
        <v>26353</v>
      </c>
      <c r="J6" s="26">
        <v>2075.8000000000002</v>
      </c>
      <c r="K6" s="9">
        <v>950.6</v>
      </c>
      <c r="L6" s="26">
        <v>1310.5</v>
      </c>
      <c r="M6" s="26">
        <v>8263.5</v>
      </c>
      <c r="N6" s="28">
        <v>912.2</v>
      </c>
      <c r="O6" s="26">
        <v>5233.3</v>
      </c>
      <c r="P6" s="9"/>
      <c r="Q6" s="31">
        <v>600.29999999999995</v>
      </c>
      <c r="R6" s="26">
        <v>27970.799999999999</v>
      </c>
      <c r="S6" s="26">
        <v>1676.4</v>
      </c>
      <c r="T6" s="28">
        <v>883</v>
      </c>
      <c r="U6" s="26">
        <v>5769.6</v>
      </c>
      <c r="V6" s="28">
        <v>-863.6</v>
      </c>
      <c r="W6" s="27">
        <v>913.83500000000004</v>
      </c>
      <c r="X6" s="27">
        <v>17950.379000000001</v>
      </c>
      <c r="Y6" s="9"/>
    </row>
    <row r="7" spans="1:25" x14ac:dyDescent="0.25">
      <c r="B7" s="15">
        <v>-7.8929999999999998</v>
      </c>
      <c r="D7" s="2">
        <f>B7</f>
        <v>-7.8929999999999998</v>
      </c>
      <c r="F7" s="26">
        <v>5435.5</v>
      </c>
      <c r="G7" s="9"/>
      <c r="H7" s="31">
        <v>323.60000000000002</v>
      </c>
      <c r="I7" s="27">
        <v>26353</v>
      </c>
      <c r="J7" s="26">
        <v>2075.8000000000002</v>
      </c>
      <c r="K7" s="9">
        <v>950.6</v>
      </c>
      <c r="L7" s="26">
        <v>1310.5</v>
      </c>
      <c r="M7" s="26">
        <v>8263.5</v>
      </c>
      <c r="N7" s="28">
        <v>912.2</v>
      </c>
      <c r="O7" s="26">
        <v>5233.3</v>
      </c>
      <c r="P7" s="9"/>
      <c r="Q7" s="31">
        <v>601.29999999999995</v>
      </c>
      <c r="R7" s="26">
        <v>27970.799999999999</v>
      </c>
      <c r="S7" s="26">
        <v>1676.4</v>
      </c>
      <c r="T7" s="28">
        <v>883</v>
      </c>
      <c r="U7" s="26">
        <v>5769.6</v>
      </c>
      <c r="V7" s="28">
        <v>-863.6</v>
      </c>
      <c r="W7" s="27">
        <v>913.83500000000004</v>
      </c>
      <c r="X7" s="27">
        <v>17950.379000000001</v>
      </c>
      <c r="Y7" s="5"/>
    </row>
    <row r="8" spans="1:25" x14ac:dyDescent="0.25">
      <c r="A8" s="18" t="s">
        <v>36</v>
      </c>
      <c r="B8" s="15">
        <v>0.79</v>
      </c>
      <c r="C8" s="17">
        <f>((F8-G8-H8)-(O8-P8-Q8))/AVERAGE(I8,R8)</f>
        <v>1.770494700297106E-2</v>
      </c>
      <c r="D8" s="10">
        <f t="shared" ref="D8:D14" si="0">B8*C8</f>
        <v>1.3986908132347138E-2</v>
      </c>
      <c r="F8" s="26">
        <v>5436.5</v>
      </c>
      <c r="G8" s="9"/>
      <c r="H8" s="31">
        <v>324.60000000000002</v>
      </c>
      <c r="I8" s="27">
        <v>26353</v>
      </c>
      <c r="J8" s="26">
        <v>2075.8000000000002</v>
      </c>
      <c r="K8" s="9">
        <v>950.6</v>
      </c>
      <c r="L8" s="26">
        <v>1310.5</v>
      </c>
      <c r="M8" s="26">
        <v>8263.5</v>
      </c>
      <c r="N8" s="28">
        <v>912.2</v>
      </c>
      <c r="O8" s="26">
        <v>5233.3</v>
      </c>
      <c r="P8" s="9"/>
      <c r="Q8" s="31">
        <v>602.29999999999995</v>
      </c>
      <c r="R8" s="26">
        <v>27970.799999999999</v>
      </c>
      <c r="S8" s="26">
        <v>1676.4</v>
      </c>
      <c r="T8" s="28">
        <v>883</v>
      </c>
      <c r="U8" s="26">
        <v>5769.6</v>
      </c>
      <c r="V8" s="28">
        <v>-863.6</v>
      </c>
      <c r="W8" s="27">
        <v>913.83500000000004</v>
      </c>
      <c r="X8" s="27">
        <v>17950.379000000001</v>
      </c>
      <c r="Y8" s="5"/>
    </row>
    <row r="9" spans="1:25" x14ac:dyDescent="0.25">
      <c r="A9" s="20" t="s">
        <v>35</v>
      </c>
      <c r="B9" s="15">
        <v>2.5179999999999998</v>
      </c>
      <c r="C9" s="17">
        <f>(J9-S9)/AVERAGE(I9,R9)</f>
        <v>1.4704420530228005E-2</v>
      </c>
      <c r="D9" s="10">
        <f t="shared" si="0"/>
        <v>3.7025730895114115E-2</v>
      </c>
      <c r="F9" s="26">
        <v>5437.5</v>
      </c>
      <c r="G9" s="9"/>
      <c r="H9" s="31">
        <v>325.60000000000002</v>
      </c>
      <c r="I9" s="27">
        <v>26353</v>
      </c>
      <c r="J9" s="26">
        <v>2075.8000000000002</v>
      </c>
      <c r="K9" s="9">
        <v>950.6</v>
      </c>
      <c r="L9" s="26">
        <v>1310.5</v>
      </c>
      <c r="M9" s="26">
        <v>8263.5</v>
      </c>
      <c r="N9" s="28">
        <v>912.2</v>
      </c>
      <c r="O9" s="26">
        <v>5233.3</v>
      </c>
      <c r="P9" s="9"/>
      <c r="Q9" s="31">
        <v>603.29999999999995</v>
      </c>
      <c r="R9" s="26">
        <v>27970.799999999999</v>
      </c>
      <c r="S9" s="26">
        <v>1676.4</v>
      </c>
      <c r="T9" s="28">
        <v>883</v>
      </c>
      <c r="U9" s="26">
        <v>5769.6</v>
      </c>
      <c r="V9" s="28">
        <v>-863.6</v>
      </c>
      <c r="W9" s="27">
        <v>913.83500000000004</v>
      </c>
      <c r="X9" s="27">
        <v>17950.379000000001</v>
      </c>
      <c r="Y9" s="5"/>
    </row>
    <row r="10" spans="1:25" ht="22" x14ac:dyDescent="0.25">
      <c r="A10" s="21" t="s">
        <v>34</v>
      </c>
      <c r="B10" s="15">
        <v>1.1910000000000001</v>
      </c>
      <c r="C10" s="17">
        <f>(K10-T10)/AVERAGE(I10,R10)</f>
        <v>2.488780239968486E-3</v>
      </c>
      <c r="D10" s="10">
        <f t="shared" si="0"/>
        <v>2.9641372658024668E-3</v>
      </c>
      <c r="F10" s="26">
        <v>5438.5</v>
      </c>
      <c r="G10" s="9"/>
      <c r="H10" s="31">
        <v>326.60000000000002</v>
      </c>
      <c r="I10" s="27">
        <v>26353</v>
      </c>
      <c r="J10" s="26">
        <v>2075.8000000000002</v>
      </c>
      <c r="K10" s="9">
        <v>950.6</v>
      </c>
      <c r="L10" s="26">
        <v>1310.5</v>
      </c>
      <c r="M10" s="26">
        <v>8263.5</v>
      </c>
      <c r="N10" s="28">
        <v>912.2</v>
      </c>
      <c r="O10" s="26">
        <v>5233.3</v>
      </c>
      <c r="P10" s="9"/>
      <c r="Q10" s="31">
        <v>604.29999999999995</v>
      </c>
      <c r="R10" s="26">
        <v>27970.799999999999</v>
      </c>
      <c r="S10" s="26">
        <v>1676.4</v>
      </c>
      <c r="T10" s="28">
        <v>883</v>
      </c>
      <c r="U10" s="26">
        <v>5769.6</v>
      </c>
      <c r="V10" s="28">
        <v>-863.6</v>
      </c>
      <c r="W10" s="27">
        <v>913.83500000000004</v>
      </c>
      <c r="X10" s="27">
        <v>17950.379000000001</v>
      </c>
      <c r="Y10" s="5"/>
    </row>
    <row r="11" spans="1:25" ht="22.5" customHeight="1" x14ac:dyDescent="0.25">
      <c r="A11" s="21" t="s">
        <v>33</v>
      </c>
      <c r="B11" s="15">
        <v>1.9790000000000001</v>
      </c>
      <c r="C11" s="17">
        <f>(I11-L11-H11)/I11</f>
        <v>0.93784009410693281</v>
      </c>
      <c r="D11" s="10">
        <f t="shared" si="0"/>
        <v>1.85598554623762</v>
      </c>
      <c r="F11" s="26">
        <v>5439.5</v>
      </c>
      <c r="G11" s="9"/>
      <c r="H11" s="31">
        <v>327.60000000000002</v>
      </c>
      <c r="I11" s="27">
        <v>26353</v>
      </c>
      <c r="J11" s="26">
        <v>2075.8000000000002</v>
      </c>
      <c r="K11" s="9">
        <v>950.6</v>
      </c>
      <c r="L11" s="26">
        <v>1310.5</v>
      </c>
      <c r="M11" s="26">
        <v>8263.5</v>
      </c>
      <c r="N11" s="28">
        <v>912.2</v>
      </c>
      <c r="O11" s="26">
        <v>5233.3</v>
      </c>
      <c r="P11" s="9"/>
      <c r="Q11" s="31">
        <v>605.29999999999995</v>
      </c>
      <c r="R11" s="26">
        <v>27970.799999999999</v>
      </c>
      <c r="S11" s="26">
        <v>1676.4</v>
      </c>
      <c r="T11" s="28">
        <v>883</v>
      </c>
      <c r="U11" s="26">
        <v>5769.6</v>
      </c>
      <c r="V11" s="28">
        <v>-863.6</v>
      </c>
      <c r="W11" s="27">
        <v>913.83500000000004</v>
      </c>
      <c r="X11" s="27">
        <v>17950.379000000001</v>
      </c>
      <c r="Y11" s="5"/>
    </row>
    <row r="12" spans="1:25" ht="22" x14ac:dyDescent="0.25">
      <c r="A12" s="21" t="s">
        <v>32</v>
      </c>
      <c r="B12" s="15">
        <v>0.17100000000000001</v>
      </c>
      <c r="C12" s="17">
        <f>((M12-(J12-S12))/(U12-(S12-W12)))-1</f>
        <v>0.57061015151681604</v>
      </c>
      <c r="D12" s="10">
        <f t="shared" si="0"/>
        <v>9.7574335909375545E-2</v>
      </c>
      <c r="F12" s="26">
        <v>5440.5</v>
      </c>
      <c r="G12" s="9"/>
      <c r="H12" s="31">
        <v>328.6</v>
      </c>
      <c r="I12" s="27">
        <v>26353</v>
      </c>
      <c r="J12" s="26">
        <v>2075.8000000000002</v>
      </c>
      <c r="K12" s="9">
        <v>950.6</v>
      </c>
      <c r="L12" s="26">
        <v>1310.5</v>
      </c>
      <c r="M12" s="26">
        <v>8263.5</v>
      </c>
      <c r="N12" s="28">
        <v>912.2</v>
      </c>
      <c r="O12" s="26">
        <v>5233.3</v>
      </c>
      <c r="P12" s="9"/>
      <c r="Q12" s="31">
        <v>606.29999999999995</v>
      </c>
      <c r="R12" s="26">
        <v>27970.799999999999</v>
      </c>
      <c r="S12" s="26">
        <v>1676.4</v>
      </c>
      <c r="T12" s="28">
        <v>883</v>
      </c>
      <c r="U12" s="26">
        <v>5769.6</v>
      </c>
      <c r="V12" s="28">
        <v>-863.6</v>
      </c>
      <c r="W12" s="27">
        <v>913.83500000000004</v>
      </c>
      <c r="X12" s="27">
        <v>17950.379000000001</v>
      </c>
      <c r="Y12" s="5"/>
    </row>
    <row r="13" spans="1:25" ht="22" x14ac:dyDescent="0.25">
      <c r="A13" s="21" t="s">
        <v>31</v>
      </c>
      <c r="B13" s="15">
        <v>-0.93200000000000005</v>
      </c>
      <c r="C13" s="17">
        <f>(N13/AVERAGE(I13,R13))-(V13/AVERAGE(R13,X13))</f>
        <v>7.119608144896758E-2</v>
      </c>
      <c r="D13" s="10">
        <f t="shared" si="0"/>
        <v>-6.6354747910437786E-2</v>
      </c>
      <c r="F13" s="26">
        <v>5441.5</v>
      </c>
      <c r="G13" s="9"/>
      <c r="H13" s="31">
        <v>329.6</v>
      </c>
      <c r="I13" s="27">
        <v>26353</v>
      </c>
      <c r="J13" s="26">
        <v>2075.8000000000002</v>
      </c>
      <c r="K13" s="9">
        <v>950.6</v>
      </c>
      <c r="L13" s="26">
        <v>1310.5</v>
      </c>
      <c r="M13" s="26">
        <v>8263.5</v>
      </c>
      <c r="N13" s="28">
        <v>912.2</v>
      </c>
      <c r="O13" s="26">
        <v>5233.3</v>
      </c>
      <c r="P13" s="9"/>
      <c r="Q13" s="31">
        <v>607.29999999999995</v>
      </c>
      <c r="R13" s="26">
        <v>27970.799999999999</v>
      </c>
      <c r="S13" s="26">
        <v>1676.4</v>
      </c>
      <c r="T13" s="28">
        <v>883</v>
      </c>
      <c r="U13" s="26">
        <v>5769.6</v>
      </c>
      <c r="V13" s="28">
        <v>-863.6</v>
      </c>
      <c r="W13" s="27">
        <v>913.83500000000004</v>
      </c>
      <c r="X13" s="27">
        <v>17950.379000000001</v>
      </c>
      <c r="Y13" s="5"/>
    </row>
    <row r="14" spans="1:25" ht="22" x14ac:dyDescent="0.25">
      <c r="A14" s="22" t="s">
        <v>30</v>
      </c>
      <c r="B14" s="15">
        <v>1.0289999999999999</v>
      </c>
      <c r="C14" s="14"/>
      <c r="D14" s="10">
        <f t="shared" si="0"/>
        <v>0</v>
      </c>
      <c r="F14" s="26">
        <v>5442.5</v>
      </c>
      <c r="G14" s="9"/>
      <c r="H14" s="31">
        <v>330.6</v>
      </c>
      <c r="I14" s="27">
        <v>26353</v>
      </c>
      <c r="J14" s="26">
        <v>2075.8000000000002</v>
      </c>
      <c r="K14" s="9">
        <v>950.6</v>
      </c>
      <c r="L14" s="26">
        <v>1310.5</v>
      </c>
      <c r="M14" s="26">
        <v>8263.5</v>
      </c>
      <c r="N14" s="28">
        <v>912.2</v>
      </c>
      <c r="O14" s="26">
        <v>5233.3</v>
      </c>
      <c r="P14" s="9"/>
      <c r="Q14" s="31">
        <v>608.29999999999995</v>
      </c>
      <c r="R14" s="26">
        <v>27970.799999999999</v>
      </c>
      <c r="S14" s="26">
        <v>1676.4</v>
      </c>
      <c r="T14" s="28">
        <v>883</v>
      </c>
      <c r="U14" s="26">
        <v>5769.6</v>
      </c>
      <c r="V14" s="28">
        <v>-863.6</v>
      </c>
      <c r="W14" s="27">
        <v>913.83500000000004</v>
      </c>
      <c r="X14" s="27">
        <v>17950.379000000001</v>
      </c>
      <c r="Y14" s="5"/>
    </row>
    <row r="15" spans="1:25" x14ac:dyDescent="0.25">
      <c r="F15" s="23"/>
      <c r="G15" s="9"/>
      <c r="H15" s="29"/>
      <c r="I15" s="24"/>
      <c r="J15" s="23"/>
      <c r="K15" s="9"/>
      <c r="L15" s="23"/>
      <c r="M15" s="23"/>
      <c r="N15" s="25"/>
      <c r="O15" s="23"/>
      <c r="P15" s="9"/>
      <c r="Q15" s="29"/>
      <c r="R15" s="23"/>
      <c r="S15" s="23"/>
      <c r="T15" s="25"/>
      <c r="U15" s="23"/>
      <c r="V15" s="25"/>
      <c r="W15" s="24"/>
      <c r="X15" s="24"/>
    </row>
    <row r="16" spans="1:25" x14ac:dyDescent="0.25">
      <c r="A16" s="1" t="s">
        <v>29</v>
      </c>
      <c r="D16" s="10">
        <f>SUM(D7:D14)</f>
        <v>-5.9518180894701782</v>
      </c>
    </row>
    <row r="18" spans="1:4" x14ac:dyDescent="0.25">
      <c r="A18" s="1" t="s">
        <v>12</v>
      </c>
      <c r="D18" s="13">
        <f>EXP(D16)/(1+EXP(D16))</f>
        <v>2.5943589656186061E-3</v>
      </c>
    </row>
    <row r="20" spans="1:4" x14ac:dyDescent="0.25">
      <c r="A20" s="1" t="s">
        <v>28</v>
      </c>
      <c r="D20" s="12">
        <f>D18/0.0037</f>
        <v>0.70117809881583948</v>
      </c>
    </row>
  </sheetData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"/>
  <sheetViews>
    <sheetView topLeftCell="E1" workbookViewId="0">
      <selection activeCell="C16" sqref="C16"/>
    </sheetView>
  </sheetViews>
  <sheetFormatPr baseColWidth="10" defaultColWidth="8.83203125" defaultRowHeight="21" x14ac:dyDescent="0.25"/>
  <cols>
    <col min="1" max="1" width="16.5" style="6" customWidth="1"/>
    <col min="2" max="2" width="16.5" style="2" bestFit="1" customWidth="1"/>
    <col min="3" max="3" width="13.1640625" style="2" bestFit="1" customWidth="1"/>
    <col min="4" max="4" width="11.6640625" style="2" customWidth="1"/>
    <col min="5" max="5" width="3.6640625" style="3" customWidth="1"/>
    <col min="6" max="6" width="9.1640625" style="3" customWidth="1"/>
    <col min="7" max="9" width="9.33203125" style="3" bestFit="1" customWidth="1"/>
    <col min="10" max="10" width="12.83203125" style="3" bestFit="1" customWidth="1"/>
    <col min="11" max="14" width="9.33203125" style="3" bestFit="1" customWidth="1"/>
    <col min="15" max="15" width="9.1640625" style="3" customWidth="1"/>
    <col min="16" max="18" width="9.33203125" style="3" bestFit="1" customWidth="1"/>
    <col min="19" max="19" width="12.83203125" style="3" bestFit="1" customWidth="1"/>
    <col min="20" max="22" width="9.33203125" style="3" bestFit="1" customWidth="1"/>
    <col min="23" max="23" width="12.33203125" style="3" bestFit="1" customWidth="1"/>
    <col min="24" max="24" width="9.33203125" style="3" bestFit="1" customWidth="1"/>
    <col min="25" max="25" width="2.6640625" style="3" customWidth="1"/>
    <col min="26" max="16384" width="8.83203125" style="3"/>
  </cols>
  <sheetData>
    <row r="1" spans="1:25" x14ac:dyDescent="0.25">
      <c r="A1" s="1" t="s">
        <v>41</v>
      </c>
    </row>
    <row r="2" spans="1:25" x14ac:dyDescent="0.25">
      <c r="A2" s="1" t="s">
        <v>26</v>
      </c>
    </row>
    <row r="3" spans="1:25" x14ac:dyDescent="0.25">
      <c r="A3" s="1"/>
    </row>
    <row r="4" spans="1:25" x14ac:dyDescent="0.25">
      <c r="A4" s="1"/>
      <c r="F4" s="4">
        <v>2013</v>
      </c>
      <c r="G4" s="5"/>
      <c r="H4" s="5"/>
      <c r="I4" s="5"/>
      <c r="J4" s="5"/>
      <c r="K4" s="5"/>
      <c r="L4" s="5"/>
      <c r="M4" s="5"/>
      <c r="N4" s="5"/>
      <c r="O4" s="4">
        <v>2012</v>
      </c>
      <c r="P4" s="5"/>
      <c r="Q4" s="5"/>
      <c r="R4" s="5"/>
      <c r="S4" s="5"/>
      <c r="T4" s="5"/>
      <c r="U4" s="5"/>
      <c r="V4" s="5"/>
      <c r="W4" s="4">
        <v>2011</v>
      </c>
      <c r="X4" s="5"/>
      <c r="Y4" s="5"/>
    </row>
    <row r="5" spans="1:25" x14ac:dyDescent="0.25">
      <c r="F5" s="5" t="s">
        <v>40</v>
      </c>
      <c r="G5" s="5" t="s">
        <v>39</v>
      </c>
      <c r="H5" s="5" t="s">
        <v>38</v>
      </c>
      <c r="I5" s="5" t="s">
        <v>19</v>
      </c>
      <c r="J5" s="5" t="s">
        <v>14</v>
      </c>
      <c r="K5" s="5" t="s">
        <v>37</v>
      </c>
      <c r="L5" s="5" t="s">
        <v>18</v>
      </c>
      <c r="M5" s="5" t="s">
        <v>15</v>
      </c>
      <c r="N5" s="5" t="s">
        <v>24</v>
      </c>
      <c r="O5" s="5" t="s">
        <v>40</v>
      </c>
      <c r="P5" s="5" t="s">
        <v>39</v>
      </c>
      <c r="Q5" s="5" t="s">
        <v>38</v>
      </c>
      <c r="R5" s="5" t="s">
        <v>19</v>
      </c>
      <c r="S5" s="5" t="s">
        <v>14</v>
      </c>
      <c r="T5" s="5" t="s">
        <v>37</v>
      </c>
      <c r="U5" s="5" t="s">
        <v>15</v>
      </c>
      <c r="V5" s="5" t="s">
        <v>24</v>
      </c>
      <c r="W5" s="5" t="s">
        <v>14</v>
      </c>
      <c r="X5" s="5" t="s">
        <v>19</v>
      </c>
      <c r="Y5" s="5"/>
    </row>
    <row r="6" spans="1:25" s="8" customFormat="1" x14ac:dyDescent="0.25">
      <c r="A6" s="1"/>
      <c r="B6" s="7" t="s">
        <v>10</v>
      </c>
      <c r="C6" s="7" t="s">
        <v>9</v>
      </c>
      <c r="D6" s="7" t="s">
        <v>11</v>
      </c>
      <c r="F6" s="26">
        <v>5233.3</v>
      </c>
      <c r="G6" s="26"/>
      <c r="H6" s="26">
        <v>600.29999999999995</v>
      </c>
      <c r="I6" s="26">
        <v>27970.799999999999</v>
      </c>
      <c r="J6" s="26">
        <v>1676.4</v>
      </c>
      <c r="K6" s="26">
        <v>883</v>
      </c>
      <c r="L6" s="26">
        <v>1234.2360000000001</v>
      </c>
      <c r="M6" s="26">
        <v>5769.6</v>
      </c>
      <c r="N6" s="26">
        <v>-863.6</v>
      </c>
      <c r="O6" s="26">
        <v>3717.3980000000001</v>
      </c>
      <c r="P6" s="26"/>
      <c r="Q6" s="26">
        <v>916.09100000000001</v>
      </c>
      <c r="R6" s="26">
        <v>17950.379000000001</v>
      </c>
      <c r="S6" s="26">
        <v>913.83500000000004</v>
      </c>
      <c r="T6" s="26">
        <v>531.25599999999997</v>
      </c>
      <c r="U6" s="26">
        <v>3480.3760000000002</v>
      </c>
      <c r="V6" s="26">
        <v>159.559</v>
      </c>
      <c r="W6" s="26"/>
      <c r="X6" s="19"/>
      <c r="Y6" s="9"/>
    </row>
    <row r="7" spans="1:25" x14ac:dyDescent="0.25">
      <c r="B7" s="15">
        <v>-7.8929999999999998</v>
      </c>
      <c r="D7" s="2">
        <f>B7</f>
        <v>-7.8929999999999998</v>
      </c>
      <c r="F7" s="26">
        <v>5233.3</v>
      </c>
      <c r="G7" s="26"/>
      <c r="H7" s="26">
        <v>600.29999999999995</v>
      </c>
      <c r="I7" s="26">
        <v>27970.799999999999</v>
      </c>
      <c r="J7" s="26">
        <v>1676.4</v>
      </c>
      <c r="K7" s="26">
        <v>883</v>
      </c>
      <c r="L7" s="26">
        <v>1234.2360000000001</v>
      </c>
      <c r="M7" s="26">
        <v>5769.6</v>
      </c>
      <c r="N7" s="26">
        <v>-863.6</v>
      </c>
      <c r="O7" s="26">
        <v>3717.3980000000001</v>
      </c>
      <c r="P7" s="26"/>
      <c r="Q7" s="26">
        <v>916.09100000000001</v>
      </c>
      <c r="R7" s="26">
        <v>17950.379000000001</v>
      </c>
      <c r="S7" s="26">
        <v>913.83500000000004</v>
      </c>
      <c r="T7" s="26">
        <v>531.25599999999997</v>
      </c>
      <c r="U7" s="26">
        <v>3480.3760000000002</v>
      </c>
      <c r="V7" s="26">
        <v>159.559</v>
      </c>
      <c r="W7" s="26"/>
      <c r="X7" s="16"/>
      <c r="Y7" s="5"/>
    </row>
    <row r="8" spans="1:25" x14ac:dyDescent="0.25">
      <c r="A8" s="18" t="s">
        <v>36</v>
      </c>
      <c r="B8" s="15">
        <v>0.79</v>
      </c>
      <c r="C8" s="17">
        <f>((F8-G8-H8)-(O8-P8-Q8))/AVERAGE(I8,R8)</f>
        <v>7.9775521442948999E-2</v>
      </c>
      <c r="D8" s="10">
        <f t="shared" ref="D8:D14" si="0">B8*C8</f>
        <v>6.3022661939929711E-2</v>
      </c>
      <c r="F8" s="26">
        <v>5233.3</v>
      </c>
      <c r="G8" s="26"/>
      <c r="H8" s="26">
        <v>600.29999999999995</v>
      </c>
      <c r="I8" s="26">
        <v>27970.799999999999</v>
      </c>
      <c r="J8" s="26">
        <v>1676.4</v>
      </c>
      <c r="K8" s="26">
        <v>883</v>
      </c>
      <c r="L8" s="26">
        <v>1234.2360000000001</v>
      </c>
      <c r="M8" s="26">
        <v>5769.6</v>
      </c>
      <c r="N8" s="26">
        <v>-863.6</v>
      </c>
      <c r="O8" s="26">
        <v>3717.3980000000001</v>
      </c>
      <c r="P8" s="26"/>
      <c r="Q8" s="26">
        <v>916.09100000000001</v>
      </c>
      <c r="R8" s="26">
        <v>17950.379000000001</v>
      </c>
      <c r="S8" s="26">
        <v>913.83500000000004</v>
      </c>
      <c r="T8" s="26">
        <v>531.25599999999997</v>
      </c>
      <c r="U8" s="26">
        <v>3480.3760000000002</v>
      </c>
      <c r="V8" s="26">
        <v>159.559</v>
      </c>
      <c r="W8" s="26"/>
      <c r="X8" s="16"/>
      <c r="Y8" s="5"/>
    </row>
    <row r="9" spans="1:25" x14ac:dyDescent="0.25">
      <c r="A9" s="20" t="s">
        <v>35</v>
      </c>
      <c r="B9" s="15">
        <v>2.5179999999999998</v>
      </c>
      <c r="C9" s="17">
        <f>(J9-S9)/AVERAGE(I9,R9)</f>
        <v>3.3211908605395343E-2</v>
      </c>
      <c r="D9" s="10">
        <f t="shared" si="0"/>
        <v>8.3627585868385465E-2</v>
      </c>
      <c r="F9" s="26">
        <v>5233.3</v>
      </c>
      <c r="G9" s="26"/>
      <c r="H9" s="26">
        <v>600.29999999999995</v>
      </c>
      <c r="I9" s="26">
        <v>27970.799999999999</v>
      </c>
      <c r="J9" s="26">
        <v>1676.4</v>
      </c>
      <c r="K9" s="26">
        <v>883</v>
      </c>
      <c r="L9" s="26">
        <v>1234.2360000000001</v>
      </c>
      <c r="M9" s="26">
        <v>5769.6</v>
      </c>
      <c r="N9" s="26">
        <v>-863.6</v>
      </c>
      <c r="O9" s="26">
        <v>3717.3980000000001</v>
      </c>
      <c r="P9" s="26"/>
      <c r="Q9" s="26">
        <v>916.09100000000001</v>
      </c>
      <c r="R9" s="26">
        <v>17950.379000000001</v>
      </c>
      <c r="S9" s="26">
        <v>913.83500000000004</v>
      </c>
      <c r="T9" s="26">
        <v>531.25599999999997</v>
      </c>
      <c r="U9" s="26">
        <v>3480.3760000000002</v>
      </c>
      <c r="V9" s="26">
        <v>159.559</v>
      </c>
      <c r="W9" s="26"/>
      <c r="X9" s="16"/>
      <c r="Y9" s="5"/>
    </row>
    <row r="10" spans="1:25" ht="22" x14ac:dyDescent="0.25">
      <c r="A10" s="21" t="s">
        <v>34</v>
      </c>
      <c r="B10" s="15">
        <v>1.1910000000000001</v>
      </c>
      <c r="C10" s="17">
        <f>(K10-T10)/AVERAGE(I10,R10)</f>
        <v>1.5319467298520363E-2</v>
      </c>
      <c r="D10" s="10">
        <f t="shared" si="0"/>
        <v>1.8245485552537754E-2</v>
      </c>
      <c r="F10" s="26">
        <v>5233.3</v>
      </c>
      <c r="G10" s="26"/>
      <c r="H10" s="26">
        <v>600.29999999999995</v>
      </c>
      <c r="I10" s="26">
        <v>27970.799999999999</v>
      </c>
      <c r="J10" s="26">
        <v>1676.4</v>
      </c>
      <c r="K10" s="26">
        <v>883</v>
      </c>
      <c r="L10" s="26">
        <v>1234.2360000000001</v>
      </c>
      <c r="M10" s="26">
        <v>5769.6</v>
      </c>
      <c r="N10" s="26">
        <v>-863.6</v>
      </c>
      <c r="O10" s="26">
        <v>3717.3980000000001</v>
      </c>
      <c r="P10" s="26"/>
      <c r="Q10" s="26">
        <v>916.09100000000001</v>
      </c>
      <c r="R10" s="26">
        <v>17950.379000000001</v>
      </c>
      <c r="S10" s="26">
        <v>913.83500000000004</v>
      </c>
      <c r="T10" s="26">
        <v>531.25599999999997</v>
      </c>
      <c r="U10" s="26">
        <v>3480.3760000000002</v>
      </c>
      <c r="V10" s="26">
        <v>159.559</v>
      </c>
      <c r="W10" s="26"/>
      <c r="X10" s="16"/>
      <c r="Y10" s="5"/>
    </row>
    <row r="11" spans="1:25" ht="22.5" customHeight="1" x14ac:dyDescent="0.25">
      <c r="A11" s="21" t="s">
        <v>33</v>
      </c>
      <c r="B11" s="15">
        <v>1.9790000000000001</v>
      </c>
      <c r="C11" s="17">
        <f>(I11-L11-H11)/I11</f>
        <v>0.93441245870693723</v>
      </c>
      <c r="D11" s="10">
        <f t="shared" si="0"/>
        <v>1.8492022557810288</v>
      </c>
      <c r="F11" s="26">
        <v>5233.3</v>
      </c>
      <c r="G11" s="26"/>
      <c r="H11" s="26">
        <v>600.29999999999995</v>
      </c>
      <c r="I11" s="26">
        <v>27970.799999999999</v>
      </c>
      <c r="J11" s="26">
        <v>1676.4</v>
      </c>
      <c r="K11" s="26">
        <v>883</v>
      </c>
      <c r="L11" s="26">
        <v>1234.2360000000001</v>
      </c>
      <c r="M11" s="26">
        <v>5769.6</v>
      </c>
      <c r="N11" s="26">
        <v>-863.6</v>
      </c>
      <c r="O11" s="26">
        <v>3717.3980000000001</v>
      </c>
      <c r="P11" s="26"/>
      <c r="Q11" s="26">
        <v>916.09100000000001</v>
      </c>
      <c r="R11" s="26">
        <v>17950.379000000001</v>
      </c>
      <c r="S11" s="26">
        <v>913.83500000000004</v>
      </c>
      <c r="T11" s="26">
        <v>531.25599999999997</v>
      </c>
      <c r="U11" s="26">
        <v>3480.3760000000002</v>
      </c>
      <c r="V11" s="26">
        <v>159.559</v>
      </c>
      <c r="W11" s="26"/>
      <c r="X11" s="16"/>
      <c r="Y11" s="5"/>
    </row>
    <row r="12" spans="1:25" ht="22" x14ac:dyDescent="0.25">
      <c r="A12" s="21" t="s">
        <v>32</v>
      </c>
      <c r="B12" s="15">
        <v>0.17100000000000001</v>
      </c>
      <c r="C12" s="17">
        <f>((M12-(J12-S12))/(U12-(S12-W12)))-1</f>
        <v>0.59672830838868052</v>
      </c>
      <c r="D12" s="10">
        <f t="shared" si="0"/>
        <v>0.10204054073446438</v>
      </c>
      <c r="F12" s="26">
        <v>5233.3</v>
      </c>
      <c r="G12" s="26"/>
      <c r="H12" s="26">
        <v>600.29999999999995</v>
      </c>
      <c r="I12" s="26">
        <v>27970.799999999999</v>
      </c>
      <c r="J12" s="26">
        <v>1676.4</v>
      </c>
      <c r="K12" s="26">
        <v>883</v>
      </c>
      <c r="L12" s="26">
        <v>1234.2360000000001</v>
      </c>
      <c r="M12" s="26">
        <v>5769.6</v>
      </c>
      <c r="N12" s="26">
        <v>-863.6</v>
      </c>
      <c r="O12" s="26">
        <v>3717.3980000000001</v>
      </c>
      <c r="P12" s="26"/>
      <c r="Q12" s="26">
        <v>916.09100000000001</v>
      </c>
      <c r="R12" s="26">
        <v>17950.379000000001</v>
      </c>
      <c r="S12" s="26">
        <v>913.83500000000004</v>
      </c>
      <c r="T12" s="26">
        <v>531.25599999999997</v>
      </c>
      <c r="U12" s="26">
        <v>3480.3760000000002</v>
      </c>
      <c r="V12" s="26">
        <v>159.559</v>
      </c>
      <c r="W12" s="26">
        <v>569.26800000000003</v>
      </c>
      <c r="X12" s="16"/>
      <c r="Y12" s="5"/>
    </row>
    <row r="13" spans="1:25" ht="22" x14ac:dyDescent="0.25">
      <c r="A13" s="21" t="s">
        <v>31</v>
      </c>
      <c r="B13" s="15">
        <v>-0.93200000000000005</v>
      </c>
      <c r="C13" s="17">
        <f>(N13/AVERAGE(I13,R13))-(V13/AVERAGE(R13,X13))</f>
        <v>-4.7887014985621722E-2</v>
      </c>
      <c r="D13" s="10">
        <f t="shared" si="0"/>
        <v>4.463069796659945E-2</v>
      </c>
      <c r="F13" s="26">
        <v>5233.3</v>
      </c>
      <c r="G13" s="26"/>
      <c r="H13" s="26">
        <v>600.29999999999995</v>
      </c>
      <c r="I13" s="26">
        <v>27970.799999999999</v>
      </c>
      <c r="J13" s="26">
        <v>1676.4</v>
      </c>
      <c r="K13" s="26">
        <v>883</v>
      </c>
      <c r="L13" s="26">
        <v>1234.2360000000001</v>
      </c>
      <c r="M13" s="26">
        <v>5769.6</v>
      </c>
      <c r="N13" s="26">
        <v>-863.6</v>
      </c>
      <c r="O13" s="26">
        <v>3717.3980000000001</v>
      </c>
      <c r="P13" s="26"/>
      <c r="Q13" s="26">
        <v>916.09100000000001</v>
      </c>
      <c r="R13" s="26">
        <v>17950.379000000001</v>
      </c>
      <c r="S13" s="26">
        <v>913.83500000000004</v>
      </c>
      <c r="T13" s="26">
        <v>531.25599999999997</v>
      </c>
      <c r="U13" s="26">
        <v>3480.3760000000002</v>
      </c>
      <c r="V13" s="26">
        <v>159.559</v>
      </c>
      <c r="W13" s="26"/>
      <c r="X13" s="16">
        <v>13108.119000000001</v>
      </c>
      <c r="Y13" s="5"/>
    </row>
    <row r="14" spans="1:25" ht="22" x14ac:dyDescent="0.25">
      <c r="A14" s="22" t="s">
        <v>30</v>
      </c>
      <c r="B14" s="15">
        <v>1.0289999999999999</v>
      </c>
      <c r="C14" s="14"/>
      <c r="D14" s="10">
        <f t="shared" si="0"/>
        <v>0</v>
      </c>
      <c r="F14" s="26">
        <v>5233.3</v>
      </c>
      <c r="G14" s="26"/>
      <c r="H14" s="26">
        <v>600.29999999999995</v>
      </c>
      <c r="I14" s="26">
        <v>27970.799999999999</v>
      </c>
      <c r="J14" s="26">
        <v>1676.4</v>
      </c>
      <c r="K14" s="26">
        <v>883</v>
      </c>
      <c r="L14" s="26">
        <v>1234.2360000000001</v>
      </c>
      <c r="M14" s="26">
        <v>5769.6</v>
      </c>
      <c r="N14" s="26">
        <v>-863.6</v>
      </c>
      <c r="O14" s="26">
        <v>3717.3980000000001</v>
      </c>
      <c r="P14" s="26"/>
      <c r="Q14" s="26">
        <v>916.09100000000001</v>
      </c>
      <c r="R14" s="26">
        <v>17950.379000000001</v>
      </c>
      <c r="S14" s="26">
        <v>913.83500000000004</v>
      </c>
      <c r="T14" s="26">
        <v>531.25599999999997</v>
      </c>
      <c r="U14" s="26">
        <v>3480.3760000000002</v>
      </c>
      <c r="V14" s="26">
        <v>159.559</v>
      </c>
      <c r="W14" s="26"/>
      <c r="X14" s="16"/>
      <c r="Y14" s="5"/>
    </row>
    <row r="15" spans="1:25" x14ac:dyDescent="0.25"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5" x14ac:dyDescent="0.25">
      <c r="A16" s="1" t="s">
        <v>29</v>
      </c>
      <c r="D16" s="10">
        <f>SUM(D7:D14)</f>
        <v>-5.7322307721570542</v>
      </c>
    </row>
    <row r="18" spans="1:4" x14ac:dyDescent="0.25">
      <c r="A18" s="1" t="s">
        <v>12</v>
      </c>
      <c r="D18" s="13">
        <f>EXP(D16)/(1+EXP(D16))</f>
        <v>3.2293791398275594E-3</v>
      </c>
    </row>
    <row r="20" spans="1:4" x14ac:dyDescent="0.25">
      <c r="A20" s="1" t="s">
        <v>28</v>
      </c>
      <c r="D20" s="12">
        <f>D18/0.0037</f>
        <v>0.87280517292636739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Beneish M-Score 2014</vt:lpstr>
      <vt:lpstr>Beneish M-Score 2013</vt:lpstr>
      <vt:lpstr>Dechow F-Score 2014</vt:lpstr>
      <vt:lpstr>Dechow F-Score 2013</vt:lpstr>
    </vt:vector>
  </TitlesOfParts>
  <Company>MIT Sloan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Technology Services</dc:creator>
  <cp:lastModifiedBy>Dayang Xing</cp:lastModifiedBy>
  <dcterms:created xsi:type="dcterms:W3CDTF">2012-01-04T12:13:15Z</dcterms:created>
  <dcterms:modified xsi:type="dcterms:W3CDTF">2021-10-03T19:20:01Z</dcterms:modified>
</cp:coreProperties>
</file>