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\Desktop\work\2021_Spring\15.438 FI\ass\samplemid\"/>
    </mc:Choice>
  </mc:AlternateContent>
  <xr:revisionPtr revIDLastSave="0" documentId="13_ncr:1_{9FAF0396-9EF2-4687-95D9-6ADB4B971A48}" xr6:coauthVersionLast="46" xr6:coauthVersionMax="46" xr10:uidLastSave="{00000000-0000-0000-0000-000000000000}"/>
  <bookViews>
    <workbookView xWindow="13090" yWindow="4070" windowWidth="21560" windowHeight="14040" activeTab="5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6" l="1"/>
  <c r="A9" i="6"/>
  <c r="A8" i="5"/>
  <c r="A4" i="5"/>
  <c r="F6" i="4"/>
  <c r="E6" i="4"/>
  <c r="D5" i="4"/>
  <c r="D4" i="4"/>
  <c r="C6" i="2"/>
  <c r="D6" i="2" s="1"/>
  <c r="D29" i="2"/>
  <c r="C30" i="2"/>
  <c r="C29" i="2"/>
  <c r="B26" i="2"/>
  <c r="D14" i="2"/>
  <c r="D13" i="2"/>
  <c r="D12" i="2"/>
  <c r="C3" i="2"/>
  <c r="D3" i="2" s="1"/>
  <c r="D5" i="2"/>
  <c r="C5" i="2"/>
  <c r="D4" i="2"/>
  <c r="E4" i="2"/>
  <c r="C4" i="2"/>
  <c r="B6" i="1"/>
  <c r="B4" i="1"/>
  <c r="D15" i="2" l="1"/>
  <c r="B24" i="2"/>
  <c r="D30" i="2" s="1"/>
  <c r="D31" i="2" s="1"/>
  <c r="D16" i="2"/>
  <c r="B18" i="2" s="1"/>
  <c r="C18" i="2" s="1"/>
</calcChain>
</file>

<file path=xl/sharedStrings.xml><?xml version="1.0" encoding="utf-8"?>
<sst xmlns="http://schemas.openxmlformats.org/spreadsheetml/2006/main" count="45" uniqueCount="42">
  <si>
    <t>Suppose you start with 1 dollar and can lock in 6-months future cash flows through the following ways:</t>
  </si>
  <si>
    <t>1. Invest in 6-month CDs and long 6-month forward, lock in 6-month yen as:</t>
  </si>
  <si>
    <t>2. Buy Yen at spot market right now and invest in Yen CDS:</t>
  </si>
  <si>
    <t>Maturity</t>
  </si>
  <si>
    <t>b.e.b</t>
  </si>
  <si>
    <t>REMEMBER TO DEVIDE COUPON RATE BY 2</t>
  </si>
  <si>
    <t>price of 2-year 5% bond</t>
  </si>
  <si>
    <t>Cash Flow</t>
  </si>
  <si>
    <t>PV</t>
  </si>
  <si>
    <t>Effective yield (6 month basis)</t>
  </si>
  <si>
    <t>YTM</t>
  </si>
  <si>
    <t>implied forward rate f(0,1,2) (effective rate)</t>
  </si>
  <si>
    <t>implied forward rate f(0,1,1.5) (effective rate)</t>
  </si>
  <si>
    <t>CFs</t>
  </si>
  <si>
    <t>Value at year 1</t>
  </si>
  <si>
    <t>Using duration calculator</t>
  </si>
  <si>
    <t>5-year bond</t>
  </si>
  <si>
    <t>C</t>
  </si>
  <si>
    <t>DM</t>
  </si>
  <si>
    <t>8-year bond</t>
  </si>
  <si>
    <t>YIELD INPUTS ARE BEB</t>
  </si>
  <si>
    <t xml:space="preserve"> </t>
  </si>
  <si>
    <t>portfolio</t>
  </si>
  <si>
    <t>4 year</t>
  </si>
  <si>
    <t>12 year</t>
  </si>
  <si>
    <t>The target is shorting 9.05 m 4 year bond</t>
  </si>
  <si>
    <t>So entering reverse RP, lend this amount to receive the bond and sell to the market. The next day you receive interest+principal from the reverse RP position, and return the collateral</t>
  </si>
  <si>
    <t>4 yr preferred since it has lower convexity and higher negative convexity since you are shorting the bond</t>
  </si>
  <si>
    <t>The short forward position implies cash inflow at day 29, and a short position on 90-day bond as well</t>
  </si>
  <si>
    <t>A synthetic short position, you enter reverse RP: lend money, receive CD, sell it to the market</t>
  </si>
  <si>
    <t>implied forward rate:</t>
  </si>
  <si>
    <t>June 05 90-day future contracts</t>
  </si>
  <si>
    <t>the rate implied by the future contracts</t>
  </si>
  <si>
    <t>Q6</t>
  </si>
  <si>
    <t>3 yr bond</t>
  </si>
  <si>
    <t>7 yr bond</t>
  </si>
  <si>
    <t>dm</t>
  </si>
  <si>
    <t>So the main idea is that the difference of the rate will go up, which means the 7 yr rate will increase relative to 3 yr rate, and thus the 7 yr bond price will decrease relative to 3 yr bond price</t>
  </si>
  <si>
    <t>As a result, you would want to long 3 yr and short 7 yr</t>
  </si>
  <si>
    <t>to keep the dollar duration the same, you would short 7 yr bond in the amount of</t>
  </si>
  <si>
    <t>the convexity of the portfolio is</t>
  </si>
  <si>
    <t>so the convexity is negative, meaning that will detriment if interest rate become more volatile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</si>
</sst>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%"/>
    <numFmt numFmtId="166" formatCode="0.0000%"/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0" fontId="2" fillId="0" borderId="0" xfId="0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6"/>
  <sheetViews>
    <sheetView workbookViewId="0">
      <selection activeCell="B6" sqref="B6"/>
    </sheetView>
  </sheetViews>
  <sheetFormatPr defaultRowHeight="14.5" x14ac:dyDescent="0.35"/>
  <sheetData>
    <row r="2" spans="2:2" x14ac:dyDescent="0.35">
      <c r="B2" t="s">
        <v>0</v>
      </c>
    </row>
    <row r="3" spans="2:2" x14ac:dyDescent="0.35">
      <c r="B3" t="s">
        <v>1</v>
      </c>
    </row>
    <row r="4" spans="2:2" x14ac:dyDescent="0.35">
      <c r="B4">
        <f>1*(1+0.052/2)*113.74</f>
        <v>116.69723999999999</v>
      </c>
    </row>
    <row r="5" spans="2:2" x14ac:dyDescent="0.35">
      <c r="B5" t="s">
        <v>2</v>
      </c>
    </row>
    <row r="6" spans="2:2" x14ac:dyDescent="0.35">
      <c r="B6">
        <f>1*116.65*(1+0.0017/2)</f>
        <v>116.74915250000001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D80E-8215-496B-BEDD-D6C135C02898}">
  <dimension ref="B2:E32"/>
  <sheetViews>
    <sheetView topLeftCell="A4" workbookViewId="0">
      <selection activeCell="C6" sqref="C6"/>
    </sheetView>
  </sheetViews>
  <sheetFormatPr defaultRowHeight="14.5" x14ac:dyDescent="0.35"/>
  <cols>
    <col min="3" max="3" width="29" style="2" customWidth="1"/>
    <col min="4" max="4" width="21.81640625" style="3" customWidth="1"/>
    <col min="6" max="6" width="12.36328125" customWidth="1"/>
  </cols>
  <sheetData>
    <row r="2" spans="2:5" x14ac:dyDescent="0.35">
      <c r="B2" t="s">
        <v>3</v>
      </c>
      <c r="C2" s="2" t="s">
        <v>9</v>
      </c>
      <c r="D2" s="3" t="s">
        <v>4</v>
      </c>
    </row>
    <row r="3" spans="2:5" x14ac:dyDescent="0.35">
      <c r="B3">
        <v>0.5</v>
      </c>
      <c r="C3" s="2">
        <f>RATE(1,6.9/2,-100.6323,100)</f>
        <v>2.7999956276463914E-2</v>
      </c>
      <c r="D3" s="3">
        <f>C3*2</f>
        <v>5.5999912552927827E-2</v>
      </c>
    </row>
    <row r="4" spans="2:5" x14ac:dyDescent="0.35">
      <c r="B4">
        <v>1</v>
      </c>
      <c r="C4" s="2">
        <f>RATE(2,0,-93.7129,100)</f>
        <v>3.2999975478167944E-2</v>
      </c>
      <c r="D4" s="3">
        <f>C4*2</f>
        <v>6.5999950956335887E-2</v>
      </c>
      <c r="E4">
        <f>1/0.937129</f>
        <v>1.0670889493335496</v>
      </c>
    </row>
    <row r="5" spans="2:5" x14ac:dyDescent="0.35">
      <c r="B5">
        <v>1.5</v>
      </c>
      <c r="C5" s="2">
        <f>RATE(3,0,-89.9333,100)</f>
        <v>3.6000162312088135E-2</v>
      </c>
      <c r="D5" s="3">
        <f>C5*2</f>
        <v>7.2000324624176271E-2</v>
      </c>
    </row>
    <row r="6" spans="2:5" x14ac:dyDescent="0.35">
      <c r="B6">
        <v>2</v>
      </c>
      <c r="C6" s="2">
        <f>RATE(4,5.8/2,-96.786,100)</f>
        <v>3.7808566741614813E-2</v>
      </c>
      <c r="D6" s="3">
        <f>C6*2</f>
        <v>7.5617133483229626E-2</v>
      </c>
    </row>
    <row r="7" spans="2:5" x14ac:dyDescent="0.35">
      <c r="B7" s="4" t="s">
        <v>5</v>
      </c>
    </row>
    <row r="10" spans="2:5" x14ac:dyDescent="0.35">
      <c r="B10" t="s">
        <v>6</v>
      </c>
    </row>
    <row r="11" spans="2:5" x14ac:dyDescent="0.35">
      <c r="B11" t="s">
        <v>3</v>
      </c>
      <c r="C11" s="2" t="s">
        <v>7</v>
      </c>
      <c r="D11" s="3" t="s">
        <v>8</v>
      </c>
    </row>
    <row r="12" spans="2:5" x14ac:dyDescent="0.35">
      <c r="C12" s="5"/>
      <c r="D12" s="5">
        <f>C12/(1+C3)</f>
        <v>0</v>
      </c>
    </row>
    <row r="13" spans="2:5" x14ac:dyDescent="0.35">
      <c r="B13">
        <v>1</v>
      </c>
      <c r="C13" s="5">
        <v>5</v>
      </c>
      <c r="D13" s="5">
        <f>C13/(1+C4)^2</f>
        <v>4.6856449999809158</v>
      </c>
    </row>
    <row r="14" spans="2:5" x14ac:dyDescent="0.35">
      <c r="C14" s="5"/>
      <c r="D14" s="5">
        <f>C14/(1+C5)^3</f>
        <v>0</v>
      </c>
    </row>
    <row r="15" spans="2:5" x14ac:dyDescent="0.35">
      <c r="B15">
        <v>2</v>
      </c>
      <c r="C15" s="5">
        <v>105</v>
      </c>
      <c r="D15" s="5">
        <f>C15/(1+C6)^4</f>
        <v>90.514945401920727</v>
      </c>
    </row>
    <row r="16" spans="2:5" x14ac:dyDescent="0.35">
      <c r="C16" s="5"/>
      <c r="D16" s="5">
        <f>SUM(D12:D15)</f>
        <v>95.20059040190165</v>
      </c>
    </row>
    <row r="17" spans="2:4" x14ac:dyDescent="0.35">
      <c r="B17" t="s">
        <v>10</v>
      </c>
      <c r="C17" s="5" t="s">
        <v>4</v>
      </c>
    </row>
    <row r="18" spans="2:4" x14ac:dyDescent="0.35">
      <c r="B18" s="1">
        <f>RATE(2,5,-D16,100)</f>
        <v>7.6795415450117477E-2</v>
      </c>
      <c r="C18" s="2">
        <f>(1+B18)^0.5*2-2</f>
        <v>7.5375065331678925E-2</v>
      </c>
    </row>
    <row r="23" spans="2:4" x14ac:dyDescent="0.35">
      <c r="B23" t="s">
        <v>11</v>
      </c>
    </row>
    <row r="24" spans="2:4" x14ac:dyDescent="0.35">
      <c r="B24">
        <f>(1+C6)^4 / (1+C4)^2-1</f>
        <v>8.7097214307232163E-2</v>
      </c>
    </row>
    <row r="25" spans="2:4" x14ac:dyDescent="0.35">
      <c r="B25" t="s">
        <v>12</v>
      </c>
    </row>
    <row r="26" spans="2:4" x14ac:dyDescent="0.35">
      <c r="B26">
        <f>(1+C5)^3/(1+C4)^2-1</f>
        <v>4.2026702007135874E-2</v>
      </c>
    </row>
    <row r="28" spans="2:4" x14ac:dyDescent="0.35">
      <c r="C28" s="2" t="s">
        <v>13</v>
      </c>
      <c r="D28" s="3" t="s">
        <v>14</v>
      </c>
    </row>
    <row r="29" spans="2:4" x14ac:dyDescent="0.35">
      <c r="C29" s="5">
        <f>6.7/2</f>
        <v>3.35</v>
      </c>
      <c r="D29" s="5">
        <f>C29/(1+B26)</f>
        <v>3.2148888253509065</v>
      </c>
    </row>
    <row r="30" spans="2:4" x14ac:dyDescent="0.35">
      <c r="C30" s="5">
        <f>C29+100</f>
        <v>103.35</v>
      </c>
      <c r="D30" s="5">
        <f>C30/(1+B24)</f>
        <v>95.069694448496236</v>
      </c>
    </row>
    <row r="31" spans="2:4" x14ac:dyDescent="0.35">
      <c r="C31" s="5"/>
      <c r="D31" s="5">
        <f>D30+D29</f>
        <v>98.284583273847147</v>
      </c>
    </row>
    <row r="32" spans="2:4" x14ac:dyDescent="0.35">
      <c r="C32" s="5"/>
      <c r="D3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E36A-3374-4189-894D-D45ABE3A5789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0380-F9E3-4CC8-96DB-541374424E3A}">
  <dimension ref="A2:O13"/>
  <sheetViews>
    <sheetView workbookViewId="0">
      <selection activeCell="A13" sqref="A13"/>
    </sheetView>
  </sheetViews>
  <sheetFormatPr defaultRowHeight="14.5" x14ac:dyDescent="0.35"/>
  <cols>
    <col min="2" max="2" width="14.1796875" customWidth="1"/>
    <col min="3" max="3" width="12.7265625" customWidth="1"/>
  </cols>
  <sheetData>
    <row r="2" spans="1:15" x14ac:dyDescent="0.35">
      <c r="B2" t="s">
        <v>15</v>
      </c>
    </row>
    <row r="3" spans="1:15" x14ac:dyDescent="0.35">
      <c r="B3" t="s">
        <v>16</v>
      </c>
      <c r="C3" t="s">
        <v>19</v>
      </c>
      <c r="D3" t="s">
        <v>22</v>
      </c>
      <c r="E3" t="s">
        <v>23</v>
      </c>
      <c r="F3" t="s">
        <v>24</v>
      </c>
    </row>
    <row r="4" spans="1:15" x14ac:dyDescent="0.35">
      <c r="A4" t="s">
        <v>18</v>
      </c>
      <c r="B4">
        <v>3.9655999999999998</v>
      </c>
      <c r="C4">
        <v>7.4074</v>
      </c>
      <c r="D4">
        <f>B4*0.4+C4*0.6</f>
        <v>6.0306800000000003</v>
      </c>
      <c r="E4">
        <v>3.3304</v>
      </c>
      <c r="F4">
        <v>7.8647</v>
      </c>
    </row>
    <row r="5" spans="1:15" x14ac:dyDescent="0.35">
      <c r="A5" t="s">
        <v>17</v>
      </c>
      <c r="B5">
        <v>19.559999999999999</v>
      </c>
      <c r="C5">
        <v>61.728400000000001</v>
      </c>
      <c r="D5">
        <f>B5*0.4+C5*0.6</f>
        <v>44.861039999999996</v>
      </c>
      <c r="E5">
        <v>14.856999999999999</v>
      </c>
      <c r="F5">
        <v>83.21</v>
      </c>
    </row>
    <row r="6" spans="1:15" x14ac:dyDescent="0.35">
      <c r="E6">
        <f>5*D4/E4</f>
        <v>9.0539875090079267</v>
      </c>
      <c r="F6">
        <f>D4*5/F4</f>
        <v>3.8340178264905211</v>
      </c>
    </row>
    <row r="7" spans="1:15" x14ac:dyDescent="0.35">
      <c r="A7" t="s">
        <v>20</v>
      </c>
    </row>
    <row r="10" spans="1:15" x14ac:dyDescent="0.35">
      <c r="A10" t="s">
        <v>25</v>
      </c>
    </row>
    <row r="11" spans="1:15" x14ac:dyDescent="0.35">
      <c r="A11" t="s">
        <v>26</v>
      </c>
    </row>
    <row r="13" spans="1:15" x14ac:dyDescent="0.35">
      <c r="A13" t="s">
        <v>27</v>
      </c>
      <c r="O13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ED6E-7B95-4915-AA36-2DE1AFE493CD}">
  <dimension ref="A1:A8"/>
  <sheetViews>
    <sheetView workbookViewId="0">
      <selection activeCell="A11" sqref="A11"/>
    </sheetView>
  </sheetViews>
  <sheetFormatPr defaultRowHeight="14.5" x14ac:dyDescent="0.35"/>
  <sheetData>
    <row r="1" spans="1:1" x14ac:dyDescent="0.35">
      <c r="A1" t="s">
        <v>28</v>
      </c>
    </row>
    <row r="2" spans="1:1" x14ac:dyDescent="0.35">
      <c r="A2" t="s">
        <v>29</v>
      </c>
    </row>
    <row r="3" spans="1:1" x14ac:dyDescent="0.35">
      <c r="A3" t="s">
        <v>30</v>
      </c>
    </row>
    <row r="4" spans="1:1" x14ac:dyDescent="0.35">
      <c r="A4">
        <f>((1+0.0315*119/360)/(1+0.0275*29/360)-1)*4</f>
        <v>3.2716412946320439E-2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>
        <f xml:space="preserve"> 100 - 96.73</f>
        <v>3.269999999999996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1F59-2224-42CD-A833-8250E51CB9CF}">
  <dimension ref="A1:C12"/>
  <sheetViews>
    <sheetView tabSelected="1" workbookViewId="0">
      <selection activeCell="A12" sqref="A12"/>
    </sheetView>
  </sheetViews>
  <sheetFormatPr defaultRowHeight="14.5" x14ac:dyDescent="0.35"/>
  <sheetData>
    <row r="1" spans="1:3" x14ac:dyDescent="0.35">
      <c r="A1" t="s">
        <v>33</v>
      </c>
    </row>
    <row r="2" spans="1:3" x14ac:dyDescent="0.35">
      <c r="B2" t="s">
        <v>34</v>
      </c>
      <c r="C2" t="s">
        <v>35</v>
      </c>
    </row>
    <row r="3" spans="1:3" x14ac:dyDescent="0.35">
      <c r="A3" t="s">
        <v>36</v>
      </c>
      <c r="B3">
        <v>2.86</v>
      </c>
      <c r="C3">
        <v>6.89</v>
      </c>
    </row>
    <row r="4" spans="1:3" x14ac:dyDescent="0.35">
      <c r="A4" t="s">
        <v>17</v>
      </c>
      <c r="B4">
        <v>9.7780000000000005</v>
      </c>
      <c r="C4">
        <v>50.86</v>
      </c>
    </row>
    <row r="6" spans="1:3" x14ac:dyDescent="0.35">
      <c r="A6" t="s">
        <v>37</v>
      </c>
    </row>
    <row r="7" spans="1:3" x14ac:dyDescent="0.35">
      <c r="A7" t="s">
        <v>38</v>
      </c>
    </row>
    <row r="8" spans="1:3" x14ac:dyDescent="0.35">
      <c r="A8" t="s">
        <v>39</v>
      </c>
    </row>
    <row r="9" spans="1:3" x14ac:dyDescent="0.35">
      <c r="A9">
        <f>B3/C3</f>
        <v>0.41509433962264153</v>
      </c>
    </row>
    <row r="10" spans="1:3" x14ac:dyDescent="0.35">
      <c r="A10" t="s">
        <v>40</v>
      </c>
    </row>
    <row r="11" spans="1:3" x14ac:dyDescent="0.35">
      <c r="A11">
        <f>B4-A9*C4</f>
        <v>-11.333698113207548</v>
      </c>
    </row>
    <row r="12" spans="1:3" x14ac:dyDescent="0.35">
      <c r="A1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2015-06-05T18:17:20Z</dcterms:created>
  <dcterms:modified xsi:type="dcterms:W3CDTF">2021-04-07T21:26:53Z</dcterms:modified>
</cp:coreProperties>
</file>