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c\Desktop\Code\voting\data\"/>
    </mc:Choice>
  </mc:AlternateContent>
  <xr:revisionPtr revIDLastSave="0" documentId="13_ncr:1_{7FE87256-EED5-435E-9DF2-758F9914C1E7}" xr6:coauthVersionLast="46" xr6:coauthVersionMax="46" xr10:uidLastSave="{00000000-0000-0000-0000-000000000000}"/>
  <bookViews>
    <workbookView xWindow="1116" yWindow="1116" windowWidth="17280" windowHeight="8964" activeTab="1" xr2:uid="{00912FA7-5E26-4F82-8A5B-1284969E2121}"/>
  </bookViews>
  <sheets>
    <sheet name="Powerball" sheetId="4" r:id="rId1"/>
    <sheet name="Turnout Rates" sheetId="5" r:id="rId2"/>
  </sheets>
  <definedNames>
    <definedName name="SCPRC_18_POP_RES_REG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F2" i="5" s="1"/>
  <c r="E2" i="5" s="1"/>
  <c r="L3" i="5"/>
  <c r="F3" i="5" s="1"/>
  <c r="E3" i="5" s="1"/>
  <c r="L4" i="5"/>
  <c r="F4" i="5" s="1"/>
  <c r="E4" i="5" s="1"/>
  <c r="L5" i="5"/>
  <c r="F5" i="5" s="1"/>
  <c r="E5" i="5" s="1"/>
  <c r="L6" i="5"/>
  <c r="F6" i="5" s="1"/>
  <c r="E6" i="5" s="1"/>
  <c r="L7" i="5"/>
  <c r="F7" i="5" s="1"/>
  <c r="E7" i="5" s="1"/>
  <c r="L8" i="5"/>
  <c r="F8" i="5" s="1"/>
  <c r="E8" i="5" s="1"/>
  <c r="L9" i="5"/>
  <c r="F9" i="5" s="1"/>
  <c r="E9" i="5" s="1"/>
  <c r="L10" i="5"/>
  <c r="F10" i="5" s="1"/>
  <c r="L11" i="5"/>
  <c r="F11" i="5" s="1"/>
  <c r="E11" i="5" s="1"/>
  <c r="L12" i="5"/>
  <c r="F12" i="5" s="1"/>
  <c r="E12" i="5" s="1"/>
  <c r="L13" i="5"/>
  <c r="F13" i="5" s="1"/>
  <c r="E13" i="5" s="1"/>
  <c r="L14" i="5"/>
  <c r="F14" i="5" s="1"/>
  <c r="E14" i="5" s="1"/>
  <c r="L15" i="5"/>
  <c r="F15" i="5" s="1"/>
  <c r="E15" i="5" s="1"/>
  <c r="L16" i="5"/>
  <c r="F16" i="5" s="1"/>
  <c r="E16" i="5" s="1"/>
  <c r="L17" i="5"/>
  <c r="F17" i="5" s="1"/>
  <c r="E17" i="5" s="1"/>
  <c r="L18" i="5"/>
  <c r="F18" i="5" s="1"/>
  <c r="E18" i="5" s="1"/>
  <c r="L19" i="5"/>
  <c r="F19" i="5" s="1"/>
  <c r="E19" i="5" s="1"/>
  <c r="L20" i="5"/>
  <c r="F20" i="5" s="1"/>
  <c r="E20" i="5" s="1"/>
  <c r="L21" i="5"/>
  <c r="F21" i="5" s="1"/>
  <c r="E21" i="5" s="1"/>
  <c r="L22" i="5"/>
  <c r="F22" i="5" s="1"/>
  <c r="E22" i="5" s="1"/>
  <c r="L23" i="5"/>
  <c r="F23" i="5" s="1"/>
  <c r="E23" i="5" s="1"/>
  <c r="L24" i="5"/>
  <c r="F24" i="5" s="1"/>
  <c r="E24" i="5" s="1"/>
  <c r="L25" i="5"/>
  <c r="F25" i="5" s="1"/>
  <c r="E25" i="5" s="1"/>
  <c r="L26" i="5"/>
  <c r="F26" i="5" s="1"/>
  <c r="L27" i="5"/>
  <c r="F27" i="5" s="1"/>
  <c r="E27" i="5" s="1"/>
  <c r="L28" i="5"/>
  <c r="F28" i="5" s="1"/>
  <c r="E28" i="5" s="1"/>
  <c r="L29" i="5"/>
  <c r="F29" i="5" s="1"/>
  <c r="E29" i="5" s="1"/>
  <c r="L30" i="5"/>
  <c r="F30" i="5" s="1"/>
  <c r="E30" i="5" s="1"/>
  <c r="L31" i="5"/>
  <c r="F31" i="5" s="1"/>
  <c r="E31" i="5" s="1"/>
  <c r="L32" i="5"/>
  <c r="F32" i="5" s="1"/>
  <c r="E32" i="5" s="1"/>
  <c r="L33" i="5"/>
  <c r="F33" i="5" s="1"/>
  <c r="E33" i="5" s="1"/>
  <c r="L34" i="5"/>
  <c r="F34" i="5" s="1"/>
  <c r="L35" i="5"/>
  <c r="F35" i="5" s="1"/>
  <c r="E35" i="5" s="1"/>
  <c r="L36" i="5"/>
  <c r="F36" i="5" s="1"/>
  <c r="L37" i="5"/>
  <c r="F37" i="5" s="1"/>
  <c r="E37" i="5" s="1"/>
  <c r="L38" i="5"/>
  <c r="F38" i="5" s="1"/>
  <c r="E38" i="5" s="1"/>
  <c r="L39" i="5"/>
  <c r="F39" i="5" s="1"/>
  <c r="E39" i="5" s="1"/>
  <c r="L40" i="5"/>
  <c r="F40" i="5" s="1"/>
  <c r="E40" i="5" s="1"/>
  <c r="L41" i="5"/>
  <c r="F41" i="5" s="1"/>
  <c r="E41" i="5" s="1"/>
  <c r="L42" i="5"/>
  <c r="F42" i="5" s="1"/>
  <c r="L43" i="5"/>
  <c r="F43" i="5" s="1"/>
  <c r="E43" i="5" s="1"/>
  <c r="L44" i="5"/>
  <c r="F44" i="5" s="1"/>
  <c r="E44" i="5" s="1"/>
  <c r="L45" i="5"/>
  <c r="F45" i="5" s="1"/>
  <c r="E45" i="5" s="1"/>
  <c r="L46" i="5"/>
  <c r="F46" i="5" s="1"/>
  <c r="E46" i="5" s="1"/>
  <c r="L47" i="5"/>
  <c r="F47" i="5" s="1"/>
  <c r="E47" i="5" s="1"/>
  <c r="L48" i="5"/>
  <c r="F48" i="5" s="1"/>
  <c r="E48" i="5" s="1"/>
  <c r="L49" i="5"/>
  <c r="F49" i="5" s="1"/>
  <c r="E49" i="5" s="1"/>
  <c r="L50" i="5"/>
  <c r="F50" i="5" s="1"/>
  <c r="E50" i="5" s="1"/>
  <c r="L51" i="5"/>
  <c r="F51" i="5" s="1"/>
  <c r="E51" i="5" s="1"/>
  <c r="L52" i="5"/>
  <c r="F52" i="5" s="1"/>
  <c r="E52" i="5" s="1"/>
  <c r="E36" i="5" l="1"/>
  <c r="D36" i="5"/>
  <c r="D4" i="5"/>
  <c r="E42" i="5"/>
  <c r="D42" i="5"/>
  <c r="E10" i="5"/>
  <c r="D10" i="5"/>
  <c r="E26" i="5"/>
  <c r="D26" i="5"/>
  <c r="E34" i="5"/>
  <c r="D34" i="5"/>
  <c r="D2" i="5"/>
  <c r="D49" i="5"/>
  <c r="D17" i="5"/>
  <c r="D48" i="5"/>
  <c r="D40" i="5"/>
  <c r="D32" i="5"/>
  <c r="D24" i="5"/>
  <c r="D16" i="5"/>
  <c r="D8" i="5"/>
  <c r="D47" i="5"/>
  <c r="D39" i="5"/>
  <c r="D31" i="5"/>
  <c r="D23" i="5"/>
  <c r="D15" i="5"/>
  <c r="D7" i="5"/>
  <c r="D9" i="5"/>
  <c r="D46" i="5"/>
  <c r="D38" i="5"/>
  <c r="D30" i="5"/>
  <c r="D22" i="5"/>
  <c r="D14" i="5"/>
  <c r="D6" i="5"/>
  <c r="D25" i="5"/>
  <c r="D45" i="5"/>
  <c r="D37" i="5"/>
  <c r="D29" i="5"/>
  <c r="D21" i="5"/>
  <c r="D13" i="5"/>
  <c r="D5" i="5"/>
  <c r="D33" i="5"/>
  <c r="D41" i="5"/>
  <c r="D52" i="5"/>
  <c r="D44" i="5"/>
  <c r="D28" i="5"/>
  <c r="D20" i="5"/>
  <c r="D12" i="5"/>
  <c r="D51" i="5"/>
  <c r="D43" i="5"/>
  <c r="D35" i="5"/>
  <c r="D27" i="5"/>
  <c r="D19" i="5"/>
  <c r="D11" i="5"/>
  <c r="D3" i="5"/>
  <c r="D50" i="5"/>
  <c r="D18" i="5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<sst xmlns="http://schemas.openxmlformats.org/spreadsheetml/2006/main" count="137" uniqueCount="137">
  <si>
    <t>Alabama</t>
  </si>
  <si>
    <t>Arizona</t>
  </si>
  <si>
    <t>Arkansas</t>
  </si>
  <si>
    <t>California</t>
  </si>
  <si>
    <t>Colorado</t>
  </si>
  <si>
    <t>District of Columbia</t>
  </si>
  <si>
    <t>Florida</t>
  </si>
  <si>
    <t>Hawaii</t>
  </si>
  <si>
    <t>Idaho</t>
  </si>
  <si>
    <t>Illinois</t>
  </si>
  <si>
    <t>Kansas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</si>
  <si>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</si>
  <si>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</si>
  <si>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</si>
  <si>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</si>
  <si>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</si>
  <si>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</si>
  <si>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</si>
  <si>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New Hampshire</t>
  </si>
  <si>
    <t>New Mexico</t>
  </si>
  <si>
    <t>North Carolina</t>
  </si>
  <si>
    <t>North Dakota</t>
  </si>
  <si>
    <t>Oklahoma</t>
  </si>
  <si>
    <t>Oregon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</si>
  <si>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</si>
  <si>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</si>
  <si>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</si>
  <si>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</si>
  <si>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</si>
  <si>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</si>
  <si>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</si>
  <si>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</si>
  <si>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</si>
  <si>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Match</t>
  </si>
  <si>
    <t>Odds of Winning</t>
  </si>
  <si>
    <t>Prize</t>
  </si>
  <si>
    <t>5 plus Powerball</t>
  </si>
  <si>
    <t>1 in 292,201,338</t>
  </si>
  <si>
    <t>Jackpot</t>
  </si>
  <si>
    <t>1 in 11,688,054</t>
  </si>
  <si>
    <t>$1 million</t>
  </si>
  <si>
    <t>4 plus Powerball</t>
  </si>
  <si>
    <t>1 in 913,130</t>
  </si>
  <si>
    <t>1 in 36,525</t>
  </si>
  <si>
    <t>3 plus Powerball</t>
  </si>
  <si>
    <t>1 in 14,494</t>
  </si>
  <si>
    <t>1 in 580</t>
  </si>
  <si>
    <t>2 plus Powerball</t>
  </si>
  <si>
    <t>1 in 701</t>
  </si>
  <si>
    <t>1 plus Powerball</t>
  </si>
  <si>
    <t>1 in 92</t>
  </si>
  <si>
    <t>Powerball</t>
  </si>
  <si>
    <t>1 in 38</t>
  </si>
  <si>
    <t>Odds</t>
  </si>
  <si>
    <t>Indiana</t>
  </si>
  <si>
    <t>West Virginia</t>
  </si>
  <si>
    <t>Kentucky</t>
  </si>
  <si>
    <t>Ohio</t>
  </si>
  <si>
    <t>Georgia</t>
  </si>
  <si>
    <t>Alaska</t>
  </si>
  <si>
    <t>Connecticut</t>
  </si>
  <si>
    <t>Delaware</t>
  </si>
  <si>
    <t>Maryland</t>
  </si>
  <si>
    <t>New York</t>
  </si>
  <si>
    <t>Rhode Island</t>
  </si>
  <si>
    <t>New Jersey</t>
  </si>
  <si>
    <t>state</t>
  </si>
  <si>
    <t>Total Ballots Counted (Estimate)</t>
  </si>
  <si>
    <t>Vote for Highest Office (President)</t>
  </si>
  <si>
    <t>VEP Turnout Rate (Total Ballots Counted)</t>
  </si>
  <si>
    <t>VEP Turnout Rate (Highest Office)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</si>
  <si>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</si>
  <si>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</si>
  <si>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</si>
  <si>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</si>
  <si>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</si>
  <si>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</si>
  <si>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</si>
  <si>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</si>
  <si>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</si>
  <si>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</si>
  <si>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</si>
  <si>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</si>
  <si>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</si>
  <si>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</si>
  <si>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</si>
  <si>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</si>
  <si>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</si>
  <si>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</si>
  <si>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</si>
  <si>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</si>
  <si>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</si>
  <si>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</si>
  <si>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</si>
  <si>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</si>
  <si>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Iowa</t>
  </si>
  <si>
    <t>IA</t>
  </si>
  <si>
    <t>KS</t>
  </si>
  <si>
    <t>KY</t>
  </si>
  <si>
    <t>Louisiana*</t>
  </si>
  <si>
    <t>LA</t>
  </si>
  <si>
    <t>ME</t>
  </si>
  <si>
    <t>MD</t>
  </si>
  <si>
    <t>MA</t>
  </si>
  <si>
    <t>MI</t>
  </si>
  <si>
    <t>MN</t>
  </si>
  <si>
    <t>MS</t>
  </si>
  <si>
    <t>MO</t>
  </si>
  <si>
    <t>Montana*</t>
  </si>
  <si>
    <t>MT</t>
  </si>
  <si>
    <t>NE</t>
  </si>
  <si>
    <t>Nevada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</si>
  <si>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</si>
  <si>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</si>
  <si>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</si>
  <si>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</si>
  <si>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</si>
  <si>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</si>
  <si>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</si>
  <si>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</si>
  <si>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</si>
  <si>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</si>
  <si>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Pennsylvania*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</si>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</sst>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###,###,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6" fontId="2" fillId="0" borderId="0" xfId="0" applyNumberFormat="1" applyFont="1" applyAlignment="1">
      <alignment horizontal="left" vertical="center" wrapText="1"/>
    </xf>
    <xf numFmtId="8" fontId="2" fillId="0" borderId="0" xfId="0" applyNumberFormat="1" applyFont="1" applyAlignment="1">
      <alignment horizontal="left" vertical="center" wrapText="1"/>
    </xf>
    <xf numFmtId="0" fontId="4" fillId="0" borderId="0" xfId="1"/>
    <xf numFmtId="3" fontId="6" fillId="0" borderId="3" xfId="1" applyNumberFormat="1" applyFont="1" applyBorder="1" applyAlignment="1">
      <alignment horizontal="right" wrapText="1"/>
    </xf>
    <xf numFmtId="3" fontId="6" fillId="0" borderId="4" xfId="1" applyNumberFormat="1" applyFont="1" applyBorder="1" applyAlignment="1">
      <alignment horizontal="right" wrapText="1"/>
    </xf>
    <xf numFmtId="164" fontId="6" fillId="0" borderId="0" xfId="1" applyNumberFormat="1" applyFont="1" applyAlignment="1">
      <alignment horizontal="right" wrapText="1"/>
    </xf>
    <xf numFmtId="3" fontId="6" fillId="0" borderId="0" xfId="1" applyNumberFormat="1" applyFont="1" applyAlignment="1">
      <alignment horizontal="right" wrapText="1"/>
    </xf>
    <xf numFmtId="3" fontId="6" fillId="0" borderId="1" xfId="1" applyNumberFormat="1" applyFont="1" applyBorder="1" applyAlignment="1">
      <alignment horizontal="right"/>
    </xf>
    <xf numFmtId="0" fontId="4" fillId="0" borderId="5" xfId="1" applyFill="1" applyBorder="1"/>
    <xf numFmtId="3" fontId="4" fillId="0" borderId="5" xfId="1" applyNumberFormat="1" applyFill="1" applyBorder="1"/>
    <xf numFmtId="165" fontId="4" fillId="0" borderId="5" xfId="1" applyNumberFormat="1" applyFill="1" applyBorder="1"/>
    <xf numFmtId="164" fontId="4" fillId="0" borderId="5" xfId="1" applyNumberFormat="1" applyFill="1" applyBorder="1"/>
    <xf numFmtId="3" fontId="3" fillId="0" borderId="5" xfId="1" applyNumberFormat="1" applyFont="1" applyFill="1" applyBorder="1"/>
    <xf numFmtId="164" fontId="3" fillId="0" borderId="5" xfId="1" applyNumberFormat="1" applyFont="1" applyFill="1" applyBorder="1"/>
    <xf numFmtId="3" fontId="3" fillId="0" borderId="2" xfId="1" applyNumberFormat="1" applyFont="1" applyFill="1" applyBorder="1"/>
    <xf numFmtId="165" fontId="7" fillId="0" borderId="0" xfId="1" applyNumberFormat="1" applyFont="1" applyFill="1" applyAlignment="1">
      <alignment horizontal="right"/>
    </xf>
    <xf numFmtId="0" fontId="5" fillId="0" borderId="3" xfId="1" applyFont="1" applyBorder="1"/>
    <xf numFmtId="3" fontId="5" fillId="0" borderId="3" xfId="1" applyNumberFormat="1" applyFont="1" applyBorder="1" applyAlignment="1">
      <alignment horizontal="right" wrapText="1"/>
    </xf>
  </cellXfs>
  <cellStyles count="2">
    <cellStyle name="Normal" xfId="0" builtinId="0"/>
    <cellStyle name="Normal 2" xfId="1" xr:uid="{4CC81979-0671-435C-9401-0CF5A92A0F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810-D696-46A3-BF16-129103E7DD4F}">
  <dimension ref="A1:D10"/>
  <sheetViews>
    <sheetView workbookViewId="0">
      <selection activeCell="H12" sqref="H12"/>
    </sheetView>
  </sheetViews>
  <sheetFormatPr defaultRowHeight="14.4" x14ac:dyDescent="0.3"/>
  <cols>
    <col min="1" max="1" width="10.33203125" customWidth="1"/>
    <col min="2" max="2" width="15.6640625" customWidth="1"/>
    <col min="3" max="3" width="12.21875" customWidth="1"/>
    <col min="4" max="4" width="12" bestFit="1" customWidth="1"/>
  </cols>
  <sheetData>
    <row r="1" spans="1:4" ht="28.8" x14ac:dyDescent="0.3">
      <c r="A1" s="1" t="s">
        <v>33</v>
      </c>
      <c r="B1" s="1" t="s">
        <v>34</v>
      </c>
      <c r="C1" s="1" t="s">
        <v>35</v>
      </c>
      <c r="D1" s="1" t="s">
        <v>53</v>
      </c>
    </row>
    <row r="2" spans="1:4" ht="28.8" x14ac:dyDescent="0.3">
      <c r="A2" s="2" t="s">
        <v>36</v>
      </c>
      <c r="B2" s="2" t="s">
        <v>37</v>
      </c>
      <c r="C2" s="2" t="s">
        <v>38</v>
      </c>
      <c r="D2">
        <f>1/292201338</f>
        <v>3.4222978130237033E-9</v>
      </c>
    </row>
    <row r="3" spans="1:4" x14ac:dyDescent="0.3">
      <c r="A3" s="2">
        <v>5</v>
      </c>
      <c r="B3" s="2" t="s">
        <v>39</v>
      </c>
      <c r="C3" s="2" t="s">
        <v>40</v>
      </c>
      <c r="D3">
        <f>1/11688054</f>
        <v>8.555744181195603E-8</v>
      </c>
    </row>
    <row r="4" spans="1:4" ht="28.8" x14ac:dyDescent="0.3">
      <c r="A4" s="2" t="s">
        <v>41</v>
      </c>
      <c r="B4" s="2" t="s">
        <v>42</v>
      </c>
      <c r="C4" s="3">
        <v>50000</v>
      </c>
      <c r="D4">
        <f>1/913130</f>
        <v>1.0951343182241301E-6</v>
      </c>
    </row>
    <row r="5" spans="1:4" x14ac:dyDescent="0.3">
      <c r="A5" s="2">
        <v>4</v>
      </c>
      <c r="B5" s="2" t="s">
        <v>43</v>
      </c>
      <c r="C5" s="4">
        <v>100</v>
      </c>
      <c r="D5">
        <f>1/36525</f>
        <v>2.7378507871321012E-5</v>
      </c>
    </row>
    <row r="6" spans="1:4" ht="28.8" x14ac:dyDescent="0.3">
      <c r="A6" s="2" t="s">
        <v>44</v>
      </c>
      <c r="B6" s="2" t="s">
        <v>45</v>
      </c>
      <c r="C6" s="4">
        <v>100</v>
      </c>
      <c r="D6">
        <f>1/14494</f>
        <v>6.8994066510280109E-5</v>
      </c>
    </row>
    <row r="7" spans="1:4" x14ac:dyDescent="0.3">
      <c r="A7" s="2">
        <v>3</v>
      </c>
      <c r="B7" s="2" t="s">
        <v>46</v>
      </c>
      <c r="C7" s="4">
        <v>7</v>
      </c>
      <c r="D7">
        <f>1/580</f>
        <v>1.7241379310344827E-3</v>
      </c>
    </row>
    <row r="8" spans="1:4" ht="28.8" x14ac:dyDescent="0.3">
      <c r="A8" s="2" t="s">
        <v>47</v>
      </c>
      <c r="B8" s="2" t="s">
        <v>48</v>
      </c>
      <c r="C8" s="4">
        <v>7</v>
      </c>
      <c r="D8">
        <f>1/701</f>
        <v>1.4265335235378032E-3</v>
      </c>
    </row>
    <row r="9" spans="1:4" ht="28.8" x14ac:dyDescent="0.3">
      <c r="A9" s="2" t="s">
        <v>49</v>
      </c>
      <c r="B9" s="2" t="s">
        <v>50</v>
      </c>
      <c r="C9" s="4">
        <v>4</v>
      </c>
      <c r="D9">
        <f>1/92</f>
        <v>1.0869565217391304E-2</v>
      </c>
    </row>
    <row r="10" spans="1:4" x14ac:dyDescent="0.3">
      <c r="A10" s="2" t="s">
        <v>51</v>
      </c>
      <c r="B10" s="2" t="s">
        <v>52</v>
      </c>
      <c r="C10" s="4">
        <v>4</v>
      </c>
      <c r="D10">
        <f>1/38</f>
        <v>2.6315789473684209E-2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11F6-5EBE-4334-BDDF-02BC66FD7058}">
  <sheetPr>
    <outlinePr summaryBelow="0" summaryRight="0"/>
  </sheetPr>
  <dimension ref="A1:N52"/>
  <sheetViews>
    <sheetView tabSelected="1" workbookViewId="0">
      <selection activeCell="E6" sqref="E6"/>
    </sheetView>
  </sheetViews>
  <sheetFormatPr defaultColWidth="17.33203125" defaultRowHeight="15.75" customHeight="1" x14ac:dyDescent="0.25"/>
  <cols>
    <col min="1" max="1" width="18.44140625" style="5" customWidth="1"/>
    <col min="2" max="6" width="15" style="5" customWidth="1"/>
    <col min="7" max="7" width="13.6640625" style="5" customWidth="1"/>
    <col min="8" max="8" width="12.6640625" style="5" customWidth="1"/>
    <col min="9" max="9" width="8.6640625" style="5" customWidth="1"/>
    <col min="10" max="10" width="11" style="5" customWidth="1"/>
    <col min="11" max="11" width="8.6640625" style="5" customWidth="1"/>
    <col min="12" max="12" width="10.5546875" style="5" customWidth="1"/>
    <col min="13" max="14" width="10.33203125" style="5" customWidth="1"/>
    <col min="15" max="16384" width="17.33203125" style="5"/>
  </cols>
  <sheetData>
    <row r="1" spans="1:14" ht="57.75" customHeight="1" x14ac:dyDescent="0.25">
      <c r="A1" s="19" t="s">
        <v>66</v>
      </c>
      <c r="B1" s="6" t="s">
        <v>67</v>
      </c>
      <c r="C1" s="6" t="s">
        <v>68</v>
      </c>
      <c r="D1" s="20" t="s">
        <v>69</v>
      </c>
      <c r="E1" s="6" t="s">
        <v>70</v>
      </c>
      <c r="F1" s="20" t="s">
        <v>71</v>
      </c>
      <c r="G1" s="7" t="s">
        <v>72</v>
      </c>
      <c r="H1" s="8" t="s">
        <v>73</v>
      </c>
      <c r="I1" s="9" t="s">
        <v>74</v>
      </c>
      <c r="J1" s="9" t="s">
        <v>75</v>
      </c>
      <c r="K1" s="9" t="s">
        <v>76</v>
      </c>
      <c r="L1" s="9" t="s">
        <v>77</v>
      </c>
      <c r="M1" s="7" t="s">
        <v>78</v>
      </c>
      <c r="N1" s="10" t="s">
        <v>79</v>
      </c>
    </row>
    <row r="2" spans="1:14" ht="15" customHeight="1" x14ac:dyDescent="0.25">
      <c r="A2" s="11" t="s">
        <v>0</v>
      </c>
      <c r="B2" s="12">
        <v>2325000</v>
      </c>
      <c r="C2" s="13">
        <v>2323282</v>
      </c>
      <c r="D2" s="14">
        <f t="shared" ref="D2:D52" si="0">B2/F2</f>
        <v>0.63126943359631171</v>
      </c>
      <c r="E2" s="14">
        <f>C2/F2</f>
        <v>0.6308029729997876</v>
      </c>
      <c r="F2" s="12">
        <f>(1-H2)*G2-L2+M2</f>
        <v>3683054.9306887654</v>
      </c>
      <c r="G2" s="15">
        <v>3837539.8480000002</v>
      </c>
      <c r="H2" s="16">
        <v>2.2593322999999998E-2</v>
      </c>
      <c r="I2" s="12">
        <v>25898</v>
      </c>
      <c r="J2" s="12">
        <v>50997</v>
      </c>
      <c r="K2" s="12">
        <v>10266</v>
      </c>
      <c r="L2" s="12">
        <f t="shared" ref="L2:L52" si="1">I2+J2*0.62+K2</f>
        <v>67782.14</v>
      </c>
      <c r="M2" s="12"/>
      <c r="N2" s="17" t="s">
        <v>80</v>
      </c>
    </row>
    <row r="3" spans="1:14" ht="15" customHeight="1" x14ac:dyDescent="0.25">
      <c r="A3" s="11" t="s">
        <v>59</v>
      </c>
      <c r="B3" s="12">
        <v>361400</v>
      </c>
      <c r="C3" s="13">
        <v>359530</v>
      </c>
      <c r="D3" s="14">
        <f t="shared" si="0"/>
        <v>0.68763742683854601</v>
      </c>
      <c r="E3" s="14">
        <f>C3/F3</f>
        <v>0.68407936931727298</v>
      </c>
      <c r="F3" s="12">
        <f>(1-H3)*G3-L3+M3</f>
        <v>525567.6696679499</v>
      </c>
      <c r="G3" s="15">
        <v>551116.59250000003</v>
      </c>
      <c r="H3" s="16">
        <v>3.3789660999999999E-2</v>
      </c>
      <c r="I3" s="12">
        <v>4293</v>
      </c>
      <c r="J3" s="12">
        <v>2074</v>
      </c>
      <c r="K3" s="12">
        <v>1348</v>
      </c>
      <c r="L3" s="12">
        <f t="shared" si="1"/>
        <v>6926.88</v>
      </c>
      <c r="M3" s="12"/>
      <c r="N3" s="17" t="s">
        <v>81</v>
      </c>
    </row>
    <row r="4" spans="1:14" ht="15" customHeight="1" x14ac:dyDescent="0.25">
      <c r="A4" s="11" t="s">
        <v>1</v>
      </c>
      <c r="B4" s="13">
        <v>3420565</v>
      </c>
      <c r="C4" s="13">
        <v>3385294</v>
      </c>
      <c r="D4" s="14">
        <f t="shared" si="0"/>
        <v>0.65919546251420236</v>
      </c>
      <c r="E4" s="14">
        <f>C4/F4</f>
        <v>0.65239819856560366</v>
      </c>
      <c r="F4" s="12">
        <f>(1-H4)*G4-L4+M4</f>
        <v>5188999.613185754</v>
      </c>
      <c r="G4" s="15">
        <v>5798472.8629999999</v>
      </c>
      <c r="H4" s="16">
        <v>8.8949967000000005E-2</v>
      </c>
      <c r="I4" s="12">
        <v>38520</v>
      </c>
      <c r="J4" s="12">
        <v>76844</v>
      </c>
      <c r="K4" s="12">
        <v>7536</v>
      </c>
      <c r="L4" s="12">
        <f t="shared" si="1"/>
        <v>93699.28</v>
      </c>
      <c r="M4" s="12"/>
      <c r="N4" s="17" t="s">
        <v>82</v>
      </c>
    </row>
    <row r="5" spans="1:14" ht="15" customHeight="1" x14ac:dyDescent="0.25">
      <c r="A5" s="11" t="s">
        <v>2</v>
      </c>
      <c r="B5" s="12">
        <v>1223675</v>
      </c>
      <c r="C5" s="13">
        <v>1219069</v>
      </c>
      <c r="D5" s="14">
        <f t="shared" si="0"/>
        <v>0.56070799555719375</v>
      </c>
      <c r="E5" s="14">
        <f>C5/F5</f>
        <v>0.55859745065962163</v>
      </c>
      <c r="F5" s="12">
        <f>(1-H5)*G5-L5+M5</f>
        <v>2182374.8006018614</v>
      </c>
      <c r="G5" s="15">
        <v>2331170.6830000002</v>
      </c>
      <c r="H5" s="16">
        <v>3.5957085E-2</v>
      </c>
      <c r="I5" s="12">
        <v>17510</v>
      </c>
      <c r="J5" s="12">
        <v>36719</v>
      </c>
      <c r="K5" s="12">
        <v>24698</v>
      </c>
      <c r="L5" s="12">
        <f t="shared" si="1"/>
        <v>64973.78</v>
      </c>
      <c r="M5" s="12"/>
      <c r="N5" s="17" t="s">
        <v>83</v>
      </c>
    </row>
    <row r="6" spans="1:14" ht="15" customHeight="1" x14ac:dyDescent="0.25">
      <c r="A6" s="11" t="s">
        <v>3</v>
      </c>
      <c r="B6" s="12">
        <v>17783784</v>
      </c>
      <c r="C6" s="13">
        <v>17495826</v>
      </c>
      <c r="D6" s="14">
        <f t="shared" si="0"/>
        <v>0.68497574198077871</v>
      </c>
      <c r="E6" s="14">
        <f>C6/F6</f>
        <v>0.67388450039185133</v>
      </c>
      <c r="F6" s="12">
        <f>(1-H6)*G6-L6+M6</f>
        <v>25962647.886732075</v>
      </c>
      <c r="G6" s="15">
        <v>30783255.210000001</v>
      </c>
      <c r="H6" s="16">
        <v>0.14986366100000001</v>
      </c>
      <c r="I6" s="12">
        <v>104730</v>
      </c>
      <c r="J6" s="12">
        <v>0</v>
      </c>
      <c r="K6" s="12">
        <v>102586</v>
      </c>
      <c r="L6" s="12">
        <f t="shared" si="1"/>
        <v>207316</v>
      </c>
      <c r="M6" s="12"/>
      <c r="N6" s="17" t="s">
        <v>84</v>
      </c>
    </row>
    <row r="7" spans="1:14" ht="15" customHeight="1" x14ac:dyDescent="0.25">
      <c r="A7" s="11" t="s">
        <v>4</v>
      </c>
      <c r="B7" s="12">
        <v>3295666</v>
      </c>
      <c r="C7" s="13">
        <v>3256952</v>
      </c>
      <c r="D7" s="14">
        <f t="shared" si="0"/>
        <v>0.76411422532798179</v>
      </c>
      <c r="E7" s="14">
        <f>C7/F7</f>
        <v>0.75513821922804714</v>
      </c>
      <c r="F7" s="12">
        <f>(1-H7)*G7-L7+M7</f>
        <v>4313054.1099210614</v>
      </c>
      <c r="G7" s="15">
        <v>4595503.5209999997</v>
      </c>
      <c r="H7" s="16">
        <v>5.7348321000000001E-2</v>
      </c>
      <c r="I7" s="12">
        <v>18905</v>
      </c>
      <c r="J7" s="12">
        <v>0</v>
      </c>
      <c r="K7" s="12">
        <v>0</v>
      </c>
      <c r="L7" s="12">
        <f t="shared" si="1"/>
        <v>18905</v>
      </c>
      <c r="M7" s="12"/>
      <c r="N7" s="17" t="s">
        <v>85</v>
      </c>
    </row>
    <row r="8" spans="1:14" ht="15" customHeight="1" x14ac:dyDescent="0.25">
      <c r="A8" s="11" t="s">
        <v>60</v>
      </c>
      <c r="B8" s="12">
        <v>1861086</v>
      </c>
      <c r="C8" s="13">
        <v>1824280</v>
      </c>
      <c r="D8" s="14">
        <f t="shared" si="0"/>
        <v>0.7148874333642844</v>
      </c>
      <c r="E8" s="14">
        <f>C8/F8</f>
        <v>0.70074937264467996</v>
      </c>
      <c r="F8" s="12">
        <f>(1-H8)*G8-L8+M8</f>
        <v>2603327.3395808153</v>
      </c>
      <c r="G8" s="15">
        <v>2839559.5049999999</v>
      </c>
      <c r="H8" s="16">
        <v>7.6952838999999995E-2</v>
      </c>
      <c r="I8" s="12">
        <v>13268</v>
      </c>
      <c r="J8" s="12">
        <v>0</v>
      </c>
      <c r="K8" s="12">
        <v>4452</v>
      </c>
      <c r="L8" s="12">
        <f t="shared" si="1"/>
        <v>17720</v>
      </c>
      <c r="M8" s="12"/>
      <c r="N8" s="17" t="s">
        <v>86</v>
      </c>
    </row>
    <row r="9" spans="1:14" ht="15" customHeight="1" x14ac:dyDescent="0.25">
      <c r="A9" s="11" t="s">
        <v>61</v>
      </c>
      <c r="B9" s="12">
        <v>509241</v>
      </c>
      <c r="C9" s="13">
        <v>504010</v>
      </c>
      <c r="D9" s="14">
        <f t="shared" si="0"/>
        <v>0.70675779106529635</v>
      </c>
      <c r="E9" s="14">
        <f>C9/F9</f>
        <v>0.69949786893596544</v>
      </c>
      <c r="F9" s="12">
        <f>(1-H9)*G9-L9+M9</f>
        <v>720531.14438600081</v>
      </c>
      <c r="G9" s="15">
        <v>780822.3835</v>
      </c>
      <c r="H9" s="16">
        <v>5.7987732E-2</v>
      </c>
      <c r="I9" s="12">
        <v>5874</v>
      </c>
      <c r="J9" s="12">
        <v>14176</v>
      </c>
      <c r="K9" s="11">
        <v>350</v>
      </c>
      <c r="L9" s="12">
        <f t="shared" si="1"/>
        <v>15013.12</v>
      </c>
      <c r="M9" s="12"/>
      <c r="N9" s="17" t="s">
        <v>87</v>
      </c>
    </row>
    <row r="10" spans="1:14" ht="15" customHeight="1" x14ac:dyDescent="0.25">
      <c r="A10" s="11" t="s">
        <v>5</v>
      </c>
      <c r="B10" s="12">
        <v>346491</v>
      </c>
      <c r="C10" s="13">
        <v>344356</v>
      </c>
      <c r="D10" s="14">
        <f t="shared" si="0"/>
        <v>0.64083654667496559</v>
      </c>
      <c r="E10" s="14">
        <f>C10/F10</f>
        <v>0.63688785528860614</v>
      </c>
      <c r="F10" s="12">
        <f>(1-H10)*G10-L10+M10</f>
        <v>540685.45528153435</v>
      </c>
      <c r="G10" s="15">
        <v>582065.26670000004</v>
      </c>
      <c r="H10" s="16">
        <v>7.1091360000000006E-2</v>
      </c>
      <c r="I10" s="12">
        <v>0</v>
      </c>
      <c r="J10" s="12">
        <v>0</v>
      </c>
      <c r="K10" s="12">
        <v>0</v>
      </c>
      <c r="L10" s="12">
        <f t="shared" si="1"/>
        <v>0</v>
      </c>
      <c r="M10" s="12"/>
      <c r="N10" s="17" t="s">
        <v>88</v>
      </c>
    </row>
    <row r="11" spans="1:14" ht="15" customHeight="1" x14ac:dyDescent="0.25">
      <c r="A11" s="11" t="s">
        <v>6</v>
      </c>
      <c r="B11" s="12">
        <v>11144855</v>
      </c>
      <c r="C11" s="13">
        <v>11067456</v>
      </c>
      <c r="D11" s="14">
        <f t="shared" si="0"/>
        <v>0.71663078145310932</v>
      </c>
      <c r="E11" s="14">
        <f>C11/F11</f>
        <v>0.7116539104347166</v>
      </c>
      <c r="F11" s="12">
        <f>(1-H11)*G11-L11+M11</f>
        <v>15551739.177881284</v>
      </c>
      <c r="G11" s="15">
        <v>17543341.199999999</v>
      </c>
      <c r="H11" s="16">
        <v>0.100805345</v>
      </c>
      <c r="I11" s="12">
        <v>91674</v>
      </c>
      <c r="J11" s="12">
        <v>205033</v>
      </c>
      <c r="K11" s="12">
        <v>4345</v>
      </c>
      <c r="L11" s="12">
        <f t="shared" si="1"/>
        <v>223139.46</v>
      </c>
      <c r="M11" s="12"/>
      <c r="N11" s="17" t="s">
        <v>89</v>
      </c>
    </row>
    <row r="12" spans="1:14" ht="15" customHeight="1" x14ac:dyDescent="0.25">
      <c r="A12" s="11" t="s">
        <v>58</v>
      </c>
      <c r="B12" s="12">
        <v>5000511</v>
      </c>
      <c r="C12" s="13">
        <v>4997716</v>
      </c>
      <c r="D12" s="14">
        <f t="shared" si="0"/>
        <v>0.67724916606333463</v>
      </c>
      <c r="E12" s="14">
        <f>C12/F12</f>
        <v>0.67687062246666085</v>
      </c>
      <c r="F12" s="12">
        <f>(1-H12)*G12-L12+M12</f>
        <v>7383561.6942381952</v>
      </c>
      <c r="G12" s="15">
        <v>8255107.9330000002</v>
      </c>
      <c r="H12" s="16">
        <v>6.5631149E-2</v>
      </c>
      <c r="I12" s="12">
        <v>50930</v>
      </c>
      <c r="J12" s="12">
        <v>416771</v>
      </c>
      <c r="K12" s="12">
        <v>20426</v>
      </c>
      <c r="L12" s="12">
        <f t="shared" si="1"/>
        <v>329754.02</v>
      </c>
      <c r="M12" s="12"/>
      <c r="N12" s="17" t="s">
        <v>90</v>
      </c>
    </row>
    <row r="13" spans="1:14" ht="15" customHeight="1" x14ac:dyDescent="0.25">
      <c r="A13" s="11" t="s">
        <v>7</v>
      </c>
      <c r="B13" s="12">
        <v>579784</v>
      </c>
      <c r="C13" s="13">
        <v>574469</v>
      </c>
      <c r="D13" s="14">
        <f t="shared" si="0"/>
        <v>0.57522795813786987</v>
      </c>
      <c r="E13" s="14">
        <f>C13/F13</f>
        <v>0.56995472431716643</v>
      </c>
      <c r="F13" s="12">
        <f>(1-H13)*G13-L13+M13</f>
        <v>1007920.4110260546</v>
      </c>
      <c r="G13" s="15">
        <v>1114466.3829999999</v>
      </c>
      <c r="H13" s="16">
        <v>9.1109945999999997E-2</v>
      </c>
      <c r="I13" s="12">
        <v>5007</v>
      </c>
      <c r="J13" s="12">
        <v>0</v>
      </c>
      <c r="K13" s="12">
        <v>0</v>
      </c>
      <c r="L13" s="12">
        <f t="shared" si="1"/>
        <v>5007</v>
      </c>
      <c r="M13" s="12"/>
      <c r="N13" s="17" t="s">
        <v>91</v>
      </c>
    </row>
    <row r="14" spans="1:14" ht="15" customHeight="1" x14ac:dyDescent="0.25">
      <c r="A14" s="11" t="s">
        <v>8</v>
      </c>
      <c r="B14" s="12">
        <v>878527</v>
      </c>
      <c r="C14" s="13">
        <v>868014</v>
      </c>
      <c r="D14" s="14">
        <f t="shared" si="0"/>
        <v>0.67960571810699588</v>
      </c>
      <c r="E14" s="14">
        <f>C14/F14</f>
        <v>0.67147313377611151</v>
      </c>
      <c r="F14" s="12">
        <f>(1-H14)*G14-L14+M14</f>
        <v>1292701.0126505238</v>
      </c>
      <c r="G14" s="15">
        <v>1384683.166</v>
      </c>
      <c r="H14" s="16">
        <v>4.1174844000000002E-2</v>
      </c>
      <c r="I14" s="12">
        <v>8378</v>
      </c>
      <c r="J14" s="12">
        <v>34392</v>
      </c>
      <c r="K14" s="12">
        <v>5267</v>
      </c>
      <c r="L14" s="12">
        <f t="shared" si="1"/>
        <v>34968.04</v>
      </c>
      <c r="M14" s="12"/>
      <c r="N14" s="17" t="s">
        <v>92</v>
      </c>
    </row>
    <row r="15" spans="1:14" ht="15" customHeight="1" x14ac:dyDescent="0.25">
      <c r="A15" s="11" t="s">
        <v>9</v>
      </c>
      <c r="B15" s="12">
        <v>6050000</v>
      </c>
      <c r="C15" s="13">
        <v>6033744</v>
      </c>
      <c r="D15" s="14">
        <f t="shared" si="0"/>
        <v>0.6702054682912183</v>
      </c>
      <c r="E15" s="14">
        <f>C15/F15</f>
        <v>0.66840466497013695</v>
      </c>
      <c r="F15" s="12">
        <f>(1-H15)*G15-L15+M15</f>
        <v>9027082.4191054627</v>
      </c>
      <c r="G15" s="15">
        <v>9832749.1600000001</v>
      </c>
      <c r="H15" s="16">
        <v>7.8025253000000003E-2</v>
      </c>
      <c r="I15" s="12">
        <v>38464</v>
      </c>
      <c r="J15" s="12">
        <v>0</v>
      </c>
      <c r="K15" s="12">
        <v>0</v>
      </c>
      <c r="L15" s="12">
        <f t="shared" si="1"/>
        <v>38464</v>
      </c>
      <c r="M15" s="12"/>
      <c r="N15" s="17" t="s">
        <v>93</v>
      </c>
    </row>
    <row r="16" spans="1:14" ht="15" customHeight="1" x14ac:dyDescent="0.3">
      <c r="A16" s="11" t="s">
        <v>54</v>
      </c>
      <c r="B16" s="12">
        <v>3068542</v>
      </c>
      <c r="C16" s="18">
        <v>3033112</v>
      </c>
      <c r="D16" s="14">
        <f t="shared" si="0"/>
        <v>0.61370759513985962</v>
      </c>
      <c r="E16" s="14">
        <f>C16/F16</f>
        <v>0.60662160443293578</v>
      </c>
      <c r="F16" s="12">
        <f>(1-H16)*G16-L16+M16</f>
        <v>5000006.5573584782</v>
      </c>
      <c r="G16" s="15">
        <v>5214546.4029999999</v>
      </c>
      <c r="H16" s="16">
        <v>3.6098603999999999E-2</v>
      </c>
      <c r="I16" s="12">
        <v>26302</v>
      </c>
      <c r="J16" s="12">
        <v>0</v>
      </c>
      <c r="K16" s="12">
        <v>0</v>
      </c>
      <c r="L16" s="12">
        <f t="shared" si="1"/>
        <v>26302</v>
      </c>
      <c r="M16" s="12"/>
      <c r="N16" s="17" t="s">
        <v>94</v>
      </c>
    </row>
    <row r="17" spans="1:14" ht="15" customHeight="1" x14ac:dyDescent="0.25">
      <c r="A17" s="11" t="s">
        <v>95</v>
      </c>
      <c r="B17" s="12">
        <v>1700130</v>
      </c>
      <c r="C17" s="13">
        <v>1690871</v>
      </c>
      <c r="D17" s="14">
        <f t="shared" si="0"/>
        <v>0.73245758658324767</v>
      </c>
      <c r="E17" s="14">
        <f>C17/F17</f>
        <v>0.72846858292224859</v>
      </c>
      <c r="F17" s="12">
        <f>(1-H17)*G17-L17+M17</f>
        <v>2321130.985796365</v>
      </c>
      <c r="G17" s="15">
        <v>2439742.62</v>
      </c>
      <c r="H17" s="16">
        <v>3.4708044E-2</v>
      </c>
      <c r="I17" s="12">
        <v>9216</v>
      </c>
      <c r="J17" s="12">
        <v>29137</v>
      </c>
      <c r="K17" s="12">
        <v>6652</v>
      </c>
      <c r="L17" s="12">
        <f t="shared" si="1"/>
        <v>33932.94</v>
      </c>
      <c r="M17" s="12"/>
      <c r="N17" s="17" t="s">
        <v>96</v>
      </c>
    </row>
    <row r="18" spans="1:14" ht="15" customHeight="1" x14ac:dyDescent="0.25">
      <c r="A18" s="11" t="s">
        <v>10</v>
      </c>
      <c r="B18" s="12">
        <v>1375125</v>
      </c>
      <c r="C18" s="13">
        <v>1333513</v>
      </c>
      <c r="D18" s="14">
        <f t="shared" si="0"/>
        <v>0.65860174707188668</v>
      </c>
      <c r="E18" s="14">
        <f>C18/F18</f>
        <v>0.63867211456636508</v>
      </c>
      <c r="F18" s="12">
        <f>(1-H18)*G18-L18+M18</f>
        <v>2087946.1770542562</v>
      </c>
      <c r="G18" s="15">
        <v>2223238.1320000002</v>
      </c>
      <c r="H18" s="16">
        <v>4.9373862999999997E-2</v>
      </c>
      <c r="I18" s="12">
        <v>9882</v>
      </c>
      <c r="J18" s="12">
        <v>16455</v>
      </c>
      <c r="K18" s="12">
        <v>5438</v>
      </c>
      <c r="L18" s="12">
        <f t="shared" si="1"/>
        <v>25522.1</v>
      </c>
      <c r="M18" s="12"/>
      <c r="N18" s="17" t="s">
        <v>97</v>
      </c>
    </row>
    <row r="19" spans="1:14" ht="15" customHeight="1" x14ac:dyDescent="0.25">
      <c r="A19" s="11" t="s">
        <v>56</v>
      </c>
      <c r="B19" s="12">
        <v>2150954</v>
      </c>
      <c r="C19" s="13">
        <v>2136768</v>
      </c>
      <c r="D19" s="14">
        <f t="shared" si="0"/>
        <v>0.64939358355423071</v>
      </c>
      <c r="E19" s="14">
        <f>C19/F19</f>
        <v>0.64511069448440383</v>
      </c>
      <c r="F19" s="12">
        <f>(1-H19)*G19-L19+M19</f>
        <v>3312250.158413175</v>
      </c>
      <c r="G19" s="15">
        <v>3479257.196</v>
      </c>
      <c r="H19" s="16">
        <v>2.837574E-2</v>
      </c>
      <c r="I19" s="12">
        <v>23280</v>
      </c>
      <c r="J19" s="12">
        <v>46967</v>
      </c>
      <c r="K19" s="12">
        <v>15881</v>
      </c>
      <c r="L19" s="12">
        <f t="shared" si="1"/>
        <v>68280.540000000008</v>
      </c>
      <c r="M19" s="12"/>
      <c r="N19" s="17" t="s">
        <v>98</v>
      </c>
    </row>
    <row r="20" spans="1:14" ht="15" customHeight="1" x14ac:dyDescent="0.25">
      <c r="A20" s="11" t="s">
        <v>99</v>
      </c>
      <c r="B20" s="12">
        <v>2180000</v>
      </c>
      <c r="C20" s="13">
        <v>2071543</v>
      </c>
      <c r="D20" s="14">
        <f t="shared" si="0"/>
        <v>0.64613032963243022</v>
      </c>
      <c r="E20" s="14">
        <f>C20/F20</f>
        <v>0.61398475295309796</v>
      </c>
      <c r="F20" s="12">
        <f>(1-H20)*G20-L20+M20</f>
        <v>3373932.3167822124</v>
      </c>
      <c r="G20" s="15">
        <v>3557593.6919999998</v>
      </c>
      <c r="H20" s="16">
        <v>2.8209482000000001E-2</v>
      </c>
      <c r="I20" s="12">
        <v>32267</v>
      </c>
      <c r="J20" s="12">
        <v>35025</v>
      </c>
      <c r="K20" s="12">
        <v>29321</v>
      </c>
      <c r="L20" s="12">
        <f t="shared" si="1"/>
        <v>83303.5</v>
      </c>
      <c r="M20" s="12"/>
      <c r="N20" s="17" t="s">
        <v>100</v>
      </c>
    </row>
    <row r="21" spans="1:14" ht="15" customHeight="1" x14ac:dyDescent="0.25">
      <c r="A21" s="11" t="s">
        <v>11</v>
      </c>
      <c r="B21" s="12">
        <v>828305</v>
      </c>
      <c r="C21" s="13">
        <v>819461</v>
      </c>
      <c r="D21" s="14">
        <f t="shared" si="0"/>
        <v>0.76321454056283489</v>
      </c>
      <c r="E21" s="14">
        <f>C21/F21</f>
        <v>0.75506552613368416</v>
      </c>
      <c r="F21" s="12">
        <f>(1-H21)*G21-L21+M21</f>
        <v>1085284.6165498418</v>
      </c>
      <c r="G21" s="15">
        <v>1104488.8940000001</v>
      </c>
      <c r="H21" s="16">
        <v>1.7387479000000001E-2</v>
      </c>
      <c r="I21" s="12">
        <v>0</v>
      </c>
      <c r="J21" s="12">
        <v>0</v>
      </c>
      <c r="K21" s="12">
        <v>0</v>
      </c>
      <c r="L21" s="12">
        <f t="shared" si="1"/>
        <v>0</v>
      </c>
      <c r="M21" s="12"/>
      <c r="N21" s="17" t="s">
        <v>101</v>
      </c>
    </row>
    <row r="22" spans="1:14" ht="15" customHeight="1" x14ac:dyDescent="0.25">
      <c r="A22" s="11" t="s">
        <v>62</v>
      </c>
      <c r="B22" s="12">
        <v>3066945</v>
      </c>
      <c r="C22" s="13">
        <v>3037030</v>
      </c>
      <c r="D22" s="14">
        <f t="shared" si="0"/>
        <v>0.71102455003879905</v>
      </c>
      <c r="E22" s="14">
        <f>C22/F22</f>
        <v>0.70408921229573207</v>
      </c>
      <c r="F22" s="12">
        <f>(1-H22)*G22-L22+M22</f>
        <v>4313416.4633733723</v>
      </c>
      <c r="G22" s="15">
        <v>4729399.9019999998</v>
      </c>
      <c r="H22" s="16">
        <v>8.4116049999999998E-2</v>
      </c>
      <c r="I22" s="12">
        <v>18165</v>
      </c>
      <c r="J22" s="12">
        <v>0</v>
      </c>
      <c r="K22" s="12">
        <v>0</v>
      </c>
      <c r="L22" s="12">
        <f t="shared" si="1"/>
        <v>18165</v>
      </c>
      <c r="M22" s="12"/>
      <c r="N22" s="17" t="s">
        <v>102</v>
      </c>
    </row>
    <row r="23" spans="1:14" ht="15" customHeight="1" x14ac:dyDescent="0.25">
      <c r="A23" s="11" t="s">
        <v>12</v>
      </c>
      <c r="B23" s="12">
        <v>3658005</v>
      </c>
      <c r="C23" s="13">
        <v>3631402</v>
      </c>
      <c r="D23" s="14">
        <f t="shared" si="0"/>
        <v>0.72108744437071448</v>
      </c>
      <c r="E23" s="14">
        <f>C23/F23</f>
        <v>0.71584330465997215</v>
      </c>
      <c r="F23" s="12">
        <f>(1-H23)*G23-L23+M23</f>
        <v>5072900.6981841195</v>
      </c>
      <c r="G23" s="15">
        <v>5566451.7609999999</v>
      </c>
      <c r="H23" s="16">
        <v>8.7269069000000005E-2</v>
      </c>
      <c r="I23" s="12">
        <v>7772</v>
      </c>
      <c r="J23" s="12">
        <v>0</v>
      </c>
      <c r="K23" s="12">
        <v>0</v>
      </c>
      <c r="L23" s="12">
        <f t="shared" si="1"/>
        <v>7772</v>
      </c>
      <c r="M23" s="12"/>
      <c r="N23" s="17" t="s">
        <v>103</v>
      </c>
    </row>
    <row r="24" spans="1:14" ht="15" customHeight="1" x14ac:dyDescent="0.25">
      <c r="A24" s="11" t="s">
        <v>13</v>
      </c>
      <c r="B24" s="12">
        <v>5579317</v>
      </c>
      <c r="C24" s="13">
        <v>5539302</v>
      </c>
      <c r="D24" s="14">
        <f t="shared" si="0"/>
        <v>0.73896795995770814</v>
      </c>
      <c r="E24" s="14">
        <f>C24/F24</f>
        <v>0.73366806340805746</v>
      </c>
      <c r="F24" s="12">
        <f>(1-H24)*G24-L24+M24</f>
        <v>7550147.3708268888</v>
      </c>
      <c r="G24" s="15">
        <v>7870864.4479999999</v>
      </c>
      <c r="H24" s="16">
        <v>3.5896193999999999E-2</v>
      </c>
      <c r="I24" s="12">
        <v>38183</v>
      </c>
      <c r="J24" s="12">
        <v>0</v>
      </c>
      <c r="K24" s="12">
        <v>0</v>
      </c>
      <c r="L24" s="12">
        <f t="shared" si="1"/>
        <v>38183</v>
      </c>
      <c r="M24" s="12"/>
      <c r="N24" s="17" t="s">
        <v>104</v>
      </c>
    </row>
    <row r="25" spans="1:14" ht="15" customHeight="1" x14ac:dyDescent="0.25">
      <c r="A25" s="11" t="s">
        <v>14</v>
      </c>
      <c r="B25" s="12">
        <v>3292997</v>
      </c>
      <c r="C25" s="13">
        <v>3277171</v>
      </c>
      <c r="D25" s="14">
        <f t="shared" si="0"/>
        <v>0.79956962798400322</v>
      </c>
      <c r="E25" s="14">
        <f>C25/F25</f>
        <v>0.79572693121492777</v>
      </c>
      <c r="F25" s="12">
        <f>(1-H25)*G25-L25+M25</f>
        <v>4118461.8384052506</v>
      </c>
      <c r="G25" s="15">
        <v>4378737.0240000002</v>
      </c>
      <c r="H25" s="16">
        <v>4.1366965999999998E-2</v>
      </c>
      <c r="I25" s="12">
        <v>9712</v>
      </c>
      <c r="J25" s="12">
        <v>100076</v>
      </c>
      <c r="K25" s="12">
        <v>7381</v>
      </c>
      <c r="L25" s="12">
        <f t="shared" si="1"/>
        <v>79140.12</v>
      </c>
      <c r="M25" s="12"/>
      <c r="N25" s="17" t="s">
        <v>105</v>
      </c>
    </row>
    <row r="26" spans="1:14" ht="15" customHeight="1" x14ac:dyDescent="0.25">
      <c r="A26" s="11" t="s">
        <v>15</v>
      </c>
      <c r="B26" s="12">
        <v>1325000</v>
      </c>
      <c r="C26" s="13">
        <v>1313894</v>
      </c>
      <c r="D26" s="14">
        <f t="shared" si="0"/>
        <v>0.60173933285052161</v>
      </c>
      <c r="E26" s="14">
        <f>C26/F26</f>
        <v>0.59669562188400249</v>
      </c>
      <c r="F26" s="12">
        <f>(1-H26)*G26-L26+M26</f>
        <v>2201950.1263500485</v>
      </c>
      <c r="G26" s="15">
        <v>2279411.6060000001</v>
      </c>
      <c r="H26" s="16">
        <v>1.3788295000000001E-2</v>
      </c>
      <c r="I26" s="12">
        <v>19244</v>
      </c>
      <c r="J26" s="12">
        <v>27294</v>
      </c>
      <c r="K26" s="12">
        <v>9866</v>
      </c>
      <c r="L26" s="12">
        <f t="shared" si="1"/>
        <v>46032.28</v>
      </c>
      <c r="M26" s="12"/>
      <c r="N26" s="17" t="s">
        <v>106</v>
      </c>
    </row>
    <row r="27" spans="1:14" ht="15" customHeight="1" x14ac:dyDescent="0.25">
      <c r="A27" s="11" t="s">
        <v>16</v>
      </c>
      <c r="B27" s="12">
        <v>3026028</v>
      </c>
      <c r="C27" s="13">
        <v>3025962</v>
      </c>
      <c r="D27" s="14">
        <f t="shared" si="0"/>
        <v>0.65739485133847464</v>
      </c>
      <c r="E27" s="14">
        <f>C27/F27</f>
        <v>0.65738051305072975</v>
      </c>
      <c r="F27" s="12">
        <f>(1-H27)*G27-L27+M27</f>
        <v>4603060.0845731003</v>
      </c>
      <c r="G27" s="15">
        <v>4794796.0039999997</v>
      </c>
      <c r="H27" s="16">
        <v>2.4012888E-2</v>
      </c>
      <c r="I27" s="12">
        <v>30148</v>
      </c>
      <c r="J27" s="12">
        <v>43871</v>
      </c>
      <c r="K27" s="12">
        <v>19251</v>
      </c>
      <c r="L27" s="12">
        <f t="shared" si="1"/>
        <v>76599.02</v>
      </c>
      <c r="M27" s="12"/>
      <c r="N27" s="17" t="s">
        <v>107</v>
      </c>
    </row>
    <row r="28" spans="1:14" ht="15" customHeight="1" x14ac:dyDescent="0.25">
      <c r="A28" s="11" t="s">
        <v>108</v>
      </c>
      <c r="B28" s="12">
        <v>612075</v>
      </c>
      <c r="C28" s="13">
        <v>603640</v>
      </c>
      <c r="D28" s="14">
        <f t="shared" si="0"/>
        <v>0.73101228394475581</v>
      </c>
      <c r="E28" s="14">
        <f>C28/F28</f>
        <v>0.72093821031803684</v>
      </c>
      <c r="F28" s="12">
        <f>(1-H28)*G28-L28+M28</f>
        <v>837297.83129917399</v>
      </c>
      <c r="G28" s="15">
        <v>851663.0625</v>
      </c>
      <c r="H28" s="16">
        <v>1.2459424E-2</v>
      </c>
      <c r="I28" s="12">
        <v>3754</v>
      </c>
      <c r="J28" s="12">
        <v>0</v>
      </c>
      <c r="K28" s="12">
        <v>0</v>
      </c>
      <c r="L28" s="12">
        <f t="shared" si="1"/>
        <v>3754</v>
      </c>
      <c r="M28" s="12"/>
      <c r="N28" s="17" t="s">
        <v>109</v>
      </c>
    </row>
    <row r="29" spans="1:14" ht="15" customHeight="1" x14ac:dyDescent="0.25">
      <c r="A29" s="11" t="s">
        <v>17</v>
      </c>
      <c r="B29" s="12">
        <v>966920</v>
      </c>
      <c r="C29" s="13">
        <v>951712</v>
      </c>
      <c r="D29" s="14">
        <f t="shared" si="0"/>
        <v>0.69886829231667147</v>
      </c>
      <c r="E29" s="14">
        <f>C29/F29</f>
        <v>0.68787628781831389</v>
      </c>
      <c r="F29" s="12">
        <f>(1-H29)*G29-L29+M29</f>
        <v>1383551.1077412979</v>
      </c>
      <c r="G29" s="15">
        <v>1469877.8289999999</v>
      </c>
      <c r="H29" s="16">
        <v>4.8215872E-2</v>
      </c>
      <c r="I29" s="12">
        <v>5263</v>
      </c>
      <c r="J29" s="12">
        <v>14894</v>
      </c>
      <c r="K29" s="12">
        <v>958</v>
      </c>
      <c r="L29" s="12">
        <f t="shared" si="1"/>
        <v>15455.28</v>
      </c>
      <c r="M29" s="12"/>
      <c r="N29" s="17" t="s">
        <v>110</v>
      </c>
    </row>
    <row r="30" spans="1:14" ht="15" customHeight="1" x14ac:dyDescent="0.25">
      <c r="A30" s="11" t="s">
        <v>111</v>
      </c>
      <c r="B30" s="12">
        <v>1407754</v>
      </c>
      <c r="C30" s="13">
        <v>1405376</v>
      </c>
      <c r="D30" s="14">
        <f t="shared" si="0"/>
        <v>0.65357916611414846</v>
      </c>
      <c r="E30" s="14">
        <f>C30/F30</f>
        <v>0.65247512999915991</v>
      </c>
      <c r="F30" s="12">
        <f>(1-H30)*G30-L30+M30</f>
        <v>2153915.0465425546</v>
      </c>
      <c r="G30" s="15">
        <v>2450946.3089999999</v>
      </c>
      <c r="H30" s="16">
        <v>0.116131578</v>
      </c>
      <c r="I30" s="12">
        <v>12399</v>
      </c>
      <c r="J30" s="12">
        <v>0</v>
      </c>
      <c r="K30" s="12">
        <v>0</v>
      </c>
      <c r="L30" s="12">
        <f t="shared" si="1"/>
        <v>12399</v>
      </c>
      <c r="M30" s="12"/>
      <c r="N30" s="17" t="s">
        <v>112</v>
      </c>
    </row>
    <row r="31" spans="1:14" ht="15" customHeight="1" x14ac:dyDescent="0.25">
      <c r="A31" s="11" t="s">
        <v>18</v>
      </c>
      <c r="B31" s="12">
        <v>814499</v>
      </c>
      <c r="C31" s="13">
        <v>806182</v>
      </c>
      <c r="D31" s="14">
        <f t="shared" si="0"/>
        <v>0.75456117744969209</v>
      </c>
      <c r="E31" s="14">
        <f>C31/F31</f>
        <v>0.74685621364636123</v>
      </c>
      <c r="F31" s="12">
        <f>(1-H31)*G31-L31+M31</f>
        <v>1079434.0132272497</v>
      </c>
      <c r="G31" s="15">
        <v>1115915.8030000001</v>
      </c>
      <c r="H31" s="16">
        <v>3.0330953000000001E-2</v>
      </c>
      <c r="I31" s="12">
        <v>2635</v>
      </c>
      <c r="J31" s="12">
        <v>0</v>
      </c>
      <c r="K31" s="12">
        <v>0</v>
      </c>
      <c r="L31" s="12">
        <f t="shared" si="1"/>
        <v>2635</v>
      </c>
      <c r="M31" s="12"/>
      <c r="N31" s="17" t="s">
        <v>113</v>
      </c>
    </row>
    <row r="32" spans="1:14" ht="15" customHeight="1" x14ac:dyDescent="0.25">
      <c r="A32" s="11" t="s">
        <v>65</v>
      </c>
      <c r="B32" s="12">
        <v>4635585</v>
      </c>
      <c r="C32" s="13">
        <v>4549353</v>
      </c>
      <c r="D32" s="14">
        <f t="shared" si="0"/>
        <v>0.75265237597180801</v>
      </c>
      <c r="E32" s="14">
        <f>C32/F32</f>
        <v>0.73865139881686404</v>
      </c>
      <c r="F32" s="12">
        <f>(1-H32)*G32-L32+M32</f>
        <v>6158998.6931412201</v>
      </c>
      <c r="G32" s="15">
        <v>6952007.7800000003</v>
      </c>
      <c r="H32" s="16">
        <v>0.111465653</v>
      </c>
      <c r="I32" s="12">
        <v>18099</v>
      </c>
      <c r="J32" s="12">
        <v>0</v>
      </c>
      <c r="K32" s="12">
        <v>0</v>
      </c>
      <c r="L32" s="12">
        <f t="shared" si="1"/>
        <v>18099</v>
      </c>
      <c r="M32" s="12"/>
      <c r="N32" s="17" t="s">
        <v>114</v>
      </c>
    </row>
    <row r="33" spans="1:14" ht="15" customHeight="1" x14ac:dyDescent="0.25">
      <c r="A33" s="11" t="s">
        <v>19</v>
      </c>
      <c r="B33" s="12">
        <v>928230</v>
      </c>
      <c r="C33" s="13">
        <v>923965</v>
      </c>
      <c r="D33" s="14">
        <f t="shared" si="0"/>
        <v>0.61254968023666212</v>
      </c>
      <c r="E33" s="14">
        <f>C33/F33</f>
        <v>0.60973515755779006</v>
      </c>
      <c r="F33" s="12">
        <f>(1-H33)*G33-L33+M33</f>
        <v>1515354.6397108117</v>
      </c>
      <c r="G33" s="15">
        <v>1634037.304</v>
      </c>
      <c r="H33" s="16">
        <v>6.2112941999999997E-2</v>
      </c>
      <c r="I33" s="12">
        <v>6887</v>
      </c>
      <c r="J33" s="12">
        <v>12090</v>
      </c>
      <c r="K33" s="12">
        <v>2805</v>
      </c>
      <c r="L33" s="12">
        <f t="shared" si="1"/>
        <v>17187.8</v>
      </c>
      <c r="M33" s="12"/>
      <c r="N33" s="17" t="s">
        <v>115</v>
      </c>
    </row>
    <row r="34" spans="1:14" ht="15" customHeight="1" x14ac:dyDescent="0.25">
      <c r="A34" s="11" t="s">
        <v>63</v>
      </c>
      <c r="B34" s="12">
        <v>8661735</v>
      </c>
      <c r="C34" s="13">
        <v>8594826</v>
      </c>
      <c r="D34" s="14">
        <f t="shared" si="0"/>
        <v>0.63360331750122711</v>
      </c>
      <c r="E34" s="14">
        <f>C34/F34</f>
        <v>0.62870894421796586</v>
      </c>
      <c r="F34" s="12">
        <f>(1-H34)*G34-L34+M34</f>
        <v>13670596.035007698</v>
      </c>
      <c r="G34" s="15">
        <v>15372654.689999999</v>
      </c>
      <c r="H34" s="16">
        <v>0.105021461</v>
      </c>
      <c r="I34" s="12">
        <v>42408</v>
      </c>
      <c r="J34" s="12">
        <v>0</v>
      </c>
      <c r="K34" s="12">
        <v>45192</v>
      </c>
      <c r="L34" s="12">
        <f t="shared" si="1"/>
        <v>87600</v>
      </c>
      <c r="M34" s="12"/>
      <c r="N34" s="17" t="s">
        <v>116</v>
      </c>
    </row>
    <row r="35" spans="1:14" ht="15" customHeight="1" x14ac:dyDescent="0.25">
      <c r="A35" s="11" t="s">
        <v>20</v>
      </c>
      <c r="B35" s="12">
        <v>5545847</v>
      </c>
      <c r="C35" s="13">
        <v>5524802</v>
      </c>
      <c r="D35" s="14">
        <f t="shared" si="0"/>
        <v>0.71475839030509158</v>
      </c>
      <c r="E35" s="14">
        <f>C35/F35</f>
        <v>0.71204607416583088</v>
      </c>
      <c r="F35" s="12">
        <f>(1-H35)*G35-L35+M35</f>
        <v>7759051.2755405065</v>
      </c>
      <c r="G35" s="15">
        <v>8328642.017</v>
      </c>
      <c r="H35" s="16">
        <v>5.668314E-2</v>
      </c>
      <c r="I35" s="12">
        <v>33640</v>
      </c>
      <c r="J35" s="12">
        <v>80068</v>
      </c>
      <c r="K35" s="12">
        <v>14215</v>
      </c>
      <c r="L35" s="12">
        <f t="shared" si="1"/>
        <v>97497.16</v>
      </c>
      <c r="M35" s="12"/>
      <c r="N35" s="17" t="s">
        <v>117</v>
      </c>
    </row>
    <row r="36" spans="1:14" ht="15" customHeight="1" x14ac:dyDescent="0.25">
      <c r="A36" s="11" t="s">
        <v>21</v>
      </c>
      <c r="B36" s="12">
        <v>364251</v>
      </c>
      <c r="C36" s="13">
        <v>361819</v>
      </c>
      <c r="D36" s="14">
        <f t="shared" si="0"/>
        <v>0.64452888871786818</v>
      </c>
      <c r="E36" s="14">
        <f>C36/F36</f>
        <v>0.64022555322294339</v>
      </c>
      <c r="F36" s="12">
        <f>(1-H36)*G36-L36+M36</f>
        <v>565143.01589272101</v>
      </c>
      <c r="G36" s="15">
        <v>584610.32669999998</v>
      </c>
      <c r="H36" s="16">
        <v>3.0427637E-2</v>
      </c>
      <c r="I36" s="12">
        <v>1679</v>
      </c>
      <c r="J36" s="12">
        <v>0</v>
      </c>
      <c r="K36" s="12">
        <v>0</v>
      </c>
      <c r="L36" s="12">
        <f t="shared" si="1"/>
        <v>1679</v>
      </c>
      <c r="M36" s="12"/>
      <c r="N36" s="17" t="s">
        <v>118</v>
      </c>
    </row>
    <row r="37" spans="1:14" ht="15" customHeight="1" x14ac:dyDescent="0.25">
      <c r="A37" s="11" t="s">
        <v>57</v>
      </c>
      <c r="B37" s="12">
        <v>5974121</v>
      </c>
      <c r="C37" s="13">
        <v>5922202</v>
      </c>
      <c r="D37" s="14">
        <f t="shared" si="0"/>
        <v>0.67434340081443567</v>
      </c>
      <c r="E37" s="14">
        <f>C37/F37</f>
        <v>0.6684829177363586</v>
      </c>
      <c r="F37" s="12">
        <f>(1-H37)*G37-L37+M37</f>
        <v>8859167.2918942757</v>
      </c>
      <c r="G37" s="15">
        <v>9144625.6909999996</v>
      </c>
      <c r="H37" s="16">
        <v>2.5760091999999998E-2</v>
      </c>
      <c r="I37" s="12">
        <v>49892</v>
      </c>
      <c r="J37" s="12">
        <v>0</v>
      </c>
      <c r="K37" s="12">
        <v>0</v>
      </c>
      <c r="L37" s="12">
        <f t="shared" si="1"/>
        <v>49892</v>
      </c>
      <c r="M37" s="12"/>
      <c r="N37" s="17" t="s">
        <v>119</v>
      </c>
    </row>
    <row r="38" spans="1:14" ht="15" customHeight="1" x14ac:dyDescent="0.25">
      <c r="A38" s="11" t="s">
        <v>22</v>
      </c>
      <c r="B38" s="12">
        <v>1565000</v>
      </c>
      <c r="C38" s="13">
        <v>1560699</v>
      </c>
      <c r="D38" s="14">
        <f t="shared" si="0"/>
        <v>0.54992648457170501</v>
      </c>
      <c r="E38" s="14">
        <f>C38/F38</f>
        <v>0.54841515306362643</v>
      </c>
      <c r="F38" s="12">
        <f>(1-H38)*G38-L38+M38</f>
        <v>2845834.9323161929</v>
      </c>
      <c r="G38" s="15">
        <v>3031791.8280000002</v>
      </c>
      <c r="H38" s="16">
        <v>4.3159445999999997E-2</v>
      </c>
      <c r="I38" s="12">
        <v>27558</v>
      </c>
      <c r="J38" s="12">
        <v>41562</v>
      </c>
      <c r="K38" s="12">
        <v>1780</v>
      </c>
      <c r="L38" s="12">
        <f t="shared" si="1"/>
        <v>55106.44</v>
      </c>
      <c r="M38" s="12"/>
      <c r="N38" s="17" t="s">
        <v>120</v>
      </c>
    </row>
    <row r="39" spans="1:14" ht="15" customHeight="1" x14ac:dyDescent="0.25">
      <c r="A39" s="11" t="s">
        <v>23</v>
      </c>
      <c r="B39" s="12">
        <v>2413890</v>
      </c>
      <c r="C39" s="13">
        <v>2374321</v>
      </c>
      <c r="D39" s="14">
        <f t="shared" si="0"/>
        <v>0.75518437433809349</v>
      </c>
      <c r="E39" s="14">
        <f>C39/F39</f>
        <v>0.74280523091888884</v>
      </c>
      <c r="F39" s="12">
        <f>(1-H39)*G39-L39+M39</f>
        <v>3196424.7169649587</v>
      </c>
      <c r="G39" s="15">
        <v>3405862.98</v>
      </c>
      <c r="H39" s="16">
        <v>5.7443081E-2</v>
      </c>
      <c r="I39" s="12">
        <v>13795</v>
      </c>
      <c r="J39" s="12">
        <v>0</v>
      </c>
      <c r="K39" s="12">
        <v>0</v>
      </c>
      <c r="L39" s="12">
        <f t="shared" si="1"/>
        <v>13795</v>
      </c>
      <c r="M39" s="12"/>
      <c r="N39" s="17" t="s">
        <v>121</v>
      </c>
    </row>
    <row r="40" spans="1:14" ht="15" customHeight="1" x14ac:dyDescent="0.25">
      <c r="A40" s="11" t="s">
        <v>122</v>
      </c>
      <c r="B40" s="12">
        <v>6950000</v>
      </c>
      <c r="C40" s="13">
        <v>6915283</v>
      </c>
      <c r="D40" s="14">
        <f t="shared" si="0"/>
        <v>0.71049043096041808</v>
      </c>
      <c r="E40" s="14">
        <f>C40/F40</f>
        <v>0.7069413523573026</v>
      </c>
      <c r="F40" s="12">
        <f>(1-H40)*G40-L40+M40</f>
        <v>9781975.5159900095</v>
      </c>
      <c r="G40" s="15">
        <v>10186169.949999999</v>
      </c>
      <c r="H40" s="16">
        <v>3.5346596000000001E-2</v>
      </c>
      <c r="I40" s="12">
        <v>44148</v>
      </c>
      <c r="J40" s="12">
        <v>0</v>
      </c>
      <c r="K40" s="12">
        <v>0</v>
      </c>
      <c r="L40" s="12">
        <f t="shared" si="1"/>
        <v>44148</v>
      </c>
      <c r="M40" s="12"/>
      <c r="N40" s="17" t="s">
        <v>123</v>
      </c>
    </row>
    <row r="41" spans="1:14" ht="15" customHeight="1" x14ac:dyDescent="0.25">
      <c r="A41" s="11" t="s">
        <v>64</v>
      </c>
      <c r="B41" s="12">
        <v>525000</v>
      </c>
      <c r="C41" s="13">
        <v>517757</v>
      </c>
      <c r="D41" s="14">
        <f t="shared" si="0"/>
        <v>0.65654355776810391</v>
      </c>
      <c r="E41" s="14">
        <f>C41/F41</f>
        <v>0.64748575778921935</v>
      </c>
      <c r="F41" s="12">
        <f>(1-H41)*G41-L41+M41</f>
        <v>799642.29911069199</v>
      </c>
      <c r="G41" s="15">
        <v>857506.87239999999</v>
      </c>
      <c r="H41" s="16">
        <v>6.4254380999999999E-2</v>
      </c>
      <c r="I41" s="12">
        <v>2766</v>
      </c>
      <c r="J41" s="12">
        <v>0</v>
      </c>
      <c r="K41" s="12">
        <v>0</v>
      </c>
      <c r="L41" s="12">
        <f t="shared" si="1"/>
        <v>2766</v>
      </c>
      <c r="M41" s="12"/>
      <c r="N41" s="17" t="s">
        <v>124</v>
      </c>
    </row>
    <row r="42" spans="1:14" ht="15" customHeight="1" x14ac:dyDescent="0.25">
      <c r="A42" s="11" t="s">
        <v>24</v>
      </c>
      <c r="B42" s="12">
        <v>2533010</v>
      </c>
      <c r="C42" s="13">
        <v>2513329</v>
      </c>
      <c r="D42" s="14">
        <f t="shared" si="0"/>
        <v>0.64513837283630004</v>
      </c>
      <c r="E42" s="14">
        <f>C42/F42</f>
        <v>0.64012577189284103</v>
      </c>
      <c r="F42" s="12">
        <f>(1-H42)*G42-L42+M42</f>
        <v>3926304.9706124607</v>
      </c>
      <c r="G42" s="15">
        <v>4116632.7439999999</v>
      </c>
      <c r="H42" s="16">
        <v>3.5693316000000003E-2</v>
      </c>
      <c r="I42" s="12">
        <v>18587</v>
      </c>
      <c r="J42" s="12">
        <v>31975</v>
      </c>
      <c r="K42" s="12">
        <v>4980</v>
      </c>
      <c r="L42" s="12">
        <f t="shared" si="1"/>
        <v>43391.5</v>
      </c>
      <c r="M42" s="12"/>
      <c r="N42" s="17" t="s">
        <v>125</v>
      </c>
    </row>
    <row r="43" spans="1:14" ht="15" customHeight="1" x14ac:dyDescent="0.25">
      <c r="A43" s="11" t="s">
        <v>25</v>
      </c>
      <c r="B43" s="12">
        <v>427529</v>
      </c>
      <c r="C43" s="13">
        <v>422609</v>
      </c>
      <c r="D43" s="14">
        <f t="shared" si="0"/>
        <v>0.65966060134153159</v>
      </c>
      <c r="E43" s="14">
        <f>C43/F43</f>
        <v>0.65206923289962393</v>
      </c>
      <c r="F43" s="12">
        <f>(1-H43)*G43-L43+M43</f>
        <v>648104.49362982623</v>
      </c>
      <c r="G43" s="15">
        <v>675016.11730000004</v>
      </c>
      <c r="H43" s="16">
        <v>2.3896383E-2</v>
      </c>
      <c r="I43" s="12">
        <v>3867</v>
      </c>
      <c r="J43" s="12">
        <v>5989</v>
      </c>
      <c r="K43" s="12">
        <v>3201</v>
      </c>
      <c r="L43" s="12">
        <f t="shared" si="1"/>
        <v>10781.18</v>
      </c>
      <c r="M43" s="12"/>
      <c r="N43" s="17" t="s">
        <v>126</v>
      </c>
    </row>
    <row r="44" spans="1:14" ht="15" customHeight="1" x14ac:dyDescent="0.25">
      <c r="A44" s="11" t="s">
        <v>26</v>
      </c>
      <c r="B44" s="12">
        <v>3065000</v>
      </c>
      <c r="C44" s="13">
        <v>3053851</v>
      </c>
      <c r="D44" s="14">
        <f t="shared" si="0"/>
        <v>0.59806428288953528</v>
      </c>
      <c r="E44" s="14">
        <f>C44/F44</f>
        <v>0.59588881186508658</v>
      </c>
      <c r="F44" s="12">
        <f>(1-H44)*G44-L44+M44</f>
        <v>5124867.1550682066</v>
      </c>
      <c r="G44" s="15">
        <v>5391219.8619999997</v>
      </c>
      <c r="H44" s="16">
        <v>3.5507149000000002E-2</v>
      </c>
      <c r="I44" s="12">
        <v>26107</v>
      </c>
      <c r="J44" s="12">
        <v>61253</v>
      </c>
      <c r="K44" s="12">
        <v>10842</v>
      </c>
      <c r="L44" s="12">
        <f t="shared" si="1"/>
        <v>74925.86</v>
      </c>
      <c r="M44" s="12"/>
      <c r="N44" s="17" t="s">
        <v>127</v>
      </c>
    </row>
    <row r="45" spans="1:14" ht="15" customHeight="1" x14ac:dyDescent="0.25">
      <c r="A45" s="11" t="s">
        <v>27</v>
      </c>
      <c r="B45" s="12">
        <v>11350000</v>
      </c>
      <c r="C45" s="13">
        <v>11315056</v>
      </c>
      <c r="D45" s="14">
        <f t="shared" si="0"/>
        <v>0.60422863481300804</v>
      </c>
      <c r="E45" s="14">
        <f>C45/F45</f>
        <v>0.60236835592182691</v>
      </c>
      <c r="F45" s="12">
        <f>(1-H45)*G45-L45+M45</f>
        <v>18784280.231128916</v>
      </c>
      <c r="G45" s="15">
        <v>22058259.809999999</v>
      </c>
      <c r="H45" s="16">
        <v>0.12610197100000001</v>
      </c>
      <c r="I45" s="12">
        <v>154913</v>
      </c>
      <c r="J45" s="12">
        <v>368167</v>
      </c>
      <c r="K45" s="12">
        <v>109213</v>
      </c>
      <c r="L45" s="12">
        <f t="shared" si="1"/>
        <v>492389.54000000004</v>
      </c>
      <c r="M45" s="12"/>
      <c r="N45" s="17" t="s">
        <v>128</v>
      </c>
    </row>
    <row r="46" spans="1:14" ht="15" customHeight="1" x14ac:dyDescent="0.25">
      <c r="A46" s="11" t="s">
        <v>28</v>
      </c>
      <c r="B46" s="12">
        <v>1515845</v>
      </c>
      <c r="C46" s="13">
        <v>1488289</v>
      </c>
      <c r="D46" s="14">
        <f t="shared" si="0"/>
        <v>0.69169695861527047</v>
      </c>
      <c r="E46" s="14">
        <f>C46/F46</f>
        <v>0.67912284886684471</v>
      </c>
      <c r="F46" s="12">
        <f>(1-H46)*G46-L46+M46</f>
        <v>2191487.1550608189</v>
      </c>
      <c r="G46" s="15">
        <v>2343383.9040000001</v>
      </c>
      <c r="H46" s="16">
        <v>6.2136532000000001E-2</v>
      </c>
      <c r="I46" s="12">
        <v>6287</v>
      </c>
      <c r="J46" s="12">
        <v>0</v>
      </c>
      <c r="K46" s="12">
        <v>0</v>
      </c>
      <c r="L46" s="12">
        <f t="shared" si="1"/>
        <v>6287</v>
      </c>
      <c r="M46" s="12"/>
      <c r="N46" s="17" t="s">
        <v>129</v>
      </c>
    </row>
    <row r="47" spans="1:14" ht="15" customHeight="1" x14ac:dyDescent="0.25">
      <c r="A47" s="11" t="s">
        <v>29</v>
      </c>
      <c r="B47" s="12">
        <v>370968</v>
      </c>
      <c r="C47" s="13">
        <v>367428</v>
      </c>
      <c r="D47" s="14">
        <f t="shared" si="0"/>
        <v>0.74210808873394085</v>
      </c>
      <c r="E47" s="14">
        <f>C47/F47</f>
        <v>0.73502644655963434</v>
      </c>
      <c r="F47" s="12">
        <f>(1-H47)*G47-L47+M47</f>
        <v>499884.05413136352</v>
      </c>
      <c r="G47" s="15">
        <v>511636.77500000002</v>
      </c>
      <c r="H47" s="16">
        <v>2.2970829000000002E-2</v>
      </c>
      <c r="I47" s="12">
        <v>0</v>
      </c>
      <c r="J47" s="12">
        <v>0</v>
      </c>
      <c r="K47" s="12">
        <v>0</v>
      </c>
      <c r="L47" s="12">
        <f t="shared" si="1"/>
        <v>0</v>
      </c>
      <c r="M47" s="12"/>
      <c r="N47" s="17" t="s">
        <v>130</v>
      </c>
    </row>
    <row r="48" spans="1:14" ht="15" customHeight="1" x14ac:dyDescent="0.25">
      <c r="A48" s="11" t="s">
        <v>30</v>
      </c>
      <c r="B48" s="12">
        <v>4523142</v>
      </c>
      <c r="C48" s="13">
        <v>4460524</v>
      </c>
      <c r="D48" s="14">
        <f t="shared" si="0"/>
        <v>0.73000167870893451</v>
      </c>
      <c r="E48" s="14">
        <f>C48/F48</f>
        <v>0.71989559645076173</v>
      </c>
      <c r="F48" s="12">
        <f>(1-H48)*G48-L48+M48</f>
        <v>6196070.6830147747</v>
      </c>
      <c r="G48" s="15">
        <v>6727440.4819999998</v>
      </c>
      <c r="H48" s="16">
        <v>6.7579635999999998E-2</v>
      </c>
      <c r="I48" s="12">
        <v>35743</v>
      </c>
      <c r="J48" s="12">
        <v>63111</v>
      </c>
      <c r="K48" s="12">
        <v>1860</v>
      </c>
      <c r="L48" s="12">
        <f t="shared" si="1"/>
        <v>76731.820000000007</v>
      </c>
      <c r="M48" s="12"/>
      <c r="N48" s="17" t="s">
        <v>131</v>
      </c>
    </row>
    <row r="49" spans="1:14" ht="15" customHeight="1" x14ac:dyDescent="0.25">
      <c r="A49" s="11" t="s">
        <v>31</v>
      </c>
      <c r="B49" s="12">
        <v>4116894</v>
      </c>
      <c r="C49" s="13">
        <v>4087631</v>
      </c>
      <c r="D49" s="14">
        <f t="shared" si="0"/>
        <v>0.75708207949269002</v>
      </c>
      <c r="E49" s="14">
        <f>C49/F49</f>
        <v>0.75170071847338893</v>
      </c>
      <c r="F49" s="12">
        <f>(1-H49)*G49-L49+M49</f>
        <v>5437843.6784009896</v>
      </c>
      <c r="G49" s="15">
        <v>6070046.233</v>
      </c>
      <c r="H49" s="16">
        <v>9.1212964999999993E-2</v>
      </c>
      <c r="I49" s="12">
        <v>18777</v>
      </c>
      <c r="J49" s="12">
        <v>76672</v>
      </c>
      <c r="K49" s="12">
        <v>12222</v>
      </c>
      <c r="L49" s="12">
        <f t="shared" si="1"/>
        <v>78535.64</v>
      </c>
      <c r="M49" s="12"/>
      <c r="N49" s="17" t="s">
        <v>132</v>
      </c>
    </row>
    <row r="50" spans="1:14" ht="15" customHeight="1" x14ac:dyDescent="0.25">
      <c r="A50" s="11" t="s">
        <v>55</v>
      </c>
      <c r="B50" s="12">
        <v>802726</v>
      </c>
      <c r="C50" s="13">
        <v>794652</v>
      </c>
      <c r="D50" s="14">
        <f t="shared" si="0"/>
        <v>0.57583197482221438</v>
      </c>
      <c r="E50" s="14">
        <f>C50/F50</f>
        <v>0.57004012634002421</v>
      </c>
      <c r="F50" s="12">
        <f>(1-H50)*G50-L50+M50</f>
        <v>1394028.1802653251</v>
      </c>
      <c r="G50" s="15">
        <v>1422097.6610000001</v>
      </c>
      <c r="H50" s="16">
        <v>9.0977019999999992E-3</v>
      </c>
      <c r="I50" s="12">
        <v>6757</v>
      </c>
      <c r="J50" s="12">
        <v>6593</v>
      </c>
      <c r="K50" s="12">
        <v>4287</v>
      </c>
      <c r="L50" s="12">
        <f t="shared" si="1"/>
        <v>15131.66</v>
      </c>
      <c r="M50" s="12"/>
      <c r="N50" s="17" t="s">
        <v>133</v>
      </c>
    </row>
    <row r="51" spans="1:14" ht="15" customHeight="1" x14ac:dyDescent="0.25">
      <c r="A51" s="11" t="s">
        <v>32</v>
      </c>
      <c r="B51" s="12">
        <v>3310000</v>
      </c>
      <c r="C51" s="13">
        <v>3298041</v>
      </c>
      <c r="D51" s="14">
        <f t="shared" si="0"/>
        <v>0.75769189027017325</v>
      </c>
      <c r="E51" s="14">
        <f>C51/F51</f>
        <v>0.75495435633792529</v>
      </c>
      <c r="F51" s="12">
        <f>(1-H51)*G51-L51+M51</f>
        <v>4368530.3254595213</v>
      </c>
      <c r="G51" s="15">
        <v>4586745.5530000003</v>
      </c>
      <c r="H51" s="16">
        <v>3.2053804999999998E-2</v>
      </c>
      <c r="I51" s="12">
        <v>23574</v>
      </c>
      <c r="J51" s="12">
        <v>42909</v>
      </c>
      <c r="K51" s="12">
        <v>21015</v>
      </c>
      <c r="L51" s="12">
        <f t="shared" si="1"/>
        <v>71192.58</v>
      </c>
      <c r="M51" s="12"/>
      <c r="N51" s="17" t="s">
        <v>134</v>
      </c>
    </row>
    <row r="52" spans="1:14" ht="15" customHeight="1" x14ac:dyDescent="0.25">
      <c r="A52" s="11" t="s">
        <v>135</v>
      </c>
      <c r="B52" s="12">
        <v>278503</v>
      </c>
      <c r="C52" s="13">
        <v>276765</v>
      </c>
      <c r="D52" s="14">
        <f t="shared" si="0"/>
        <v>0.64563319844665568</v>
      </c>
      <c r="E52" s="14">
        <f>C52/F52</f>
        <v>0.64160411976922571</v>
      </c>
      <c r="F52" s="12">
        <f>(1-H52)*G52-L52+M52</f>
        <v>431364.12543539738</v>
      </c>
      <c r="G52" s="15">
        <v>447914.69839999999</v>
      </c>
      <c r="H52" s="16">
        <v>2.1859324999999999E-2</v>
      </c>
      <c r="I52" s="12">
        <v>2488</v>
      </c>
      <c r="J52" s="12">
        <v>5383</v>
      </c>
      <c r="K52" s="11">
        <v>934</v>
      </c>
      <c r="L52" s="12">
        <f t="shared" si="1"/>
        <v>6759.46</v>
      </c>
      <c r="M52" s="12"/>
      <c r="N52" s="17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Powerball</vt:lpstr>
      <vt:lpstr>Turnout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Bearce</dc:creator>
  <cp:lastModifiedBy>Richard Bearce</cp:lastModifiedBy>
  <dcterms:created xsi:type="dcterms:W3CDTF">2021-01-01T00:04:53Z</dcterms:created>
  <dcterms:modified xsi:type="dcterms:W3CDTF">2021-01-09T23:40:49Z</dcterms:modified>
</cp:coreProperties>
</file>