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 - Projetos\Parapiqueria\Data\"/>
    </mc:Choice>
  </mc:AlternateContent>
  <xr:revisionPtr revIDLastSave="0" documentId="13_ncr:1_{E5F3ED8C-4480-40F3-9BD5-AF383543157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Germination" sheetId="1" r:id="rId1"/>
    <sheet name="Mass" sheetId="2" r:id="rId2"/>
  </sheets>
  <calcPr calcId="181029"/>
</workbook>
</file>

<file path=xl/calcChain.xml><?xml version="1.0" encoding="utf-8"?>
<calcChain xmlns="http://schemas.openxmlformats.org/spreadsheetml/2006/main">
  <c r="B33" i="2" l="1"/>
  <c r="B32" i="2"/>
  <c r="B19" i="2"/>
  <c r="B18" i="2"/>
  <c r="AJ22" i="1"/>
  <c r="AI22" i="1"/>
  <c r="AF22" i="1"/>
  <c r="AJ21" i="1"/>
  <c r="AI21" i="1"/>
  <c r="AF21" i="1"/>
  <c r="AG21" i="1" s="1"/>
  <c r="AJ20" i="1"/>
  <c r="AI20" i="1"/>
  <c r="AF20" i="1"/>
  <c r="AD20" i="1"/>
  <c r="AE20" i="1" s="1"/>
  <c r="AJ19" i="1"/>
  <c r="AI19" i="1"/>
  <c r="AF19" i="1"/>
  <c r="AG19" i="1" s="1"/>
  <c r="AJ18" i="1"/>
  <c r="AI18" i="1"/>
  <c r="AF18" i="1"/>
  <c r="AJ17" i="1"/>
  <c r="AI17" i="1"/>
  <c r="AF17" i="1"/>
  <c r="AG17" i="1" s="1"/>
  <c r="AJ11" i="1"/>
  <c r="AI11" i="1"/>
  <c r="AF11" i="1"/>
  <c r="AJ10" i="1"/>
  <c r="AI10" i="1"/>
  <c r="AF10" i="1"/>
  <c r="AG10" i="1" s="1"/>
  <c r="AJ9" i="1"/>
  <c r="AI9" i="1"/>
  <c r="AF9" i="1"/>
  <c r="AJ8" i="1"/>
  <c r="AI8" i="1"/>
  <c r="AF8" i="1"/>
  <c r="AD8" i="1" s="1"/>
  <c r="AJ7" i="1"/>
  <c r="AI7" i="1"/>
  <c r="AF7" i="1"/>
  <c r="AG7" i="1" s="1"/>
  <c r="AJ6" i="1"/>
  <c r="AI6" i="1"/>
  <c r="AF6" i="1"/>
  <c r="AG6" i="1" s="1"/>
  <c r="AK6" i="1" l="1"/>
  <c r="AK7" i="1"/>
  <c r="AL7" i="1" s="1"/>
  <c r="AK8" i="1"/>
  <c r="AL8" i="1" s="1"/>
  <c r="AK9" i="1"/>
  <c r="AL9" i="1" s="1"/>
  <c r="AK10" i="1"/>
  <c r="AL10" i="1" s="1"/>
  <c r="AK11" i="1"/>
  <c r="AL11" i="1" s="1"/>
  <c r="AK17" i="1"/>
  <c r="AK20" i="1"/>
  <c r="AL20" i="1" s="1"/>
  <c r="AK21" i="1"/>
  <c r="AL21" i="1" s="1"/>
  <c r="AK19" i="1"/>
  <c r="AL19" i="1" s="1"/>
  <c r="AK18" i="1"/>
  <c r="AL18" i="1" s="1"/>
  <c r="AK22" i="1"/>
  <c r="AL22" i="1" s="1"/>
  <c r="AH20" i="1"/>
  <c r="AH8" i="1"/>
  <c r="AE8" i="1"/>
  <c r="AG8" i="1"/>
  <c r="AD7" i="1"/>
  <c r="AE7" i="1" s="1"/>
  <c r="AK24" i="1"/>
  <c r="AK13" i="1"/>
  <c r="AK12" i="1"/>
  <c r="AL6" i="1"/>
  <c r="AD6" i="1"/>
  <c r="AE6" i="1" s="1"/>
  <c r="AD10" i="1"/>
  <c r="AE10" i="1" s="1"/>
  <c r="AG11" i="1"/>
  <c r="AD19" i="1"/>
  <c r="AE19" i="1" s="1"/>
  <c r="AG20" i="1"/>
  <c r="AH7" i="1"/>
  <c r="AD11" i="1"/>
  <c r="AE11" i="1" s="1"/>
  <c r="AG9" i="1"/>
  <c r="AG13" i="1" s="1"/>
  <c r="AD17" i="1"/>
  <c r="AE17" i="1" s="1"/>
  <c r="AL17" i="1"/>
  <c r="AG18" i="1"/>
  <c r="AD21" i="1"/>
  <c r="AE21" i="1" s="1"/>
  <c r="AG22" i="1"/>
  <c r="AD9" i="1"/>
  <c r="AE9" i="1" s="1"/>
  <c r="AD18" i="1"/>
  <c r="AD22" i="1"/>
  <c r="AE22" i="1" s="1"/>
  <c r="AK23" i="1"/>
  <c r="AE18" i="1" l="1"/>
  <c r="AH18" i="1"/>
  <c r="AG24" i="1"/>
  <c r="AG23" i="1"/>
  <c r="AH6" i="1"/>
  <c r="AG12" i="1"/>
  <c r="AE24" i="1"/>
  <c r="AE23" i="1"/>
  <c r="AH10" i="1"/>
  <c r="AE13" i="1"/>
  <c r="AE12" i="1"/>
  <c r="AH11" i="1"/>
  <c r="AH19" i="1"/>
  <c r="AH21" i="1"/>
  <c r="AH22" i="1"/>
  <c r="AH9" i="1"/>
  <c r="AH17" i="1"/>
  <c r="AH12" i="1" l="1"/>
  <c r="AH13" i="1"/>
  <c r="AH24" i="1"/>
  <c r="AH23" i="1"/>
</calcChain>
</file>

<file path=xl/sharedStrings.xml><?xml version="1.0" encoding="utf-8"?>
<sst xmlns="http://schemas.openxmlformats.org/spreadsheetml/2006/main" count="89" uniqueCount="45">
  <si>
    <t>Parapiqueria</t>
  </si>
  <si>
    <t>tz</t>
  </si>
  <si>
    <t>%viab</t>
  </si>
  <si>
    <t>#germ.</t>
  </si>
  <si>
    <t>%germ</t>
  </si>
  <si>
    <t>%G corr</t>
  </si>
  <si>
    <t>Riacho 1</t>
  </si>
  <si>
    <t>Rep. 1</t>
  </si>
  <si>
    <t>Rep. 2</t>
  </si>
  <si>
    <t>Rep. 3</t>
  </si>
  <si>
    <t>Rep. 4</t>
  </si>
  <si>
    <t>Rep. 5</t>
  </si>
  <si>
    <t>Rep. 6</t>
  </si>
  <si>
    <t>SD</t>
  </si>
  <si>
    <t>Riacho 2</t>
  </si>
  <si>
    <t>A1</t>
  </si>
  <si>
    <t>A2</t>
  </si>
  <si>
    <t>A3</t>
  </si>
  <si>
    <t>A4</t>
  </si>
  <si>
    <t>A5</t>
  </si>
  <si>
    <t>A6</t>
  </si>
  <si>
    <t>A7</t>
  </si>
  <si>
    <t>A8</t>
  </si>
  <si>
    <t>Date field</t>
  </si>
  <si>
    <t>25 May 2022</t>
  </si>
  <si>
    <t>data experiment</t>
  </si>
  <si>
    <t>local sampled: Serra Sul</t>
  </si>
  <si>
    <t>Day</t>
  </si>
  <si>
    <t>Mean</t>
  </si>
  <si>
    <t>Treatment</t>
  </si>
  <si>
    <t>viable</t>
  </si>
  <si>
    <t>Sum ni</t>
  </si>
  <si>
    <t>Sum ni.ti</t>
  </si>
  <si>
    <t>time</t>
  </si>
  <si>
    <t>ratio</t>
  </si>
  <si>
    <t>Weight by group of sements grupo de sementes</t>
  </si>
  <si>
    <t>Sample date 25/05/2022</t>
  </si>
  <si>
    <t>Parapiqueria cavalcantei</t>
  </si>
  <si>
    <t>Sample site: S11 - Serra sul/Carajás</t>
  </si>
  <si>
    <t>Group with 100 seeds</t>
  </si>
  <si>
    <t>fresh mass</t>
  </si>
  <si>
    <t>Seeds from stream S11C</t>
  </si>
  <si>
    <t>Seeds from stream S11B</t>
  </si>
  <si>
    <t>Group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</si>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</sst>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General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2" borderId="0" xfId="0" applyFill="1"/>
    <xf numFmtId="0" fontId="0" fillId="2" borderId="2" xfId="0" applyFill="1" applyBorder="1"/>
    <xf numFmtId="164" fontId="3" fillId="0" borderId="0" xfId="1" applyFont="1"/>
    <xf numFmtId="164" fontId="4" fillId="0" borderId="0" xfId="1" applyFont="1"/>
    <xf numFmtId="0" fontId="0" fillId="0" borderId="0" xfId="0" applyAlignment="1">
      <alignment vertical="center"/>
    </xf>
    <xf numFmtId="0" fontId="0" fillId="0" borderId="1" xfId="0" applyBorder="1"/>
    <xf numFmtId="165" fontId="0" fillId="0" borderId="0" xfId="0" applyNumberFormat="1"/>
    <xf numFmtId="1" fontId="5" fillId="0" borderId="2" xfId="0" applyNumberFormat="1" applyFont="1" applyBorder="1"/>
    <xf numFmtId="2" fontId="4" fillId="0" borderId="0" xfId="1" applyNumberFormat="1" applyFont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3" borderId="0" xfId="0" applyFill="1"/>
    <xf numFmtId="165" fontId="0" fillId="3" borderId="0" xfId="0" applyNumberFormat="1" applyFill="1"/>
    <xf numFmtId="0" fontId="6" fillId="0" borderId="0" xfId="0" applyFon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"/>
  <sheetViews>
    <sheetView workbookViewId="0">
      <selection activeCell="A5" sqref="A5"/>
    </sheetView>
  </sheetViews>
  <sheetFormatPr defaultRowHeight="15" x14ac:dyDescent="0.25"/>
  <cols>
    <col min="1" max="1" width="13.28515625" customWidth="1"/>
    <col min="2" max="2" width="12.85546875" customWidth="1"/>
  </cols>
  <sheetData>
    <row r="1" spans="1:38" x14ac:dyDescent="0.25">
      <c r="A1" t="s">
        <v>23</v>
      </c>
      <c r="B1" s="1" t="s">
        <v>24</v>
      </c>
    </row>
    <row r="2" spans="1:38" x14ac:dyDescent="0.25">
      <c r="A2" t="s">
        <v>25</v>
      </c>
      <c r="B2" s="1"/>
      <c r="D2" s="2" t="s">
        <v>0</v>
      </c>
    </row>
    <row r="3" spans="1:38" x14ac:dyDescent="0.25">
      <c r="B3" s="1"/>
      <c r="D3" t="s">
        <v>26</v>
      </c>
    </row>
    <row r="5" spans="1:38" x14ac:dyDescent="0.25">
      <c r="A5" s="3" t="s">
        <v>29</v>
      </c>
      <c r="B5" s="1" t="s">
        <v>27</v>
      </c>
      <c r="C5">
        <v>3</v>
      </c>
      <c r="D5">
        <v>5</v>
      </c>
      <c r="E5">
        <v>7</v>
      </c>
      <c r="F5">
        <v>10</v>
      </c>
      <c r="G5">
        <v>14</v>
      </c>
      <c r="H5">
        <v>17</v>
      </c>
      <c r="I5">
        <v>21</v>
      </c>
      <c r="J5">
        <v>25</v>
      </c>
      <c r="K5">
        <v>28</v>
      </c>
      <c r="L5">
        <v>31</v>
      </c>
      <c r="M5">
        <v>33</v>
      </c>
      <c r="N5">
        <v>38</v>
      </c>
      <c r="O5">
        <v>41</v>
      </c>
      <c r="P5">
        <v>45</v>
      </c>
      <c r="Q5">
        <v>49</v>
      </c>
      <c r="R5">
        <v>52</v>
      </c>
      <c r="S5">
        <v>56</v>
      </c>
      <c r="T5">
        <v>61</v>
      </c>
      <c r="U5">
        <v>67</v>
      </c>
      <c r="V5">
        <v>70</v>
      </c>
      <c r="W5">
        <v>73</v>
      </c>
      <c r="X5">
        <v>75</v>
      </c>
      <c r="Y5">
        <v>77</v>
      </c>
      <c r="Z5">
        <v>84</v>
      </c>
      <c r="AA5">
        <v>87</v>
      </c>
      <c r="AB5">
        <v>96</v>
      </c>
      <c r="AC5" s="4" t="s">
        <v>1</v>
      </c>
      <c r="AD5" t="s">
        <v>30</v>
      </c>
      <c r="AE5" t="s">
        <v>2</v>
      </c>
      <c r="AF5" t="s">
        <v>3</v>
      </c>
      <c r="AG5" s="5" t="s">
        <v>4</v>
      </c>
      <c r="AH5" s="6" t="s">
        <v>5</v>
      </c>
      <c r="AI5" s="7" t="s">
        <v>31</v>
      </c>
      <c r="AJ5" s="7" t="s">
        <v>32</v>
      </c>
      <c r="AK5" s="8" t="s">
        <v>33</v>
      </c>
      <c r="AL5" t="s">
        <v>34</v>
      </c>
    </row>
    <row r="6" spans="1:38" x14ac:dyDescent="0.25">
      <c r="A6" s="9" t="s">
        <v>6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2</v>
      </c>
      <c r="S6">
        <v>1</v>
      </c>
      <c r="T6">
        <v>2</v>
      </c>
      <c r="U6">
        <v>3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 s="10">
        <v>1</v>
      </c>
      <c r="AD6">
        <f t="shared" ref="AD6:AD11" si="0">AC6+AF6</f>
        <v>13</v>
      </c>
      <c r="AE6" s="11">
        <f>(AD6/20)*100</f>
        <v>65</v>
      </c>
      <c r="AF6">
        <f t="shared" ref="AF6:AF11" si="1">SUM(C6:AB6)</f>
        <v>12</v>
      </c>
      <c r="AG6" s="11">
        <f>AF6/20*100</f>
        <v>60</v>
      </c>
      <c r="AH6" s="12">
        <f>(AF6/AD6)*100</f>
        <v>92.307692307692307</v>
      </c>
      <c r="AI6" s="7">
        <f t="shared" ref="AI6:AI11" si="2">SUM(C6:AB6)</f>
        <v>12</v>
      </c>
      <c r="AJ6" s="7">
        <f>SUMPRODUCT(C6:AB6,$C5:$AB5)</f>
        <v>696</v>
      </c>
      <c r="AK6" s="13">
        <f>AJ6/AI6</f>
        <v>58</v>
      </c>
      <c r="AL6" s="14">
        <f>1/AK6</f>
        <v>1.7241379310344827E-2</v>
      </c>
    </row>
    <row r="7" spans="1:38" x14ac:dyDescent="0.25">
      <c r="A7" s="9" t="s">
        <v>6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>
        <v>2</v>
      </c>
      <c r="R7">
        <v>0</v>
      </c>
      <c r="S7">
        <v>0</v>
      </c>
      <c r="T7">
        <v>1</v>
      </c>
      <c r="U7">
        <v>2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 s="10">
        <v>0</v>
      </c>
      <c r="AD7">
        <f t="shared" si="0"/>
        <v>9</v>
      </c>
      <c r="AE7" s="11">
        <f t="shared" ref="AE7:AE11" si="3">(AD7/20)*100</f>
        <v>45</v>
      </c>
      <c r="AF7">
        <f t="shared" si="1"/>
        <v>9</v>
      </c>
      <c r="AG7" s="11">
        <f t="shared" ref="AG7:AG11" si="4">AF7/20*100</f>
        <v>45</v>
      </c>
      <c r="AH7" s="12">
        <f t="shared" ref="AH7:AH11" si="5">(AF7/AD7)*100</f>
        <v>100</v>
      </c>
      <c r="AI7" s="7">
        <f t="shared" si="2"/>
        <v>9</v>
      </c>
      <c r="AJ7" s="7">
        <f>SUMPRODUCT(C7:AB7,$C5:$AB5)</f>
        <v>503</v>
      </c>
      <c r="AK7" s="13">
        <f t="shared" ref="AK7:AK11" si="6">AJ7/AI7</f>
        <v>55.888888888888886</v>
      </c>
      <c r="AL7" s="14">
        <f t="shared" ref="AL7:AL11" si="7">1/AK7</f>
        <v>1.7892644135188866E-2</v>
      </c>
    </row>
    <row r="8" spans="1:38" x14ac:dyDescent="0.25">
      <c r="A8" s="9" t="s">
        <v>6</v>
      </c>
      <c r="B8" t="s">
        <v>9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3</v>
      </c>
      <c r="S8">
        <v>1</v>
      </c>
      <c r="T8">
        <v>1</v>
      </c>
      <c r="U8">
        <v>2</v>
      </c>
      <c r="V8">
        <v>0</v>
      </c>
      <c r="W8">
        <v>1</v>
      </c>
      <c r="X8">
        <v>1</v>
      </c>
      <c r="Y8">
        <v>0</v>
      </c>
      <c r="Z8">
        <v>1</v>
      </c>
      <c r="AA8">
        <v>0</v>
      </c>
      <c r="AB8">
        <v>1</v>
      </c>
      <c r="AC8" s="10">
        <v>0</v>
      </c>
      <c r="AD8">
        <f t="shared" si="0"/>
        <v>15</v>
      </c>
      <c r="AE8" s="11">
        <f t="shared" si="3"/>
        <v>75</v>
      </c>
      <c r="AF8">
        <f t="shared" si="1"/>
        <v>15</v>
      </c>
      <c r="AG8" s="11">
        <f t="shared" si="4"/>
        <v>75</v>
      </c>
      <c r="AH8" s="12">
        <f t="shared" si="5"/>
        <v>100</v>
      </c>
      <c r="AI8" s="7">
        <f t="shared" si="2"/>
        <v>15</v>
      </c>
      <c r="AJ8" s="7">
        <f>SUMPRODUCT(C8:AB8,$C5:$AB5)</f>
        <v>888</v>
      </c>
      <c r="AK8" s="13">
        <f t="shared" si="6"/>
        <v>59.2</v>
      </c>
      <c r="AL8" s="14">
        <f t="shared" si="7"/>
        <v>1.6891891891891889E-2</v>
      </c>
    </row>
    <row r="9" spans="1:38" x14ac:dyDescent="0.25">
      <c r="A9" s="9" t="s">
        <v>6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 s="10">
        <v>1</v>
      </c>
      <c r="AD9">
        <f t="shared" si="0"/>
        <v>13</v>
      </c>
      <c r="AE9" s="11">
        <f t="shared" si="3"/>
        <v>65</v>
      </c>
      <c r="AF9">
        <f t="shared" si="1"/>
        <v>12</v>
      </c>
      <c r="AG9" s="11">
        <f t="shared" si="4"/>
        <v>60</v>
      </c>
      <c r="AH9" s="12">
        <f t="shared" si="5"/>
        <v>92.307692307692307</v>
      </c>
      <c r="AI9" s="7">
        <f t="shared" si="2"/>
        <v>12</v>
      </c>
      <c r="AJ9" s="7">
        <f>SUMPRODUCT(C9:AB9,$C5:$AB5)</f>
        <v>721</v>
      </c>
      <c r="AK9" s="13">
        <f t="shared" si="6"/>
        <v>60.083333333333336</v>
      </c>
      <c r="AL9" s="14">
        <f t="shared" si="7"/>
        <v>1.6643550624133148E-2</v>
      </c>
    </row>
    <row r="10" spans="1:38" x14ac:dyDescent="0.25">
      <c r="A10" s="9" t="s">
        <v>6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4</v>
      </c>
      <c r="Q10">
        <v>0</v>
      </c>
      <c r="R10">
        <v>0</v>
      </c>
      <c r="S10">
        <v>2</v>
      </c>
      <c r="T10">
        <v>1</v>
      </c>
      <c r="U10">
        <v>4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0">
        <v>1</v>
      </c>
      <c r="AD10">
        <f t="shared" si="0"/>
        <v>14</v>
      </c>
      <c r="AE10" s="11">
        <f t="shared" si="3"/>
        <v>70</v>
      </c>
      <c r="AF10">
        <f t="shared" si="1"/>
        <v>13</v>
      </c>
      <c r="AG10" s="11">
        <f t="shared" si="4"/>
        <v>65</v>
      </c>
      <c r="AH10" s="12">
        <f t="shared" si="5"/>
        <v>92.857142857142861</v>
      </c>
      <c r="AI10" s="7">
        <f t="shared" si="2"/>
        <v>13</v>
      </c>
      <c r="AJ10" s="7">
        <f>SUMPRODUCT(C10:AB10,$C5:$AB5)</f>
        <v>724</v>
      </c>
      <c r="AK10" s="13">
        <f t="shared" si="6"/>
        <v>55.692307692307693</v>
      </c>
      <c r="AL10" s="14">
        <f t="shared" si="7"/>
        <v>1.7955801104972375E-2</v>
      </c>
    </row>
    <row r="11" spans="1:38" x14ac:dyDescent="0.25">
      <c r="A11" s="9" t="s">
        <v>6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4</v>
      </c>
      <c r="R11">
        <v>0</v>
      </c>
      <c r="S11">
        <v>1</v>
      </c>
      <c r="T11">
        <v>1</v>
      </c>
      <c r="U11">
        <v>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10">
        <v>4</v>
      </c>
      <c r="AD11">
        <f t="shared" si="0"/>
        <v>19</v>
      </c>
      <c r="AE11" s="11">
        <f t="shared" si="3"/>
        <v>95</v>
      </c>
      <c r="AF11">
        <f t="shared" si="1"/>
        <v>15</v>
      </c>
      <c r="AG11" s="11">
        <f t="shared" si="4"/>
        <v>75</v>
      </c>
      <c r="AH11" s="12">
        <f t="shared" si="5"/>
        <v>78.94736842105263</v>
      </c>
      <c r="AI11" s="7">
        <f t="shared" si="2"/>
        <v>15</v>
      </c>
      <c r="AJ11" s="7">
        <f>SUMPRODUCT(C11:AB11,$C5:$AB5)</f>
        <v>828</v>
      </c>
      <c r="AK11" s="13">
        <f t="shared" si="6"/>
        <v>55.2</v>
      </c>
      <c r="AL11" s="14">
        <f t="shared" si="7"/>
        <v>1.8115942028985508E-2</v>
      </c>
    </row>
    <row r="12" spans="1:38" x14ac:dyDescent="0.25">
      <c r="A12" s="15" t="s">
        <v>28</v>
      </c>
      <c r="AE12" s="11">
        <f>AVERAGE(AE5:AE11)</f>
        <v>69.166666666666671</v>
      </c>
      <c r="AF12" s="11"/>
      <c r="AG12" s="11">
        <f t="shared" ref="AG12:AK12" si="8">AVERAGE(AG5:AG11)</f>
        <v>63.333333333333336</v>
      </c>
      <c r="AH12" s="11">
        <f t="shared" si="8"/>
        <v>92.736649315596694</v>
      </c>
      <c r="AI12" s="11"/>
      <c r="AJ12" s="11"/>
      <c r="AK12" s="11">
        <f t="shared" si="8"/>
        <v>57.344088319088321</v>
      </c>
      <c r="AL12" s="11"/>
    </row>
    <row r="13" spans="1:38" x14ac:dyDescent="0.25">
      <c r="A13" s="2" t="s">
        <v>13</v>
      </c>
      <c r="AE13" s="11">
        <f>_xlfn.STDEV.S(AE6:AE11)</f>
        <v>16.253204812179856</v>
      </c>
      <c r="AF13" s="11"/>
      <c r="AG13" s="11">
        <f t="shared" ref="AG13:AK13" si="9">_xlfn.STDEV.S(AG6:AG11)</f>
        <v>11.254628677422744</v>
      </c>
      <c r="AH13" s="11">
        <f t="shared" si="9"/>
        <v>7.6946646559898468</v>
      </c>
      <c r="AI13" s="11"/>
      <c r="AJ13" s="11"/>
      <c r="AK13" s="11">
        <f t="shared" si="9"/>
        <v>2.0406465097747093</v>
      </c>
      <c r="AL13" s="11"/>
    </row>
    <row r="14" spans="1:38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  <c r="AF14" s="17"/>
      <c r="AG14" s="17"/>
      <c r="AH14" s="16"/>
      <c r="AI14" s="16"/>
      <c r="AJ14" s="16"/>
      <c r="AK14" s="16"/>
      <c r="AL14" s="16"/>
    </row>
    <row r="15" spans="1:38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x14ac:dyDescent="0.25">
      <c r="A16" s="3" t="s">
        <v>29</v>
      </c>
      <c r="B16" s="1" t="s">
        <v>27</v>
      </c>
      <c r="C16">
        <v>3</v>
      </c>
      <c r="D16">
        <v>5</v>
      </c>
      <c r="E16">
        <v>7</v>
      </c>
      <c r="F16">
        <v>10</v>
      </c>
      <c r="G16">
        <v>14</v>
      </c>
      <c r="H16">
        <v>17</v>
      </c>
      <c r="I16">
        <v>21</v>
      </c>
      <c r="J16">
        <v>25</v>
      </c>
      <c r="K16">
        <v>28</v>
      </c>
      <c r="L16">
        <v>31</v>
      </c>
      <c r="M16">
        <v>33</v>
      </c>
      <c r="N16">
        <v>38</v>
      </c>
      <c r="O16">
        <v>41</v>
      </c>
      <c r="P16">
        <v>45</v>
      </c>
      <c r="Q16">
        <v>49</v>
      </c>
      <c r="R16">
        <v>52</v>
      </c>
      <c r="S16">
        <v>56</v>
      </c>
      <c r="T16">
        <v>61</v>
      </c>
      <c r="U16">
        <v>67</v>
      </c>
      <c r="V16">
        <v>70</v>
      </c>
      <c r="W16">
        <v>73</v>
      </c>
      <c r="X16">
        <v>75</v>
      </c>
      <c r="Y16">
        <v>77</v>
      </c>
      <c r="Z16">
        <v>84</v>
      </c>
      <c r="AA16">
        <v>87</v>
      </c>
      <c r="AB16">
        <v>96</v>
      </c>
      <c r="AC16" s="4" t="s">
        <v>1</v>
      </c>
      <c r="AD16" t="s">
        <v>30</v>
      </c>
      <c r="AE16" t="s">
        <v>2</v>
      </c>
      <c r="AF16" t="s">
        <v>3</v>
      </c>
      <c r="AG16" s="5" t="s">
        <v>4</v>
      </c>
      <c r="AH16" s="6" t="s">
        <v>5</v>
      </c>
      <c r="AI16" s="7" t="s">
        <v>31</v>
      </c>
      <c r="AJ16" s="7" t="s">
        <v>32</v>
      </c>
      <c r="AK16" s="8" t="s">
        <v>33</v>
      </c>
      <c r="AL16" t="s">
        <v>34</v>
      </c>
    </row>
    <row r="17" spans="1:38" x14ac:dyDescent="0.25">
      <c r="A17" s="9" t="s">
        <v>14</v>
      </c>
      <c r="B17" t="s">
        <v>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 s="10">
        <v>4</v>
      </c>
      <c r="AD17">
        <f>AC17+AF17</f>
        <v>14</v>
      </c>
      <c r="AE17" s="11">
        <f>(AD17/20)*100</f>
        <v>70</v>
      </c>
      <c r="AF17">
        <f t="shared" ref="AF17:AF22" si="10">SUM(C17:AB17)</f>
        <v>10</v>
      </c>
      <c r="AG17" s="11">
        <f>AF17/20*100</f>
        <v>50</v>
      </c>
      <c r="AH17" s="12">
        <f>(AF17/AD17)*100</f>
        <v>71.428571428571431</v>
      </c>
      <c r="AI17" s="7">
        <f t="shared" ref="AI17:AI22" si="11">SUM(C17:AB17)</f>
        <v>10</v>
      </c>
      <c r="AJ17" s="7">
        <f>SUMPRODUCT(C17:AB17,$C16:$AB16)</f>
        <v>658</v>
      </c>
      <c r="AK17" s="13">
        <f>AJ17/AI17</f>
        <v>65.8</v>
      </c>
      <c r="AL17" s="14">
        <f>1/AK17</f>
        <v>1.5197568389057751E-2</v>
      </c>
    </row>
    <row r="18" spans="1:38" x14ac:dyDescent="0.25">
      <c r="A18" s="9" t="s">
        <v>14</v>
      </c>
      <c r="B18" t="s">
        <v>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 s="10">
        <v>5</v>
      </c>
      <c r="AD18">
        <f t="shared" ref="AD18:AD22" si="12">AC18+AF18</f>
        <v>9</v>
      </c>
      <c r="AE18" s="11">
        <f t="shared" ref="AE18:AE22" si="13">(AD18/20)*100</f>
        <v>45</v>
      </c>
      <c r="AF18">
        <f t="shared" si="10"/>
        <v>4</v>
      </c>
      <c r="AG18" s="11">
        <f t="shared" ref="AG18:AG22" si="14">AF18/20*100</f>
        <v>20</v>
      </c>
      <c r="AH18" s="12">
        <f t="shared" ref="AH18:AH22" si="15">(AF18/AD18)*100</f>
        <v>44.444444444444443</v>
      </c>
      <c r="AI18" s="7">
        <f t="shared" si="11"/>
        <v>4</v>
      </c>
      <c r="AJ18" s="7">
        <f>SUMPRODUCT(C18:AB18,$C16:$AB16)</f>
        <v>288</v>
      </c>
      <c r="AK18" s="13">
        <f t="shared" ref="AK18:AK22" si="16">AJ18/AI18</f>
        <v>72</v>
      </c>
      <c r="AL18" s="14">
        <f t="shared" ref="AL18:AL22" si="17">1/AK18</f>
        <v>1.3888888888888888E-2</v>
      </c>
    </row>
    <row r="19" spans="1:38" x14ac:dyDescent="0.25">
      <c r="A19" s="9" t="s">
        <v>14</v>
      </c>
      <c r="B19" t="s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1</v>
      </c>
      <c r="S19">
        <v>1</v>
      </c>
      <c r="T19">
        <v>1</v>
      </c>
      <c r="U19">
        <v>2</v>
      </c>
      <c r="V19">
        <v>0</v>
      </c>
      <c r="W19">
        <v>1</v>
      </c>
      <c r="X19">
        <v>0</v>
      </c>
      <c r="Y19">
        <v>0</v>
      </c>
      <c r="Z19">
        <v>1</v>
      </c>
      <c r="AA19">
        <v>3</v>
      </c>
      <c r="AB19">
        <v>0</v>
      </c>
      <c r="AC19" s="10">
        <v>1</v>
      </c>
      <c r="AD19">
        <f t="shared" si="12"/>
        <v>13</v>
      </c>
      <c r="AE19" s="11">
        <f t="shared" si="13"/>
        <v>65</v>
      </c>
      <c r="AF19">
        <f t="shared" si="10"/>
        <v>12</v>
      </c>
      <c r="AG19" s="11">
        <f t="shared" si="14"/>
        <v>60</v>
      </c>
      <c r="AH19" s="12">
        <f t="shared" si="15"/>
        <v>92.307692307692307</v>
      </c>
      <c r="AI19" s="7">
        <f t="shared" si="11"/>
        <v>12</v>
      </c>
      <c r="AJ19" s="7">
        <f>SUMPRODUCT(C19:AB19,$C16:$AB16)</f>
        <v>819</v>
      </c>
      <c r="AK19" s="13">
        <f t="shared" si="16"/>
        <v>68.25</v>
      </c>
      <c r="AL19" s="14">
        <f t="shared" si="17"/>
        <v>1.4652014652014652E-2</v>
      </c>
    </row>
    <row r="20" spans="1:38" x14ac:dyDescent="0.25">
      <c r="A20" s="9" t="s">
        <v>14</v>
      </c>
      <c r="B20" t="s">
        <v>10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3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2</v>
      </c>
      <c r="AC20" s="10">
        <v>4</v>
      </c>
      <c r="AD20">
        <f t="shared" si="12"/>
        <v>13</v>
      </c>
      <c r="AE20" s="11">
        <f t="shared" si="13"/>
        <v>65</v>
      </c>
      <c r="AF20">
        <f t="shared" si="10"/>
        <v>9</v>
      </c>
      <c r="AG20" s="11">
        <f t="shared" si="14"/>
        <v>45</v>
      </c>
      <c r="AH20" s="12">
        <f t="shared" si="15"/>
        <v>69.230769230769226</v>
      </c>
      <c r="AI20" s="7">
        <f t="shared" si="11"/>
        <v>9</v>
      </c>
      <c r="AJ20" s="7">
        <f>SUMPRODUCT(C20:AB20,$C16:$AB16)</f>
        <v>648</v>
      </c>
      <c r="AK20" s="13">
        <f t="shared" si="16"/>
        <v>72</v>
      </c>
      <c r="AL20" s="14">
        <f t="shared" si="17"/>
        <v>1.3888888888888888E-2</v>
      </c>
    </row>
    <row r="21" spans="1:38" x14ac:dyDescent="0.25">
      <c r="A21" s="9" t="s">
        <v>14</v>
      </c>
      <c r="B21" t="s">
        <v>11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2</v>
      </c>
      <c r="T21">
        <v>1</v>
      </c>
      <c r="U21">
        <v>0</v>
      </c>
      <c r="V21">
        <v>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0">
        <v>2</v>
      </c>
      <c r="AD21">
        <f t="shared" si="12"/>
        <v>10</v>
      </c>
      <c r="AE21" s="11">
        <f t="shared" si="13"/>
        <v>50</v>
      </c>
      <c r="AF21">
        <f t="shared" si="10"/>
        <v>8</v>
      </c>
      <c r="AG21" s="11">
        <f t="shared" si="14"/>
        <v>40</v>
      </c>
      <c r="AH21" s="12">
        <f t="shared" si="15"/>
        <v>80</v>
      </c>
      <c r="AI21" s="7">
        <f t="shared" si="11"/>
        <v>8</v>
      </c>
      <c r="AJ21" s="7">
        <f>SUMPRODUCT(C21:AB21,$C16:$AB16)</f>
        <v>446</v>
      </c>
      <c r="AK21" s="13">
        <f t="shared" si="16"/>
        <v>55.75</v>
      </c>
      <c r="AL21" s="14">
        <f t="shared" si="17"/>
        <v>1.7937219730941704E-2</v>
      </c>
    </row>
    <row r="22" spans="1:38" x14ac:dyDescent="0.25">
      <c r="A22" s="9" t="s">
        <v>14</v>
      </c>
      <c r="B22" t="s">
        <v>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 s="10">
        <v>6</v>
      </c>
      <c r="AD22">
        <f t="shared" si="12"/>
        <v>11</v>
      </c>
      <c r="AE22" s="11">
        <f t="shared" si="13"/>
        <v>55.000000000000007</v>
      </c>
      <c r="AF22">
        <f t="shared" si="10"/>
        <v>5</v>
      </c>
      <c r="AG22" s="11">
        <f t="shared" si="14"/>
        <v>25</v>
      </c>
      <c r="AH22" s="12">
        <f t="shared" si="15"/>
        <v>45.454545454545453</v>
      </c>
      <c r="AI22" s="7">
        <f t="shared" si="11"/>
        <v>5</v>
      </c>
      <c r="AJ22" s="7">
        <f>SUMPRODUCT(C22:AB22,$C16:$AB16)</f>
        <v>360</v>
      </c>
      <c r="AK22" s="13">
        <f t="shared" si="16"/>
        <v>72</v>
      </c>
      <c r="AL22" s="14">
        <f t="shared" si="17"/>
        <v>1.3888888888888888E-2</v>
      </c>
    </row>
    <row r="23" spans="1:38" x14ac:dyDescent="0.25">
      <c r="A23" s="15" t="s">
        <v>28</v>
      </c>
      <c r="AE23" s="11">
        <f>AVERAGE(AE17:AE22)</f>
        <v>58.333333333333336</v>
      </c>
      <c r="AF23" s="11"/>
      <c r="AG23" s="11">
        <f t="shared" ref="AG23:AK23" si="18">AVERAGE(AG17:AG22)</f>
        <v>40</v>
      </c>
      <c r="AH23" s="11">
        <f t="shared" si="18"/>
        <v>67.144337144337143</v>
      </c>
      <c r="AI23" s="11"/>
      <c r="AJ23" s="11"/>
      <c r="AK23" s="11">
        <f t="shared" si="18"/>
        <v>67.63333333333334</v>
      </c>
      <c r="AL23" s="11"/>
    </row>
    <row r="24" spans="1:38" x14ac:dyDescent="0.25">
      <c r="A24" s="2" t="s">
        <v>13</v>
      </c>
      <c r="AE24">
        <f>_xlfn.STDEV.S(AE17:AE22)</f>
        <v>9.8319208025017382</v>
      </c>
      <c r="AG24">
        <f t="shared" ref="AG24:AK24" si="19">_xlfn.STDEV.S(AG17:AG22)</f>
        <v>15.165750888103101</v>
      </c>
      <c r="AH24">
        <f t="shared" si="19"/>
        <v>19.010010862292141</v>
      </c>
      <c r="AK24">
        <f t="shared" si="19"/>
        <v>6.3585899904512377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abSelected="1" topLeftCell="A22" workbookViewId="0">
      <selection activeCell="B35" sqref="B35"/>
    </sheetView>
  </sheetViews>
  <sheetFormatPr defaultRowHeight="15" x14ac:dyDescent="0.25"/>
  <sheetData>
    <row r="1" spans="1:4" x14ac:dyDescent="0.25">
      <c r="A1" t="s">
        <v>35</v>
      </c>
    </row>
    <row r="2" spans="1:4" x14ac:dyDescent="0.25">
      <c r="A2" t="s">
        <v>36</v>
      </c>
      <c r="B2" s="1"/>
      <c r="D2" s="18" t="s">
        <v>37</v>
      </c>
    </row>
    <row r="3" spans="1:4" x14ac:dyDescent="0.25">
      <c r="B3" s="1"/>
      <c r="D3" t="s">
        <v>38</v>
      </c>
    </row>
    <row r="5" spans="1:4" x14ac:dyDescent="0.25">
      <c r="A5" t="s">
        <v>39</v>
      </c>
    </row>
    <row r="6" spans="1:4" x14ac:dyDescent="0.25">
      <c r="A6" t="s">
        <v>40</v>
      </c>
    </row>
    <row r="7" spans="1:4" x14ac:dyDescent="0.25">
      <c r="A7" s="2" t="s">
        <v>41</v>
      </c>
      <c r="B7" s="2"/>
      <c r="C7" s="2"/>
      <c r="D7" s="2"/>
    </row>
    <row r="9" spans="1:4" x14ac:dyDescent="0.25">
      <c r="A9" t="s">
        <v>43</v>
      </c>
      <c r="B9" t="s">
        <v>44</v>
      </c>
    </row>
    <row r="10" spans="1:4" x14ac:dyDescent="0.25">
      <c r="A10" t="s">
        <v>15</v>
      </c>
      <c r="B10">
        <v>1.4300000000000001E-3</v>
      </c>
    </row>
    <row r="11" spans="1:4" x14ac:dyDescent="0.25">
      <c r="A11" t="s">
        <v>16</v>
      </c>
      <c r="B11">
        <v>1.4300000000000001E-3</v>
      </c>
    </row>
    <row r="12" spans="1:4" x14ac:dyDescent="0.25">
      <c r="A12" t="s">
        <v>17</v>
      </c>
      <c r="B12">
        <v>1.2600000000000001E-3</v>
      </c>
    </row>
    <row r="13" spans="1:4" x14ac:dyDescent="0.25">
      <c r="A13" t="s">
        <v>18</v>
      </c>
      <c r="B13">
        <v>1.48E-3</v>
      </c>
    </row>
    <row r="14" spans="1:4" x14ac:dyDescent="0.25">
      <c r="A14" t="s">
        <v>19</v>
      </c>
      <c r="B14">
        <v>1.41E-3</v>
      </c>
    </row>
    <row r="15" spans="1:4" x14ac:dyDescent="0.25">
      <c r="A15" t="s">
        <v>20</v>
      </c>
      <c r="B15">
        <v>1.57E-3</v>
      </c>
    </row>
    <row r="16" spans="1:4" x14ac:dyDescent="0.25">
      <c r="A16" t="s">
        <v>21</v>
      </c>
      <c r="B16">
        <v>1.32E-3</v>
      </c>
    </row>
    <row r="17" spans="1:3" x14ac:dyDescent="0.25">
      <c r="A17" t="s">
        <v>22</v>
      </c>
      <c r="B17">
        <v>1.4E-3</v>
      </c>
    </row>
    <row r="18" spans="1:3" x14ac:dyDescent="0.25">
      <c r="A18" t="s">
        <v>28</v>
      </c>
      <c r="B18">
        <f>AVERAGE(B10:B17)</f>
        <v>1.4125000000000001E-3</v>
      </c>
    </row>
    <row r="19" spans="1:3" x14ac:dyDescent="0.25">
      <c r="A19" t="s">
        <v>13</v>
      </c>
      <c r="B19">
        <f>_xlfn.STDEV.S(B10:B17)</f>
        <v>9.4074438611133884E-5</v>
      </c>
    </row>
    <row r="21" spans="1:3" x14ac:dyDescent="0.25">
      <c r="A21" s="2" t="s">
        <v>42</v>
      </c>
      <c r="B21" s="2"/>
      <c r="C21" s="2"/>
    </row>
    <row r="23" spans="1:3" x14ac:dyDescent="0.25">
      <c r="A23" t="s">
        <v>43</v>
      </c>
      <c r="B23" t="s">
        <v>44</v>
      </c>
    </row>
    <row r="24" spans="1:3" x14ac:dyDescent="0.25">
      <c r="A24" t="s">
        <v>15</v>
      </c>
      <c r="B24">
        <v>1.23E-3</v>
      </c>
    </row>
    <row r="25" spans="1:3" x14ac:dyDescent="0.25">
      <c r="A25" t="s">
        <v>16</v>
      </c>
      <c r="B25">
        <v>1.17E-3</v>
      </c>
    </row>
    <row r="26" spans="1:3" x14ac:dyDescent="0.25">
      <c r="A26" t="s">
        <v>17</v>
      </c>
      <c r="B26">
        <v>1.1100000000000001E-3</v>
      </c>
    </row>
    <row r="27" spans="1:3" x14ac:dyDescent="0.25">
      <c r="A27" t="s">
        <v>18</v>
      </c>
      <c r="B27">
        <v>1.1299999999999999E-3</v>
      </c>
    </row>
    <row r="28" spans="1:3" x14ac:dyDescent="0.25">
      <c r="A28" t="s">
        <v>19</v>
      </c>
      <c r="B28">
        <v>1.01E-3</v>
      </c>
    </row>
    <row r="29" spans="1:3" x14ac:dyDescent="0.25">
      <c r="A29" t="s">
        <v>20</v>
      </c>
      <c r="B29">
        <v>1.5100000000000001E-3</v>
      </c>
    </row>
    <row r="30" spans="1:3" x14ac:dyDescent="0.25">
      <c r="A30" t="s">
        <v>21</v>
      </c>
      <c r="B30">
        <v>1.2999999999999999E-3</v>
      </c>
    </row>
    <row r="31" spans="1:3" x14ac:dyDescent="0.25">
      <c r="A31" t="s">
        <v>22</v>
      </c>
      <c r="B31">
        <v>1.32E-3</v>
      </c>
    </row>
    <row r="32" spans="1:3" x14ac:dyDescent="0.25">
      <c r="A32" t="s">
        <v>28</v>
      </c>
      <c r="B32">
        <f>AVERAGE(B24:B31)</f>
        <v>1.2225000000000001E-3</v>
      </c>
    </row>
    <row r="33" spans="1:2" x14ac:dyDescent="0.25">
      <c r="A33" t="s">
        <v>13</v>
      </c>
      <c r="B33">
        <f>_xlfn.STDEV.S(B24:B31)</f>
        <v>1.5461934826257307E-4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de5f80-8a20-4bde-9392-005e37b5595b">
      <Terms xmlns="http://schemas.microsoft.com/office/infopath/2007/PartnerControls"/>
    </lcf76f155ced4ddcb4097134ff3c332f>
    <TaxCatchAll xmlns="c16ac0c4-b43d-4687-a36f-62aa7d816e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29EB3ABB86614A88729F03313DFB21" ma:contentTypeVersion="14" ma:contentTypeDescription="Create a new document." ma:contentTypeScope="" ma:versionID="a97f8c2152d3c64de56626c01b37b2a7">
  <xsd:schema xmlns:xsd="http://www.w3.org/2001/XMLSchema" xmlns:xs="http://www.w3.org/2001/XMLSchema" xmlns:p="http://schemas.microsoft.com/office/2006/metadata/properties" xmlns:ns2="e5de5f80-8a20-4bde-9392-005e37b5595b" xmlns:ns3="c16ac0c4-b43d-4687-a36f-62aa7d816e1d" targetNamespace="http://schemas.microsoft.com/office/2006/metadata/properties" ma:root="true" ma:fieldsID="cd42359836cbf3596a5dc9b36d884065" ns2:_="" ns3:_="">
    <xsd:import namespace="e5de5f80-8a20-4bde-9392-005e37b5595b"/>
    <xsd:import namespace="c16ac0c4-b43d-4687-a36f-62aa7d816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e5f80-8a20-4bde-9392-005e37b5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bfb4e49-6f5d-460f-8245-f0e15177e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ac0c4-b43d-4687-a36f-62aa7d816e1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8fce05f-f8f6-474a-a1d4-e1fbdec4ac9f}" ma:internalName="TaxCatchAll" ma:showField="CatchAllData" ma:web="c16ac0c4-b43d-4687-a36f-62aa7d816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83975-6313-4A4F-A3E5-C5370FB1B0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8F8215-7B35-4074-840F-98CB0FB91ABD}">
  <ds:schemaRefs>
    <ds:schemaRef ds:uri="http://schemas.microsoft.com/office/2006/metadata/properties"/>
    <ds:schemaRef ds:uri="http://schemas.microsoft.com/office/infopath/2007/PartnerControls"/>
    <ds:schemaRef ds:uri="e5de5f80-8a20-4bde-9392-005e37b5595b"/>
    <ds:schemaRef ds:uri="c16ac0c4-b43d-4687-a36f-62aa7d816e1d"/>
  </ds:schemaRefs>
</ds:datastoreItem>
</file>

<file path=customXml/itemProps3.xml><?xml version="1.0" encoding="utf-8"?>
<ds:datastoreItem xmlns:ds="http://schemas.openxmlformats.org/officeDocument/2006/customXml" ds:itemID="{81A4818C-DB35-4653-9A9A-D2034D6FA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e5f80-8a20-4bde-9392-005e37b5595b"/>
    <ds:schemaRef ds:uri="c16ac0c4-b43d-4687-a36f-62aa7d816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Germination</vt:lpstr>
      <vt:lpstr>Mass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cp:keywords/>
  <dc:description/>
  <cp:lastModifiedBy>Gabriel Silva dos Santos</cp:lastModifiedBy>
  <cp:revision/>
  <dcterms:created xsi:type="dcterms:W3CDTF">2022-09-15T12:19:11Z</dcterms:created>
  <dcterms:modified xsi:type="dcterms:W3CDTF">2025-07-30T18:08:11Z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0x0101006D29EB3ABB86614A88729F03313DFB21</vt:lpwstr>
  </property>
  <property fmtid="{D5CDD505-2E9C-101B-9397-08002B2CF9AE}" pid="3" name="MediaServiceImageTags">
    <vt:lpwstr/>
  </property>
</Properties>
</file>