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coderlax/Desktop/EO Hackathon/Weighting/"/>
    </mc:Choice>
  </mc:AlternateContent>
  <xr:revisionPtr revIDLastSave="0" documentId="13_ncr:1_{F076D9D6-D5C3-8A45-A732-2B7C15A40412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1" sheetId="1" r:id="rId1"/>
  </sheets>
  <calcPr calcId="191029"/>
  <extLst>
    <ext uri="GoogleSheetsCustomDataVersion1">
      <go:sheetsCustomData xmlns:go="http://customooxmlschemas.google.com/" r:id="rId5" roundtripDataSignature="AMtx7mj8pozW/BhrkuAhT+gKu5zOAIby1Q=="/>
    </ext>
  </extLst>
</workbook>
</file>

<file path=xl/calcChain.xml><?xml version="1.0" encoding="utf-8"?>
<calcChain xmlns="http://schemas.openxmlformats.org/spreadsheetml/2006/main">
  <c r="L95" i="1" l="1"/>
  <c r="D95" i="1"/>
  <c r="E94" i="1"/>
  <c r="D94" i="1"/>
  <c r="E95" i="1" s="1"/>
  <c r="K93" i="1"/>
  <c r="J93" i="1"/>
  <c r="R93" i="1" s="1"/>
  <c r="R92" i="1"/>
  <c r="R94" i="1" s="1"/>
  <c r="K92" i="1"/>
  <c r="J92" i="1"/>
  <c r="Q92" i="1" s="1"/>
  <c r="R91" i="1"/>
  <c r="Q91" i="1"/>
  <c r="L91" i="1"/>
  <c r="K91" i="1"/>
  <c r="K94" i="1" s="1"/>
  <c r="J91" i="1"/>
  <c r="E84" i="1"/>
  <c r="E85" i="1" s="1"/>
  <c r="D84" i="1"/>
  <c r="D85" i="1" s="1"/>
  <c r="R81" i="1" s="1"/>
  <c r="R83" i="1"/>
  <c r="Q83" i="1"/>
  <c r="L83" i="1"/>
  <c r="K83" i="1"/>
  <c r="J83" i="1"/>
  <c r="K82" i="1"/>
  <c r="J82" i="1"/>
  <c r="Q81" i="1"/>
  <c r="K81" i="1"/>
  <c r="K84" i="1" s="1"/>
  <c r="J81" i="1"/>
  <c r="L81" i="1" s="1"/>
  <c r="L75" i="1"/>
  <c r="K74" i="1"/>
  <c r="J74" i="1"/>
  <c r="L74" i="1" s="1"/>
  <c r="E74" i="1"/>
  <c r="E75" i="1" s="1"/>
  <c r="D74" i="1"/>
  <c r="K73" i="1"/>
  <c r="J73" i="1"/>
  <c r="R73" i="1" s="1"/>
  <c r="Q72" i="1"/>
  <c r="K72" i="1"/>
  <c r="J72" i="1"/>
  <c r="L72" i="1" s="1"/>
  <c r="K71" i="1"/>
  <c r="L71" i="1" s="1"/>
  <c r="J71" i="1"/>
  <c r="D57" i="1"/>
  <c r="D56" i="1"/>
  <c r="Q55" i="1"/>
  <c r="R55" i="1" s="1"/>
  <c r="L55" i="1"/>
  <c r="K55" i="1"/>
  <c r="J55" i="1"/>
  <c r="K54" i="1"/>
  <c r="J54" i="1"/>
  <c r="Q54" i="1" s="1"/>
  <c r="R54" i="1" s="1"/>
  <c r="R53" i="1"/>
  <c r="Q53" i="1"/>
  <c r="Q56" i="1" s="1"/>
  <c r="K53" i="1"/>
  <c r="K56" i="1" s="1"/>
  <c r="J53" i="1"/>
  <c r="L53" i="1" s="1"/>
  <c r="L52" i="1"/>
  <c r="D49" i="1"/>
  <c r="D48" i="1"/>
  <c r="R47" i="1"/>
  <c r="Q47" i="1"/>
  <c r="K47" i="1"/>
  <c r="J47" i="1"/>
  <c r="L47" i="1" s="1"/>
  <c r="K46" i="1"/>
  <c r="J46" i="1"/>
  <c r="Q46" i="1" s="1"/>
  <c r="R46" i="1" s="1"/>
  <c r="K45" i="1"/>
  <c r="K48" i="1" s="1"/>
  <c r="J45" i="1"/>
  <c r="Q45" i="1" s="1"/>
  <c r="R45" i="1" s="1"/>
  <c r="J40" i="1"/>
  <c r="Q40" i="1" s="1"/>
  <c r="D40" i="1"/>
  <c r="D41" i="1" s="1"/>
  <c r="K39" i="1"/>
  <c r="J39" i="1"/>
  <c r="Q39" i="1" s="1"/>
  <c r="R39" i="1" s="1"/>
  <c r="Q38" i="1"/>
  <c r="R38" i="1" s="1"/>
  <c r="L38" i="1"/>
  <c r="K38" i="1"/>
  <c r="K40" i="1" s="1"/>
  <c r="J38" i="1"/>
  <c r="K37" i="1"/>
  <c r="J37" i="1"/>
  <c r="Q37" i="1" s="1"/>
  <c r="R37" i="1" s="1"/>
  <c r="E25" i="1"/>
  <c r="D25" i="1"/>
  <c r="R24" i="1"/>
  <c r="L24" i="1"/>
  <c r="K24" i="1"/>
  <c r="J24" i="1"/>
  <c r="E24" i="1"/>
  <c r="D24" i="1"/>
  <c r="L23" i="1"/>
  <c r="K23" i="1"/>
  <c r="K25" i="1" s="1"/>
  <c r="J23" i="1"/>
  <c r="K22" i="1"/>
  <c r="J22" i="1"/>
  <c r="Q22" i="1" s="1"/>
  <c r="D18" i="1"/>
  <c r="R15" i="1" s="1"/>
  <c r="D17" i="1"/>
  <c r="Q16" i="1"/>
  <c r="R16" i="1" s="1"/>
  <c r="L16" i="1"/>
  <c r="K16" i="1"/>
  <c r="J16" i="1"/>
  <c r="K15" i="1"/>
  <c r="J15" i="1"/>
  <c r="Q15" i="1" s="1"/>
  <c r="K14" i="1"/>
  <c r="K17" i="1" s="1"/>
  <c r="J14" i="1"/>
  <c r="Q14" i="1" s="1"/>
  <c r="L10" i="1"/>
  <c r="D10" i="1"/>
  <c r="R8" i="1" s="1"/>
  <c r="D9" i="1"/>
  <c r="Q8" i="1"/>
  <c r="L8" i="1"/>
  <c r="K8" i="1"/>
  <c r="J8" i="1"/>
  <c r="K7" i="1"/>
  <c r="J7" i="1"/>
  <c r="L7" i="1" s="1"/>
  <c r="R6" i="1"/>
  <c r="Q6" i="1"/>
  <c r="K6" i="1"/>
  <c r="K9" i="1" s="1"/>
  <c r="J6" i="1"/>
  <c r="L6" i="1" s="1"/>
  <c r="Q17" i="1" l="1"/>
  <c r="R14" i="1"/>
  <c r="R17" i="1"/>
  <c r="Q94" i="1"/>
  <c r="R22" i="1"/>
  <c r="Q9" i="1"/>
  <c r="R40" i="1"/>
  <c r="R48" i="1"/>
  <c r="R56" i="1"/>
  <c r="R82" i="1"/>
  <c r="R84" i="1" s="1"/>
  <c r="J94" i="1"/>
  <c r="L94" i="1" s="1"/>
  <c r="Q23" i="1"/>
  <c r="R23" i="1" s="1"/>
  <c r="R25" i="1" s="1"/>
  <c r="Q71" i="1"/>
  <c r="Q74" i="1" s="1"/>
  <c r="L93" i="1"/>
  <c r="L73" i="1"/>
  <c r="L82" i="1"/>
  <c r="Q93" i="1"/>
  <c r="L15" i="1"/>
  <c r="J48" i="1"/>
  <c r="J25" i="1"/>
  <c r="L25" i="1" s="1"/>
  <c r="L37" i="1"/>
  <c r="L40" i="1"/>
  <c r="L54" i="1"/>
  <c r="Q7" i="1"/>
  <c r="R7" i="1" s="1"/>
  <c r="R9" i="1" s="1"/>
  <c r="J9" i="1"/>
  <c r="L9" i="1" s="1"/>
  <c r="L45" i="1"/>
  <c r="J56" i="1"/>
  <c r="L56" i="1" s="1"/>
  <c r="Q73" i="1"/>
  <c r="Q82" i="1"/>
  <c r="Q84" i="1" s="1"/>
  <c r="L22" i="1"/>
  <c r="L14" i="1"/>
  <c r="L39" i="1"/>
  <c r="D75" i="1"/>
  <c r="R72" i="1" s="1"/>
  <c r="J84" i="1"/>
  <c r="L84" i="1" s="1"/>
  <c r="L92" i="1"/>
  <c r="L46" i="1"/>
  <c r="J17" i="1"/>
  <c r="L17" i="1" s="1"/>
  <c r="Q48" i="1" l="1"/>
  <c r="L48" i="1"/>
  <c r="Q25" i="1"/>
  <c r="R71" i="1"/>
  <c r="R74" i="1" s="1"/>
</calcChain>
</file>

<file path=xl/sharedStrings.xml><?xml version="1.0" encoding="utf-8"?>
<sst xmlns="http://schemas.openxmlformats.org/spreadsheetml/2006/main" count="196" uniqueCount="28">
  <si>
    <t xml:space="preserve">               Social Mobility Asia</t>
  </si>
  <si>
    <t>Social Mobility Matrix</t>
  </si>
  <si>
    <t>Squared Loading</t>
  </si>
  <si>
    <t>Weighting</t>
  </si>
  <si>
    <t>Final Weighting</t>
  </si>
  <si>
    <t>RC1</t>
  </si>
  <si>
    <t>Indicator</t>
  </si>
  <si>
    <t>SRC1</t>
  </si>
  <si>
    <t>SRC2</t>
  </si>
  <si>
    <t>Max</t>
  </si>
  <si>
    <t>ZTransit</t>
  </si>
  <si>
    <t>ZResidential</t>
  </si>
  <si>
    <t>ZGrocery</t>
  </si>
  <si>
    <t>E. VAR</t>
  </si>
  <si>
    <t>Total</t>
  </si>
  <si>
    <t>E. VAR/T</t>
  </si>
  <si>
    <t>ZTransitPos</t>
  </si>
  <si>
    <t>ZResipos</t>
  </si>
  <si>
    <t>ZGrcoerypos</t>
  </si>
  <si>
    <t xml:space="preserve">E VAR </t>
  </si>
  <si>
    <t>RC2</t>
  </si>
  <si>
    <t>ZGrcocery</t>
  </si>
  <si>
    <t xml:space="preserve">E. VAR </t>
  </si>
  <si>
    <t>E. VAR /T</t>
  </si>
  <si>
    <t xml:space="preserve">           Social Mobility Europe</t>
  </si>
  <si>
    <t xml:space="preserve">     Europe</t>
  </si>
  <si>
    <t>ZResidental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</si>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</sst>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rial"/>
    </font>
    <font>
      <sz val="15"/>
      <color theme="1"/>
      <name val="Times New Roman"/>
      <family val="1"/>
    </font>
    <font>
      <b/>
      <sz val="15"/>
      <color rgb="FF010205"/>
      <name val="Times New Roman"/>
      <family val="1"/>
    </font>
    <font>
      <b/>
      <sz val="15"/>
      <color theme="1"/>
      <name val="Times New Roman"/>
      <family val="1"/>
    </font>
    <font>
      <sz val="12"/>
      <name val="Arial"/>
      <family val="2"/>
    </font>
    <font>
      <sz val="15"/>
      <color rgb="FF264A60"/>
      <name val="Times New Roman"/>
      <family val="1"/>
    </font>
    <font>
      <sz val="15"/>
      <color rgb="FF010205"/>
      <name val="Times New Roman"/>
      <family val="1"/>
    </font>
    <font>
      <sz val="15"/>
      <color rgb="FFFF0000"/>
      <name val="Times New Roman"/>
      <family val="1"/>
    </font>
    <font>
      <sz val="15"/>
      <color theme="0"/>
      <name val="Times New Roman"/>
      <family val="1"/>
    </font>
    <font>
      <b/>
      <sz val="1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D965"/>
        <bgColor rgb="FFFFD965"/>
      </patternFill>
    </fill>
    <fill>
      <patternFill patternType="solid">
        <fgColor theme="7"/>
        <bgColor theme="7"/>
      </patternFill>
    </fill>
    <fill>
      <patternFill patternType="solid">
        <fgColor theme="4"/>
        <bgColor theme="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theme="0"/>
      </patternFill>
    </fill>
    <fill>
      <patternFill patternType="solid">
        <fgColor theme="8" tint="0.59999389629810485"/>
        <bgColor rgb="FFE0E0E0"/>
      </patternFill>
    </fill>
    <fill>
      <patternFill patternType="solid">
        <fgColor theme="2" tint="-0.14999847407452621"/>
        <bgColor rgb="FFF2F2F2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7"/>
      </patternFill>
    </fill>
    <fill>
      <patternFill patternType="solid">
        <fgColor theme="7" tint="0.59999389629810485"/>
        <b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theme="7"/>
      </patternFill>
    </fill>
    <fill>
      <patternFill patternType="solid">
        <fgColor theme="7" tint="0.39997558519241921"/>
        <bgColor rgb="FFF2F2F2"/>
      </patternFill>
    </fill>
    <fill>
      <patternFill patternType="solid">
        <fgColor theme="2" tint="-0.14999847407452621"/>
        <bgColor rgb="FFFFFFFF"/>
      </patternFill>
    </fill>
    <fill>
      <patternFill patternType="solid">
        <fgColor theme="2" tint="-0.14999847407452621"/>
        <bgColor rgb="FFE0E0E0"/>
      </patternFill>
    </fill>
    <fill>
      <patternFill patternType="solid">
        <fgColor theme="2" tint="-0.14999847407452621"/>
        <bgColor rgb="FFF9F9FB"/>
      </patternFill>
    </fill>
    <fill>
      <patternFill patternType="solid">
        <fgColor theme="0"/>
        <bgColor theme="7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2" fillId="3" borderId="1" xfId="0" applyFont="1" applyFill="1" applyBorder="1" applyAlignment="1">
      <alignment vertical="center" wrapText="1"/>
    </xf>
    <xf numFmtId="0" fontId="1" fillId="4" borderId="5" xfId="0" applyFont="1" applyFill="1" applyBorder="1"/>
    <xf numFmtId="0" fontId="5" fillId="4" borderId="5" xfId="0" applyFont="1" applyFill="1" applyBorder="1" applyAlignment="1">
      <alignment vertical="center" wrapText="1"/>
    </xf>
    <xf numFmtId="0" fontId="3" fillId="4" borderId="5" xfId="0" applyFont="1" applyFill="1" applyBorder="1"/>
    <xf numFmtId="0" fontId="7" fillId="2" borderId="1" xfId="0" applyFont="1" applyFill="1" applyBorder="1"/>
    <xf numFmtId="0" fontId="1" fillId="5" borderId="1" xfId="0" applyFont="1" applyFill="1" applyBorder="1"/>
    <xf numFmtId="0" fontId="8" fillId="6" borderId="1" xfId="0" applyFont="1" applyFill="1" applyBorder="1"/>
    <xf numFmtId="0" fontId="4" fillId="0" borderId="3" xfId="0" applyFont="1" applyBorder="1"/>
    <xf numFmtId="0" fontId="4" fillId="0" borderId="4" xfId="0" applyFont="1" applyBorder="1"/>
    <xf numFmtId="0" fontId="3" fillId="4" borderId="2" xfId="0" applyFont="1" applyFill="1" applyBorder="1" applyAlignment="1">
      <alignment horizontal="center"/>
    </xf>
    <xf numFmtId="0" fontId="1" fillId="7" borderId="6" xfId="0" applyFont="1" applyFill="1" applyBorder="1"/>
    <xf numFmtId="0" fontId="1" fillId="8" borderId="6" xfId="0" applyFont="1" applyFill="1" applyBorder="1"/>
    <xf numFmtId="0" fontId="5" fillId="9" borderId="6" xfId="0" applyFont="1" applyFill="1" applyBorder="1" applyAlignment="1">
      <alignment vertical="center" wrapText="1"/>
    </xf>
    <xf numFmtId="0" fontId="1" fillId="10" borderId="5" xfId="0" applyFont="1" applyFill="1" applyBorder="1"/>
    <xf numFmtId="0" fontId="3" fillId="10" borderId="2" xfId="0" applyFont="1" applyFill="1" applyBorder="1" applyAlignment="1">
      <alignment horizontal="center" vertical="center" wrapText="1"/>
    </xf>
    <xf numFmtId="0" fontId="4" fillId="11" borderId="3" xfId="0" applyFont="1" applyFill="1" applyBorder="1"/>
    <xf numFmtId="0" fontId="4" fillId="11" borderId="4" xfId="0" applyFont="1" applyFill="1" applyBorder="1"/>
    <xf numFmtId="0" fontId="3" fillId="10" borderId="5" xfId="0" applyFont="1" applyFill="1" applyBorder="1" applyAlignment="1">
      <alignment horizontal="center"/>
    </xf>
    <xf numFmtId="0" fontId="5" fillId="10" borderId="5" xfId="0" applyFont="1" applyFill="1" applyBorder="1" applyAlignment="1">
      <alignment vertical="center" wrapText="1"/>
    </xf>
    <xf numFmtId="0" fontId="6" fillId="10" borderId="5" xfId="0" applyFont="1" applyFill="1" applyBorder="1" applyAlignment="1">
      <alignment horizontal="right" vertical="center" wrapText="1"/>
    </xf>
    <xf numFmtId="0" fontId="5" fillId="10" borderId="5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vertical="center" wrapText="1"/>
    </xf>
    <xf numFmtId="0" fontId="3" fillId="7" borderId="6" xfId="0" applyFont="1" applyFill="1" applyBorder="1"/>
    <xf numFmtId="0" fontId="1" fillId="8" borderId="7" xfId="0" applyFont="1" applyFill="1" applyBorder="1"/>
    <xf numFmtId="0" fontId="1" fillId="7" borderId="7" xfId="0" applyFont="1" applyFill="1" applyBorder="1"/>
    <xf numFmtId="0" fontId="1" fillId="7" borderId="8" xfId="0" applyFont="1" applyFill="1" applyBorder="1"/>
    <xf numFmtId="0" fontId="1" fillId="7" borderId="9" xfId="0" applyFont="1" applyFill="1" applyBorder="1"/>
    <xf numFmtId="0" fontId="1" fillId="7" borderId="11" xfId="0" applyFont="1" applyFill="1" applyBorder="1"/>
    <xf numFmtId="0" fontId="1" fillId="7" borderId="12" xfId="0" applyFont="1" applyFill="1" applyBorder="1"/>
    <xf numFmtId="0" fontId="3" fillId="7" borderId="7" xfId="0" applyFont="1" applyFill="1" applyBorder="1"/>
    <xf numFmtId="0" fontId="3" fillId="7" borderId="10" xfId="0" applyFont="1" applyFill="1" applyBorder="1"/>
    <xf numFmtId="0" fontId="9" fillId="0" borderId="3" xfId="0" applyFont="1" applyBorder="1"/>
    <xf numFmtId="0" fontId="9" fillId="0" borderId="4" xfId="0" applyFont="1" applyBorder="1"/>
    <xf numFmtId="0" fontId="1" fillId="15" borderId="6" xfId="0" applyFont="1" applyFill="1" applyBorder="1"/>
    <xf numFmtId="0" fontId="1" fillId="16" borderId="6" xfId="0" applyFont="1" applyFill="1" applyBorder="1"/>
    <xf numFmtId="0" fontId="5" fillId="17" borderId="6" xfId="0" applyFont="1" applyFill="1" applyBorder="1" applyAlignment="1">
      <alignment vertical="center" wrapText="1"/>
    </xf>
    <xf numFmtId="0" fontId="3" fillId="16" borderId="6" xfId="0" applyFont="1" applyFill="1" applyBorder="1"/>
    <xf numFmtId="0" fontId="1" fillId="15" borderId="7" xfId="0" applyFont="1" applyFill="1" applyBorder="1"/>
    <xf numFmtId="0" fontId="1" fillId="16" borderId="7" xfId="0" applyFont="1" applyFill="1" applyBorder="1"/>
    <xf numFmtId="0" fontId="1" fillId="15" borderId="13" xfId="0" applyFont="1" applyFill="1" applyBorder="1"/>
    <xf numFmtId="0" fontId="1" fillId="16" borderId="14" xfId="0" applyFont="1" applyFill="1" applyBorder="1"/>
    <xf numFmtId="0" fontId="1" fillId="16" borderId="15" xfId="0" applyFont="1" applyFill="1" applyBorder="1"/>
    <xf numFmtId="0" fontId="1" fillId="15" borderId="12" xfId="0" applyFont="1" applyFill="1" applyBorder="1"/>
    <xf numFmtId="0" fontId="1" fillId="16" borderId="12" xfId="0" applyFont="1" applyFill="1" applyBorder="1"/>
    <xf numFmtId="0" fontId="3" fillId="8" borderId="7" xfId="0" applyFont="1" applyFill="1" applyBorder="1"/>
    <xf numFmtId="0" fontId="3" fillId="7" borderId="14" xfId="0" applyFont="1" applyFill="1" applyBorder="1"/>
    <xf numFmtId="0" fontId="3" fillId="7" borderId="15" xfId="0" applyFont="1" applyFill="1" applyBorder="1"/>
    <xf numFmtId="0" fontId="3" fillId="8" borderId="6" xfId="0" applyFont="1" applyFill="1" applyBorder="1"/>
    <xf numFmtId="0" fontId="3" fillId="16" borderId="14" xfId="0" applyFont="1" applyFill="1" applyBorder="1"/>
    <xf numFmtId="0" fontId="3" fillId="11" borderId="6" xfId="0" applyFont="1" applyFill="1" applyBorder="1" applyAlignment="1">
      <alignment horizontal="center"/>
    </xf>
    <xf numFmtId="0" fontId="0" fillId="11" borderId="6" xfId="0" applyFont="1" applyFill="1" applyBorder="1" applyAlignment="1"/>
    <xf numFmtId="0" fontId="1" fillId="11" borderId="6" xfId="0" applyFont="1" applyFill="1" applyBorder="1"/>
    <xf numFmtId="0" fontId="1" fillId="10" borderId="6" xfId="0" applyFont="1" applyFill="1" applyBorder="1"/>
    <xf numFmtId="0" fontId="5" fillId="18" borderId="6" xfId="0" applyFont="1" applyFill="1" applyBorder="1" applyAlignment="1">
      <alignment vertical="center" wrapText="1"/>
    </xf>
    <xf numFmtId="0" fontId="5" fillId="19" borderId="6" xfId="0" applyFont="1" applyFill="1" applyBorder="1" applyAlignment="1">
      <alignment vertical="center" wrapText="1"/>
    </xf>
    <xf numFmtId="0" fontId="6" fillId="20" borderId="6" xfId="0" applyFont="1" applyFill="1" applyBorder="1" applyAlignment="1">
      <alignment horizontal="right" vertical="center" wrapText="1"/>
    </xf>
    <xf numFmtId="0" fontId="5" fillId="18" borderId="6" xfId="0" applyFont="1" applyFill="1" applyBorder="1" applyAlignment="1">
      <alignment horizontal="center" vertical="center" wrapText="1"/>
    </xf>
    <xf numFmtId="0" fontId="1" fillId="12" borderId="6" xfId="0" applyFont="1" applyFill="1" applyBorder="1"/>
    <xf numFmtId="0" fontId="1" fillId="13" borderId="6" xfId="0" applyFont="1" applyFill="1" applyBorder="1"/>
    <xf numFmtId="0" fontId="3" fillId="13" borderId="6" xfId="0" applyFont="1" applyFill="1" applyBorder="1"/>
    <xf numFmtId="0" fontId="1" fillId="12" borderId="1" xfId="0" applyFont="1" applyFill="1" applyBorder="1"/>
    <xf numFmtId="0" fontId="5" fillId="14" borderId="2" xfId="0" applyFont="1" applyFill="1" applyBorder="1" applyAlignment="1">
      <alignment vertical="center" wrapText="1"/>
    </xf>
    <xf numFmtId="0" fontId="5" fillId="14" borderId="16" xfId="0" applyFont="1" applyFill="1" applyBorder="1" applyAlignment="1">
      <alignment vertical="center" wrapText="1"/>
    </xf>
    <xf numFmtId="0" fontId="5" fillId="14" borderId="17" xfId="0" applyFont="1" applyFill="1" applyBorder="1" applyAlignment="1">
      <alignment vertical="center" wrapText="1"/>
    </xf>
    <xf numFmtId="0" fontId="1" fillId="13" borderId="7" xfId="0" applyFont="1" applyFill="1" applyBorder="1"/>
    <xf numFmtId="0" fontId="1" fillId="12" borderId="13" xfId="0" applyFont="1" applyFill="1" applyBorder="1"/>
    <xf numFmtId="0" fontId="1" fillId="13" borderId="14" xfId="0" applyFont="1" applyFill="1" applyBorder="1"/>
    <xf numFmtId="0" fontId="1" fillId="13" borderId="15" xfId="0" applyFont="1" applyFill="1" applyBorder="1"/>
    <xf numFmtId="0" fontId="3" fillId="13" borderId="14" xfId="0" applyFont="1" applyFill="1" applyBorder="1"/>
    <xf numFmtId="0" fontId="1" fillId="12" borderId="12" xfId="0" applyFont="1" applyFill="1" applyBorder="1"/>
    <xf numFmtId="0" fontId="1" fillId="13" borderId="12" xfId="0" applyFont="1" applyFill="1" applyBorder="1"/>
    <xf numFmtId="0" fontId="1" fillId="12" borderId="7" xfId="0" applyFont="1" applyFill="1" applyBorder="1"/>
    <xf numFmtId="0" fontId="3" fillId="12" borderId="13" xfId="0" applyFont="1" applyFill="1" applyBorder="1"/>
    <xf numFmtId="0" fontId="3" fillId="13" borderId="15" xfId="0" applyFont="1" applyFill="1" applyBorder="1"/>
    <xf numFmtId="0" fontId="3" fillId="13" borderId="12" xfId="0" applyFont="1" applyFill="1" applyBorder="1"/>
    <xf numFmtId="0" fontId="5" fillId="14" borderId="6" xfId="0" applyFont="1" applyFill="1" applyBorder="1" applyAlignment="1">
      <alignment vertical="center" wrapText="1"/>
    </xf>
    <xf numFmtId="0" fontId="1" fillId="21" borderId="1" xfId="0" applyFont="1" applyFill="1" applyBorder="1"/>
    <xf numFmtId="0" fontId="2" fillId="18" borderId="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H13" sqref="H13"/>
    </sheetView>
  </sheetViews>
  <sheetFormatPr baseColWidth="10" defaultColWidth="11.28515625" defaultRowHeight="15" customHeight="1" x14ac:dyDescent="0.2"/>
  <cols>
    <col min="1" max="1" width="11" customWidth="1"/>
    <col min="2" max="2" width="4.140625" customWidth="1"/>
    <col min="3" max="3" width="24.28515625" customWidth="1"/>
    <col min="4" max="8" width="11" customWidth="1"/>
    <col min="9" max="9" width="16.7109375" customWidth="1"/>
    <col min="10" max="14" width="11" customWidth="1"/>
    <col min="15" max="15" width="7.140625" customWidth="1"/>
    <col min="16" max="16" width="17.140625" customWidth="1"/>
    <col min="17" max="17" width="14.28515625" customWidth="1"/>
    <col min="18" max="26" width="11" customWidth="1"/>
  </cols>
  <sheetData>
    <row r="1" spans="1:26" ht="19.5" customHeight="1" x14ac:dyDescent="0.2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/>
      <c r="W1" s="2"/>
      <c r="X1" s="2"/>
      <c r="Y1" s="2"/>
      <c r="Z1" s="2"/>
    </row>
    <row r="2" spans="1:26" ht="21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2"/>
      <c r="B3" s="2"/>
      <c r="C3" s="3"/>
      <c r="D3" s="3"/>
      <c r="E3" s="3"/>
      <c r="F3" s="3"/>
      <c r="G3" s="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7.75" customHeight="1" x14ac:dyDescent="0.2">
      <c r="A4" s="2"/>
      <c r="B4" s="2"/>
      <c r="C4" s="17" t="s">
        <v>1</v>
      </c>
      <c r="D4" s="18"/>
      <c r="E4" s="18"/>
      <c r="F4" s="18"/>
      <c r="G4" s="19"/>
      <c r="H4" s="2"/>
      <c r="I4" s="12" t="s">
        <v>2</v>
      </c>
      <c r="J4" s="34"/>
      <c r="K4" s="34"/>
      <c r="L4" s="34"/>
      <c r="M4" s="35"/>
      <c r="N4" s="2"/>
      <c r="O4" s="2"/>
      <c r="P4" s="32" t="s">
        <v>6</v>
      </c>
      <c r="Q4" s="25" t="s">
        <v>3</v>
      </c>
      <c r="R4" s="25" t="s">
        <v>4</v>
      </c>
      <c r="S4" s="25"/>
      <c r="T4" s="2"/>
      <c r="U4" s="2"/>
      <c r="V4" s="2"/>
      <c r="W4" s="2"/>
      <c r="X4" s="2"/>
      <c r="Y4" s="2"/>
      <c r="Z4" s="2"/>
    </row>
    <row r="5" spans="1:26" ht="19.5" customHeight="1" x14ac:dyDescent="0.2">
      <c r="A5" s="2"/>
      <c r="B5" s="2"/>
      <c r="C5" s="20"/>
      <c r="D5" s="16" t="s">
        <v>5</v>
      </c>
      <c r="E5" s="16"/>
      <c r="F5" s="16"/>
      <c r="G5" s="16"/>
      <c r="H5" s="2"/>
      <c r="I5" s="4" t="s">
        <v>6</v>
      </c>
      <c r="J5" s="4" t="s">
        <v>7</v>
      </c>
      <c r="K5" s="4" t="s">
        <v>8</v>
      </c>
      <c r="L5" s="4" t="s">
        <v>9</v>
      </c>
      <c r="M5" s="4"/>
      <c r="N5" s="2"/>
      <c r="O5" s="2"/>
      <c r="P5" s="14"/>
      <c r="Q5" s="13"/>
      <c r="R5" s="13"/>
      <c r="S5" s="13"/>
      <c r="T5" s="2"/>
      <c r="U5" s="2"/>
      <c r="V5" s="2"/>
      <c r="W5" s="2"/>
      <c r="X5" s="2"/>
      <c r="Y5" s="2"/>
      <c r="Z5" s="2"/>
    </row>
    <row r="6" spans="1:26" ht="22.5" customHeight="1" x14ac:dyDescent="0.2">
      <c r="A6" s="2"/>
      <c r="B6" s="2"/>
      <c r="C6" s="21" t="s">
        <v>10</v>
      </c>
      <c r="D6" s="22">
        <v>0.95499999999999996</v>
      </c>
      <c r="E6" s="22"/>
      <c r="F6" s="21"/>
      <c r="G6" s="23"/>
      <c r="H6" s="2"/>
      <c r="I6" s="5" t="s">
        <v>10</v>
      </c>
      <c r="J6" s="4">
        <f t="shared" ref="J6:J8" si="0">D6^2/2.24975</f>
        <v>0.40538948772085781</v>
      </c>
      <c r="K6" s="4">
        <f t="shared" ref="K6:K8" si="1">E6^2/0.66641</f>
        <v>0</v>
      </c>
      <c r="L6" s="4">
        <f t="shared" ref="L6:L10" si="2">MAX(J6:K6)</f>
        <v>0.40538948772085781</v>
      </c>
      <c r="M6" s="4"/>
      <c r="N6" s="2"/>
      <c r="O6" s="2"/>
      <c r="P6" s="15" t="s">
        <v>10</v>
      </c>
      <c r="Q6" s="13">
        <f t="shared" ref="Q6:Q8" si="3">J6</f>
        <v>0.40538948772085781</v>
      </c>
      <c r="R6" s="13">
        <f>Q6*D10</f>
        <v>0.40538948772085781</v>
      </c>
      <c r="S6" s="13"/>
      <c r="T6" s="2"/>
      <c r="U6" s="2"/>
      <c r="V6" s="2"/>
      <c r="W6" s="2"/>
      <c r="X6" s="2"/>
      <c r="Y6" s="2"/>
      <c r="Z6" s="2"/>
    </row>
    <row r="7" spans="1:26" ht="16.5" customHeight="1" x14ac:dyDescent="0.2">
      <c r="A7" s="2"/>
      <c r="B7" s="2"/>
      <c r="C7" s="21" t="s">
        <v>11</v>
      </c>
      <c r="D7" s="22">
        <v>-0.92600000000000005</v>
      </c>
      <c r="E7" s="22"/>
      <c r="F7" s="22"/>
      <c r="G7" s="22"/>
      <c r="H7" s="2"/>
      <c r="I7" s="5" t="s">
        <v>11</v>
      </c>
      <c r="J7" s="4">
        <f t="shared" si="0"/>
        <v>0.38114279364373821</v>
      </c>
      <c r="K7" s="4">
        <f t="shared" si="1"/>
        <v>0</v>
      </c>
      <c r="L7" s="4">
        <f t="shared" si="2"/>
        <v>0.38114279364373821</v>
      </c>
      <c r="M7" s="4"/>
      <c r="N7" s="2"/>
      <c r="O7" s="2"/>
      <c r="P7" s="15" t="s">
        <v>11</v>
      </c>
      <c r="Q7" s="13">
        <f t="shared" si="3"/>
        <v>0.38114279364373821</v>
      </c>
      <c r="R7" s="13">
        <f>Q7*D10</f>
        <v>0.38114279364373821</v>
      </c>
      <c r="S7" s="13"/>
      <c r="T7" s="2"/>
      <c r="U7" s="2"/>
      <c r="V7" s="2"/>
      <c r="W7" s="2"/>
      <c r="X7" s="2"/>
      <c r="Y7" s="2"/>
      <c r="Z7" s="2"/>
    </row>
    <row r="8" spans="1:26" ht="28.5" customHeight="1" x14ac:dyDescent="0.2">
      <c r="A8" s="2"/>
      <c r="B8" s="2"/>
      <c r="C8" s="21" t="s">
        <v>12</v>
      </c>
      <c r="D8" s="22">
        <v>0.69299999999999995</v>
      </c>
      <c r="E8" s="22"/>
      <c r="F8" s="22"/>
      <c r="G8" s="22"/>
      <c r="H8" s="2"/>
      <c r="I8" s="5" t="s">
        <v>12</v>
      </c>
      <c r="J8" s="4">
        <f t="shared" si="0"/>
        <v>0.2134677186354039</v>
      </c>
      <c r="K8" s="6">
        <f t="shared" si="1"/>
        <v>0</v>
      </c>
      <c r="L8" s="4">
        <f t="shared" si="2"/>
        <v>0.2134677186354039</v>
      </c>
      <c r="M8" s="4"/>
      <c r="N8" s="2"/>
      <c r="O8" s="2"/>
      <c r="P8" s="15" t="s">
        <v>12</v>
      </c>
      <c r="Q8" s="13">
        <f t="shared" si="3"/>
        <v>0.2134677186354039</v>
      </c>
      <c r="R8" s="13">
        <f>J8*D10</f>
        <v>0.2134677186354039</v>
      </c>
      <c r="S8" s="13"/>
      <c r="T8" s="2"/>
      <c r="U8" s="2"/>
      <c r="V8" s="2"/>
      <c r="W8" s="2"/>
      <c r="X8" s="2"/>
      <c r="Y8" s="2"/>
      <c r="Z8" s="2"/>
    </row>
    <row r="9" spans="1:26" ht="19.5" customHeight="1" x14ac:dyDescent="0.2">
      <c r="A9" s="2"/>
      <c r="B9" s="2"/>
      <c r="C9" s="16" t="s">
        <v>13</v>
      </c>
      <c r="D9" s="16">
        <f>SUMSQ(D6:D8)</f>
        <v>2.2497499999999997</v>
      </c>
      <c r="E9" s="16"/>
      <c r="F9" s="16"/>
      <c r="G9" s="16"/>
      <c r="H9" s="2"/>
      <c r="I9" s="4" t="s">
        <v>14</v>
      </c>
      <c r="J9" s="4">
        <f t="shared" ref="J9:K9" si="4">SUM(J6:J8)</f>
        <v>1</v>
      </c>
      <c r="K9" s="4">
        <f t="shared" si="4"/>
        <v>0</v>
      </c>
      <c r="L9" s="4">
        <f t="shared" si="2"/>
        <v>1</v>
      </c>
      <c r="M9" s="4"/>
      <c r="N9" s="2"/>
      <c r="O9" s="2"/>
      <c r="P9" s="13"/>
      <c r="Q9" s="13">
        <f>SUM(Q6:Q8)</f>
        <v>1</v>
      </c>
      <c r="R9" s="13">
        <f>SUM(R6+R7+R8)</f>
        <v>1</v>
      </c>
      <c r="S9" s="13"/>
      <c r="T9" s="2"/>
      <c r="U9" s="2"/>
      <c r="V9" s="2"/>
      <c r="W9" s="2"/>
      <c r="X9" s="2"/>
      <c r="Y9" s="2"/>
      <c r="Z9" s="2"/>
    </row>
    <row r="10" spans="1:26" ht="19.5" customHeight="1" x14ac:dyDescent="0.2">
      <c r="A10" s="2"/>
      <c r="B10" s="2"/>
      <c r="C10" s="16" t="s">
        <v>15</v>
      </c>
      <c r="D10" s="16">
        <f>D9/(D9+E9)</f>
        <v>1</v>
      </c>
      <c r="E10" s="16"/>
      <c r="F10" s="16"/>
      <c r="G10" s="16"/>
      <c r="H10" s="2"/>
      <c r="I10" s="4"/>
      <c r="J10" s="4"/>
      <c r="K10" s="4"/>
      <c r="L10" s="4">
        <f t="shared" si="2"/>
        <v>0</v>
      </c>
      <c r="M10" s="4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2"/>
      <c r="B11" s="2"/>
      <c r="C11" s="16"/>
      <c r="D11" s="16"/>
      <c r="E11" s="16"/>
      <c r="F11" s="16"/>
      <c r="G11" s="16"/>
      <c r="H11" s="2"/>
      <c r="I11" s="4"/>
      <c r="J11" s="4"/>
      <c r="K11" s="4"/>
      <c r="L11" s="4"/>
      <c r="M11" s="4"/>
      <c r="N11" s="2"/>
      <c r="O11" s="2"/>
      <c r="P11" s="31"/>
      <c r="Q11" s="31"/>
      <c r="R11" s="28"/>
      <c r="S11" s="29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2"/>
      <c r="B12" s="2"/>
      <c r="C12" s="24"/>
      <c r="D12" s="23"/>
      <c r="E12" s="23"/>
      <c r="F12" s="23"/>
      <c r="G12" s="23"/>
      <c r="H12" s="2"/>
      <c r="I12" s="12" t="s">
        <v>2</v>
      </c>
      <c r="J12" s="34"/>
      <c r="K12" s="34"/>
      <c r="L12" s="34"/>
      <c r="M12" s="35"/>
      <c r="N12" s="2"/>
      <c r="O12" s="2"/>
      <c r="P12" s="32" t="s">
        <v>6</v>
      </c>
      <c r="Q12" s="32" t="s">
        <v>3</v>
      </c>
      <c r="R12" s="33" t="s">
        <v>4</v>
      </c>
      <c r="S12" s="30"/>
      <c r="T12" s="2"/>
      <c r="U12" s="2"/>
      <c r="V12" s="2"/>
      <c r="W12" s="2"/>
      <c r="X12" s="2"/>
      <c r="Y12" s="2"/>
      <c r="Z12" s="2"/>
    </row>
    <row r="13" spans="1:26" ht="19.5" customHeight="1" x14ac:dyDescent="0.2">
      <c r="A13" s="2"/>
      <c r="B13" s="2"/>
      <c r="C13" s="24"/>
      <c r="D13" s="23" t="s">
        <v>5</v>
      </c>
      <c r="E13" s="23"/>
      <c r="F13" s="23"/>
      <c r="G13" s="23"/>
      <c r="H13" s="2"/>
      <c r="I13" s="4" t="s">
        <v>6</v>
      </c>
      <c r="J13" s="4" t="s">
        <v>7</v>
      </c>
      <c r="K13" s="4" t="s">
        <v>8</v>
      </c>
      <c r="L13" s="4" t="s">
        <v>9</v>
      </c>
      <c r="M13" s="4"/>
      <c r="N13" s="2"/>
      <c r="O13" s="2"/>
      <c r="P13" s="26"/>
      <c r="Q13" s="27"/>
      <c r="R13" s="27"/>
      <c r="S13" s="27"/>
      <c r="T13" s="2"/>
      <c r="U13" s="2"/>
      <c r="V13" s="2"/>
      <c r="W13" s="2"/>
      <c r="X13" s="2"/>
      <c r="Y13" s="2"/>
      <c r="Z13" s="2"/>
    </row>
    <row r="14" spans="1:26" ht="19.5" customHeight="1" x14ac:dyDescent="0.2">
      <c r="A14" s="2"/>
      <c r="B14" s="2"/>
      <c r="C14" s="21" t="s">
        <v>16</v>
      </c>
      <c r="D14" s="22">
        <v>-0.441</v>
      </c>
      <c r="E14" s="22"/>
      <c r="F14" s="22"/>
      <c r="G14" s="22"/>
      <c r="H14" s="2"/>
      <c r="I14" s="5" t="s">
        <v>10</v>
      </c>
      <c r="J14" s="4">
        <f t="shared" ref="J14:J16" si="5">D14^2/1.023301</f>
        <v>0.19005258472336098</v>
      </c>
      <c r="K14" s="4">
        <f t="shared" ref="K14:K16" si="6">E14^2/1.009984</f>
        <v>0</v>
      </c>
      <c r="L14" s="4">
        <f t="shared" ref="L14:L17" si="7">MAX(J14:K14)</f>
        <v>0.19005258472336098</v>
      </c>
      <c r="M14" s="4"/>
      <c r="N14" s="2"/>
      <c r="O14" s="2"/>
      <c r="P14" s="15" t="s">
        <v>10</v>
      </c>
      <c r="Q14" s="13">
        <f t="shared" ref="Q14:Q16" si="8">J14</f>
        <v>0.19005258472336098</v>
      </c>
      <c r="R14" s="13">
        <f>Q14*D18</f>
        <v>0.19005258472336098</v>
      </c>
      <c r="S14" s="13"/>
      <c r="T14" s="2"/>
      <c r="U14" s="2"/>
      <c r="V14" s="2"/>
      <c r="W14" s="2"/>
      <c r="X14" s="2"/>
      <c r="Y14" s="2"/>
      <c r="Z14" s="2"/>
    </row>
    <row r="15" spans="1:26" ht="19.5" customHeight="1" x14ac:dyDescent="0.2">
      <c r="A15" s="2"/>
      <c r="B15" s="2"/>
      <c r="C15" s="21" t="s">
        <v>17</v>
      </c>
      <c r="D15" s="22">
        <v>0.90800000000000003</v>
      </c>
      <c r="E15" s="22"/>
      <c r="F15" s="23"/>
      <c r="G15" s="23"/>
      <c r="H15" s="2"/>
      <c r="I15" s="5" t="s">
        <v>11</v>
      </c>
      <c r="J15" s="4">
        <f t="shared" si="5"/>
        <v>0.80569060325358821</v>
      </c>
      <c r="K15" s="4">
        <f t="shared" si="6"/>
        <v>0</v>
      </c>
      <c r="L15" s="4">
        <f t="shared" si="7"/>
        <v>0.80569060325358821</v>
      </c>
      <c r="M15" s="4"/>
      <c r="N15" s="2"/>
      <c r="O15" s="2"/>
      <c r="P15" s="15" t="s">
        <v>11</v>
      </c>
      <c r="Q15" s="13">
        <f t="shared" si="8"/>
        <v>0.80569060325358821</v>
      </c>
      <c r="R15" s="13">
        <f>D18*Q15</f>
        <v>0.80569060325358821</v>
      </c>
      <c r="S15" s="13"/>
      <c r="T15" s="2"/>
      <c r="U15" s="2"/>
      <c r="V15" s="2"/>
      <c r="W15" s="2"/>
      <c r="X15" s="2"/>
      <c r="Y15" s="2"/>
      <c r="Z15" s="2"/>
    </row>
    <row r="16" spans="1:26" ht="19.5" customHeight="1" x14ac:dyDescent="0.2">
      <c r="A16" s="2"/>
      <c r="B16" s="2"/>
      <c r="C16" s="21" t="s">
        <v>18</v>
      </c>
      <c r="D16" s="22">
        <v>-6.6000000000000003E-2</v>
      </c>
      <c r="E16" s="22"/>
      <c r="F16" s="22"/>
      <c r="G16" s="22"/>
      <c r="H16" s="2"/>
      <c r="I16" s="5" t="s">
        <v>12</v>
      </c>
      <c r="J16" s="4">
        <f t="shared" si="5"/>
        <v>4.2568120230508915E-3</v>
      </c>
      <c r="K16" s="6">
        <f t="shared" si="6"/>
        <v>0</v>
      </c>
      <c r="L16" s="4">
        <f t="shared" si="7"/>
        <v>4.2568120230508915E-3</v>
      </c>
      <c r="M16" s="4"/>
      <c r="N16" s="2"/>
      <c r="O16" s="2"/>
      <c r="P16" s="15" t="s">
        <v>12</v>
      </c>
      <c r="Q16" s="13">
        <f t="shared" si="8"/>
        <v>4.2568120230508915E-3</v>
      </c>
      <c r="R16" s="13">
        <f>Q16*D18</f>
        <v>4.2568120230508915E-3</v>
      </c>
      <c r="S16" s="13"/>
      <c r="T16" s="2"/>
      <c r="U16" s="2"/>
      <c r="V16" s="2"/>
      <c r="W16" s="2"/>
      <c r="X16" s="2"/>
      <c r="Y16" s="2"/>
      <c r="Z16" s="2"/>
    </row>
    <row r="17" spans="1:26" ht="19.5" customHeight="1" x14ac:dyDescent="0.2">
      <c r="A17" s="2"/>
      <c r="B17" s="2"/>
      <c r="C17" s="16" t="s">
        <v>19</v>
      </c>
      <c r="D17" s="16">
        <f>SUMSQ(D14:D16)</f>
        <v>1.023301</v>
      </c>
      <c r="E17" s="16"/>
      <c r="F17" s="16"/>
      <c r="G17" s="16"/>
      <c r="H17" s="2"/>
      <c r="I17" s="4" t="s">
        <v>14</v>
      </c>
      <c r="J17" s="4">
        <f t="shared" ref="J17:K17" si="9">SUM(J14:J16)</f>
        <v>1</v>
      </c>
      <c r="K17" s="4">
        <f t="shared" si="9"/>
        <v>0</v>
      </c>
      <c r="L17" s="4">
        <f t="shared" si="7"/>
        <v>1</v>
      </c>
      <c r="M17" s="4"/>
      <c r="N17" s="2"/>
      <c r="O17" s="2"/>
      <c r="P17" s="13"/>
      <c r="Q17" s="13">
        <f>SUM(Q14:Q16)</f>
        <v>1</v>
      </c>
      <c r="R17" s="13">
        <f>SUM(R15+R16+R14)</f>
        <v>1</v>
      </c>
      <c r="S17" s="13"/>
      <c r="T17" s="2"/>
      <c r="U17" s="2"/>
      <c r="V17" s="2"/>
      <c r="W17" s="2"/>
      <c r="X17" s="2"/>
      <c r="Y17" s="2"/>
      <c r="Z17" s="2"/>
    </row>
    <row r="18" spans="1:26" ht="19.5" customHeight="1" x14ac:dyDescent="0.2">
      <c r="A18" s="2"/>
      <c r="B18" s="2"/>
      <c r="C18" s="16" t="s">
        <v>15</v>
      </c>
      <c r="D18" s="16">
        <f>D17/(E17+D17)</f>
        <v>1</v>
      </c>
      <c r="E18" s="16"/>
      <c r="F18" s="16"/>
      <c r="G18" s="16"/>
      <c r="H18" s="2"/>
      <c r="I18" s="4"/>
      <c r="J18" s="4"/>
      <c r="K18" s="4"/>
      <c r="L18" s="4"/>
      <c r="M18" s="4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9.5" customHeight="1" x14ac:dyDescent="0.2">
      <c r="A19" s="2"/>
      <c r="B19" s="2"/>
      <c r="C19" s="16"/>
      <c r="D19" s="16"/>
      <c r="E19" s="16"/>
      <c r="F19" s="16"/>
      <c r="G19" s="16"/>
      <c r="H19" s="2"/>
      <c r="I19" s="4"/>
      <c r="J19" s="4"/>
      <c r="K19" s="4"/>
      <c r="L19" s="4"/>
      <c r="M19" s="4"/>
      <c r="N19" s="2"/>
      <c r="O19" s="2"/>
      <c r="P19" s="31"/>
      <c r="Q19" s="31"/>
      <c r="R19" s="28"/>
      <c r="S19" s="29"/>
      <c r="T19" s="2"/>
      <c r="U19" s="2"/>
      <c r="V19" s="2"/>
      <c r="W19" s="2"/>
      <c r="X19" s="2"/>
      <c r="Y19" s="2"/>
      <c r="Z19" s="2"/>
    </row>
    <row r="20" spans="1:26" ht="19.5" customHeight="1" x14ac:dyDescent="0.2">
      <c r="A20" s="2"/>
      <c r="B20" s="2"/>
      <c r="C20" s="16"/>
      <c r="D20" s="16" t="s">
        <v>5</v>
      </c>
      <c r="E20" s="16" t="s">
        <v>20</v>
      </c>
      <c r="F20" s="16"/>
      <c r="G20" s="16"/>
      <c r="H20" s="2"/>
      <c r="I20" s="12" t="s">
        <v>2</v>
      </c>
      <c r="J20" s="10"/>
      <c r="K20" s="10"/>
      <c r="L20" s="10"/>
      <c r="M20" s="11"/>
      <c r="N20" s="2"/>
      <c r="O20" s="2"/>
      <c r="P20" s="32" t="s">
        <v>6</v>
      </c>
      <c r="Q20" s="32" t="s">
        <v>3</v>
      </c>
      <c r="R20" s="33" t="s">
        <v>4</v>
      </c>
      <c r="S20" s="30"/>
      <c r="T20" s="2"/>
      <c r="U20" s="2"/>
      <c r="V20" s="2"/>
      <c r="W20" s="2"/>
      <c r="X20" s="2"/>
      <c r="Y20" s="2"/>
      <c r="Z20" s="2"/>
    </row>
    <row r="21" spans="1:26" ht="19.5" customHeight="1" x14ac:dyDescent="0.2">
      <c r="A21" s="2"/>
      <c r="B21" s="2"/>
      <c r="C21" s="21" t="s">
        <v>10</v>
      </c>
      <c r="D21" s="22">
        <v>0.90800000000000003</v>
      </c>
      <c r="E21" s="22">
        <v>5.7000000000000002E-2</v>
      </c>
      <c r="F21" s="16"/>
      <c r="G21" s="16"/>
      <c r="H21" s="2"/>
      <c r="I21" s="4" t="s">
        <v>6</v>
      </c>
      <c r="J21" s="4" t="s">
        <v>7</v>
      </c>
      <c r="K21" s="4" t="s">
        <v>8</v>
      </c>
      <c r="L21" s="4" t="s">
        <v>9</v>
      </c>
      <c r="M21" s="4"/>
      <c r="N21" s="2"/>
      <c r="O21" s="2"/>
      <c r="P21" s="14"/>
      <c r="Q21" s="13"/>
      <c r="R21" s="13"/>
      <c r="S21" s="13"/>
      <c r="T21" s="2"/>
      <c r="U21" s="2"/>
      <c r="V21" s="2"/>
      <c r="W21" s="2"/>
      <c r="X21" s="2"/>
      <c r="Y21" s="2"/>
      <c r="Z21" s="2"/>
    </row>
    <row r="22" spans="1:26" ht="19.5" customHeight="1" x14ac:dyDescent="0.2">
      <c r="A22" s="2"/>
      <c r="B22" s="2"/>
      <c r="C22" s="21" t="s">
        <v>11</v>
      </c>
      <c r="D22" s="22">
        <v>-0.47699999999999998</v>
      </c>
      <c r="E22" s="22">
        <v>0.161</v>
      </c>
      <c r="F22" s="22"/>
      <c r="G22" s="22"/>
      <c r="H22" s="2"/>
      <c r="I22" s="5" t="s">
        <v>10</v>
      </c>
      <c r="J22" s="4">
        <f t="shared" ref="J22:J24" si="10">D21^2/1.052722</f>
        <v>0.78317352539416873</v>
      </c>
      <c r="K22" s="4">
        <f t="shared" ref="K22:K24" si="11">E21^2/1.017206</f>
        <v>3.1940432911327695E-3</v>
      </c>
      <c r="L22" s="4">
        <f t="shared" ref="L22:L25" si="12">MAX(J22:K22)</f>
        <v>0.78317352539416873</v>
      </c>
      <c r="M22" s="4"/>
      <c r="N22" s="2"/>
      <c r="O22" s="2"/>
      <c r="P22" s="15" t="s">
        <v>10</v>
      </c>
      <c r="Q22" s="13">
        <f>J22/(J23+J22)</f>
        <v>0.78371624145788044</v>
      </c>
      <c r="R22" s="13">
        <f>Q22*D25</f>
        <v>0.39858165556484226</v>
      </c>
      <c r="S22" s="13"/>
      <c r="T22" s="2"/>
      <c r="U22" s="2"/>
      <c r="V22" s="2"/>
      <c r="W22" s="2"/>
      <c r="X22" s="2"/>
      <c r="Y22" s="2"/>
      <c r="Z22" s="2"/>
    </row>
    <row r="23" spans="1:26" ht="19.5" customHeight="1" x14ac:dyDescent="0.2">
      <c r="A23" s="2"/>
      <c r="B23" s="2"/>
      <c r="C23" s="21" t="s">
        <v>21</v>
      </c>
      <c r="D23" s="22">
        <v>2.7E-2</v>
      </c>
      <c r="E23" s="22">
        <v>0.99399999999999999</v>
      </c>
      <c r="F23" s="22"/>
      <c r="G23" s="22"/>
      <c r="H23" s="2"/>
      <c r="I23" s="5" t="s">
        <v>11</v>
      </c>
      <c r="J23" s="4">
        <f t="shared" si="10"/>
        <v>0.21613398409076659</v>
      </c>
      <c r="K23" s="4">
        <f t="shared" si="11"/>
        <v>2.5482547291305793E-2</v>
      </c>
      <c r="L23" s="4">
        <f t="shared" si="12"/>
        <v>0.21613398409076659</v>
      </c>
      <c r="M23" s="4"/>
      <c r="N23" s="2"/>
      <c r="O23" s="2"/>
      <c r="P23" s="15" t="s">
        <v>11</v>
      </c>
      <c r="Q23" s="13">
        <f>J23/(J22+J23)</f>
        <v>0.21628375854211956</v>
      </c>
      <c r="R23" s="13">
        <f>Q23*D25</f>
        <v>0.10999738679798389</v>
      </c>
      <c r="S23" s="13"/>
      <c r="T23" s="2"/>
      <c r="U23" s="2"/>
      <c r="V23" s="2"/>
      <c r="W23" s="2"/>
      <c r="X23" s="2"/>
      <c r="Y23" s="2"/>
      <c r="Z23" s="2"/>
    </row>
    <row r="24" spans="1:26" ht="19.5" customHeight="1" x14ac:dyDescent="0.2">
      <c r="A24" s="2"/>
      <c r="B24" s="2"/>
      <c r="C24" s="16" t="s">
        <v>22</v>
      </c>
      <c r="D24" s="16">
        <f t="shared" ref="D24:E24" si="13">SUMSQ(D21:D23)</f>
        <v>1.0527219999999999</v>
      </c>
      <c r="E24" s="16">
        <f t="shared" si="13"/>
        <v>1.0172060000000001</v>
      </c>
      <c r="F24" s="16"/>
      <c r="G24" s="16"/>
      <c r="H24" s="2"/>
      <c r="I24" s="5" t="s">
        <v>12</v>
      </c>
      <c r="J24" s="4">
        <f t="shared" si="10"/>
        <v>6.9249051506475596E-4</v>
      </c>
      <c r="K24" s="4">
        <f t="shared" si="11"/>
        <v>0.97132340941756146</v>
      </c>
      <c r="L24" s="4">
        <f t="shared" si="12"/>
        <v>0.97132340941756146</v>
      </c>
      <c r="M24" s="4"/>
      <c r="N24" s="2"/>
      <c r="O24" s="2"/>
      <c r="P24" s="15" t="s">
        <v>12</v>
      </c>
      <c r="Q24" s="13">
        <v>1</v>
      </c>
      <c r="R24" s="13">
        <f>Q24*E25</f>
        <v>0.49142095763717386</v>
      </c>
      <c r="S24" s="13"/>
      <c r="T24" s="2"/>
      <c r="U24" s="2"/>
      <c r="V24" s="2"/>
      <c r="W24" s="2"/>
      <c r="X24" s="2"/>
      <c r="Y24" s="2"/>
      <c r="Z24" s="2"/>
    </row>
    <row r="25" spans="1:26" ht="19.5" customHeight="1" x14ac:dyDescent="0.2">
      <c r="A25" s="2"/>
      <c r="B25" s="2"/>
      <c r="C25" s="16" t="s">
        <v>23</v>
      </c>
      <c r="D25" s="16">
        <f>D24/(E24+D24)</f>
        <v>0.50857904236282614</v>
      </c>
      <c r="E25" s="16">
        <f>E24/(D24+E24)</f>
        <v>0.49142095763717386</v>
      </c>
      <c r="F25" s="16"/>
      <c r="G25" s="16"/>
      <c r="H25" s="2"/>
      <c r="I25" s="4" t="s">
        <v>14</v>
      </c>
      <c r="J25" s="4">
        <f>SUM(J21:J23)</f>
        <v>0.9993075094849353</v>
      </c>
      <c r="K25" s="4">
        <f>SUM(K23+K22+K24)</f>
        <v>1</v>
      </c>
      <c r="L25" s="4">
        <f t="shared" si="12"/>
        <v>1</v>
      </c>
      <c r="M25" s="4"/>
      <c r="N25" s="2"/>
      <c r="O25" s="2"/>
      <c r="P25" s="13"/>
      <c r="Q25" s="13">
        <f>SUM(Q22:Q24)</f>
        <v>2</v>
      </c>
      <c r="R25" s="13">
        <f>R23+R22+R24</f>
        <v>1</v>
      </c>
      <c r="S25" s="13"/>
      <c r="T25" s="2"/>
      <c r="U25" s="2"/>
      <c r="V25" s="2"/>
      <c r="W25" s="2"/>
      <c r="X25" s="2"/>
      <c r="Y25" s="2"/>
      <c r="Z25" s="2"/>
    </row>
    <row r="26" spans="1:26" ht="19.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9.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9.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2"/>
      <c r="M28" s="7"/>
      <c r="N28" s="7"/>
      <c r="O28" s="7"/>
      <c r="P28" s="7"/>
      <c r="Q28" s="7"/>
      <c r="R28" s="7"/>
      <c r="S28" s="7"/>
      <c r="T28" s="7"/>
      <c r="U28" s="7"/>
      <c r="V28" s="2"/>
      <c r="W28" s="2"/>
      <c r="X28" s="2"/>
      <c r="Y28" s="2"/>
      <c r="Z28" s="2"/>
    </row>
    <row r="29" spans="1:26" ht="19.5" customHeight="1" x14ac:dyDescent="0.2">
      <c r="A29" s="7"/>
      <c r="B29" s="7"/>
      <c r="C29" s="7"/>
      <c r="D29" s="7" t="s">
        <v>24</v>
      </c>
      <c r="E29" s="7"/>
      <c r="F29" s="7"/>
      <c r="G29" s="7"/>
      <c r="H29" s="1" t="s">
        <v>25</v>
      </c>
      <c r="I29" s="7"/>
      <c r="J29" s="7"/>
      <c r="K29" s="7"/>
      <c r="L29" s="2"/>
      <c r="M29" s="7"/>
      <c r="N29" s="7"/>
      <c r="O29" s="7"/>
      <c r="P29" s="7"/>
      <c r="Q29" s="7"/>
      <c r="R29" s="7"/>
      <c r="S29" s="7"/>
      <c r="T29" s="7"/>
      <c r="U29" s="7"/>
      <c r="V29" s="2"/>
      <c r="W29" s="2"/>
      <c r="X29" s="2"/>
      <c r="Y29" s="2"/>
      <c r="Z29" s="2"/>
    </row>
    <row r="30" spans="1:26" ht="19.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2"/>
      <c r="M30" s="7"/>
      <c r="N30" s="7"/>
      <c r="O30" s="7"/>
      <c r="P30" s="7"/>
      <c r="Q30" s="7"/>
      <c r="R30" s="7"/>
      <c r="S30" s="7"/>
      <c r="T30" s="7"/>
      <c r="U30" s="7"/>
      <c r="V30" s="2"/>
      <c r="W30" s="2"/>
      <c r="X30" s="2"/>
      <c r="Y30" s="2"/>
      <c r="Z30" s="2"/>
    </row>
    <row r="31" spans="1:26" ht="19.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9.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9.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1" customHeight="1" x14ac:dyDescent="0.2">
      <c r="A34" s="2"/>
      <c r="B34" s="2"/>
      <c r="C34" s="3"/>
      <c r="D34" s="2"/>
      <c r="E34" s="3"/>
      <c r="F34" s="3"/>
      <c r="G34" s="3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30.75" customHeight="1" x14ac:dyDescent="0.2">
      <c r="A35" s="2"/>
      <c r="B35" s="2"/>
      <c r="C35" s="52" t="s">
        <v>1</v>
      </c>
      <c r="D35" s="53"/>
      <c r="E35" s="53"/>
      <c r="F35" s="53"/>
      <c r="G35" s="53"/>
      <c r="H35" s="2"/>
      <c r="I35" s="42"/>
      <c r="J35" s="43"/>
      <c r="K35" s="51" t="s">
        <v>2</v>
      </c>
      <c r="L35" s="43"/>
      <c r="M35" s="43"/>
      <c r="N35" s="44"/>
      <c r="O35" s="2"/>
      <c r="P35" s="50" t="s">
        <v>6</v>
      </c>
      <c r="Q35" s="25" t="s">
        <v>3</v>
      </c>
      <c r="R35" s="48" t="s">
        <v>4</v>
      </c>
      <c r="S35" s="49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54"/>
      <c r="D36" s="55" t="s">
        <v>5</v>
      </c>
      <c r="E36" s="54"/>
      <c r="F36" s="54"/>
      <c r="G36" s="56"/>
      <c r="H36" s="2"/>
      <c r="I36" s="40" t="s">
        <v>6</v>
      </c>
      <c r="J36" s="41" t="s">
        <v>7</v>
      </c>
      <c r="K36" s="41" t="s">
        <v>8</v>
      </c>
      <c r="L36" s="41" t="s">
        <v>9</v>
      </c>
      <c r="M36" s="41"/>
      <c r="N36" s="41"/>
      <c r="O36" s="2"/>
      <c r="P36" s="27"/>
      <c r="Q36" s="27"/>
      <c r="R36" s="27"/>
      <c r="S36" s="27"/>
      <c r="T36" s="2"/>
      <c r="U36" s="2"/>
      <c r="V36" s="2"/>
      <c r="W36" s="2"/>
      <c r="X36" s="2"/>
      <c r="Y36" s="2"/>
      <c r="Z36" s="2"/>
    </row>
    <row r="37" spans="1:26" ht="19.5" customHeight="1" x14ac:dyDescent="0.2">
      <c r="A37" s="2"/>
      <c r="B37" s="2"/>
      <c r="C37" s="57" t="s">
        <v>10</v>
      </c>
      <c r="D37" s="58">
        <v>0.80200000000000005</v>
      </c>
      <c r="E37" s="58"/>
      <c r="F37" s="54"/>
      <c r="G37" s="59"/>
      <c r="H37" s="2"/>
      <c r="I37" s="38" t="s">
        <v>10</v>
      </c>
      <c r="J37" s="37">
        <f t="shared" ref="J37:J39" si="14">D37^2/1.664718</f>
        <v>0.38637414865460706</v>
      </c>
      <c r="K37" s="37">
        <f t="shared" ref="K37:K39" si="15">E37^2/1.255032</f>
        <v>0</v>
      </c>
      <c r="L37" s="37">
        <f t="shared" ref="L37:L43" si="16">MAX(J37:K37)</f>
        <v>0.38637414865460706</v>
      </c>
      <c r="M37" s="37"/>
      <c r="N37" s="37"/>
      <c r="O37" s="2"/>
      <c r="P37" s="15" t="s">
        <v>10</v>
      </c>
      <c r="Q37" s="13">
        <f t="shared" ref="Q37:Q40" si="17">J37</f>
        <v>0.38637414865460706</v>
      </c>
      <c r="R37" s="13">
        <f t="shared" ref="R37:R39" si="18">Q37</f>
        <v>0.38637414865460706</v>
      </c>
      <c r="S37" s="13"/>
      <c r="T37" s="2"/>
      <c r="U37" s="2"/>
      <c r="V37" s="2"/>
      <c r="W37" s="2"/>
      <c r="X37" s="2"/>
      <c r="Y37" s="2"/>
      <c r="Z37" s="2"/>
    </row>
    <row r="38" spans="1:26" ht="19.5" customHeight="1" x14ac:dyDescent="0.2">
      <c r="A38" s="2"/>
      <c r="B38" s="2"/>
      <c r="C38" s="57" t="s">
        <v>26</v>
      </c>
      <c r="D38" s="58">
        <v>-0.91700000000000004</v>
      </c>
      <c r="E38" s="58"/>
      <c r="F38" s="56"/>
      <c r="G38" s="54"/>
      <c r="H38" s="2"/>
      <c r="I38" s="38" t="s">
        <v>11</v>
      </c>
      <c r="J38" s="37">
        <f t="shared" si="14"/>
        <v>0.50512399097024252</v>
      </c>
      <c r="K38" s="37">
        <f t="shared" si="15"/>
        <v>0</v>
      </c>
      <c r="L38" s="37">
        <f t="shared" si="16"/>
        <v>0.50512399097024252</v>
      </c>
      <c r="M38" s="36"/>
      <c r="N38" s="36"/>
      <c r="O38" s="2"/>
      <c r="P38" s="15" t="s">
        <v>11</v>
      </c>
      <c r="Q38" s="13">
        <f t="shared" si="17"/>
        <v>0.50512399097024252</v>
      </c>
      <c r="R38" s="13">
        <f t="shared" si="18"/>
        <v>0.50512399097024252</v>
      </c>
      <c r="S38" s="13"/>
      <c r="T38" s="2"/>
      <c r="U38" s="2"/>
      <c r="V38" s="2"/>
      <c r="W38" s="2"/>
      <c r="X38" s="2"/>
      <c r="Y38" s="2"/>
      <c r="Z38" s="2"/>
    </row>
    <row r="39" spans="1:26" ht="19.5" customHeight="1" x14ac:dyDescent="0.2">
      <c r="A39" s="2"/>
      <c r="B39" s="2"/>
      <c r="C39" s="57" t="s">
        <v>12</v>
      </c>
      <c r="D39" s="58">
        <v>0.42499999999999999</v>
      </c>
      <c r="E39" s="58"/>
      <c r="F39" s="58"/>
      <c r="G39" s="58"/>
      <c r="H39" s="2"/>
      <c r="I39" s="38" t="s">
        <v>12</v>
      </c>
      <c r="J39" s="37">
        <f t="shared" si="14"/>
        <v>0.10850186037515062</v>
      </c>
      <c r="K39" s="39">
        <f t="shared" si="15"/>
        <v>0</v>
      </c>
      <c r="L39" s="37">
        <f t="shared" si="16"/>
        <v>0.10850186037515062</v>
      </c>
      <c r="M39" s="37"/>
      <c r="N39" s="37"/>
      <c r="O39" s="2"/>
      <c r="P39" s="15" t="s">
        <v>12</v>
      </c>
      <c r="Q39" s="13">
        <f t="shared" si="17"/>
        <v>0.10850186037515062</v>
      </c>
      <c r="R39" s="13">
        <f t="shared" si="18"/>
        <v>0.10850186037515062</v>
      </c>
      <c r="S39" s="13"/>
      <c r="T39" s="2"/>
      <c r="U39" s="2"/>
      <c r="V39" s="2"/>
      <c r="W39" s="2"/>
      <c r="X39" s="2"/>
      <c r="Y39" s="2"/>
      <c r="Z39" s="2"/>
    </row>
    <row r="40" spans="1:26" ht="19.5" customHeight="1" x14ac:dyDescent="0.2">
      <c r="A40" s="2"/>
      <c r="B40" s="2"/>
      <c r="C40" s="54" t="s">
        <v>22</v>
      </c>
      <c r="D40" s="54">
        <f>SUMSQ(D37:D39)</f>
        <v>1.6647180000000001</v>
      </c>
      <c r="E40" s="54"/>
      <c r="F40" s="54"/>
      <c r="G40" s="54"/>
      <c r="H40" s="2"/>
      <c r="I40" s="36" t="s">
        <v>14</v>
      </c>
      <c r="J40" s="37">
        <f t="shared" ref="J40:K40" si="19">SUM(J37:J39)</f>
        <v>1.0000000000000002</v>
      </c>
      <c r="K40" s="37">
        <f t="shared" si="19"/>
        <v>0</v>
      </c>
      <c r="L40" s="37">
        <f t="shared" si="16"/>
        <v>1.0000000000000002</v>
      </c>
      <c r="M40" s="37"/>
      <c r="N40" s="37"/>
      <c r="O40" s="2"/>
      <c r="P40" s="13"/>
      <c r="Q40" s="13">
        <f t="shared" si="17"/>
        <v>1.0000000000000002</v>
      </c>
      <c r="R40" s="13">
        <f>R38+R37+R39</f>
        <v>1.0000000000000002</v>
      </c>
      <c r="S40" s="13"/>
      <c r="T40" s="2"/>
      <c r="U40" s="2"/>
      <c r="V40" s="2"/>
      <c r="W40" s="2"/>
      <c r="X40" s="2"/>
      <c r="Y40" s="2"/>
      <c r="Z40" s="2"/>
    </row>
    <row r="41" spans="1:26" ht="19.5" customHeight="1" x14ac:dyDescent="0.2">
      <c r="A41" s="2"/>
      <c r="B41" s="2"/>
      <c r="C41" s="54" t="s">
        <v>23</v>
      </c>
      <c r="D41" s="54">
        <f>D40/(E40+D40)</f>
        <v>1</v>
      </c>
      <c r="E41" s="54"/>
      <c r="F41" s="54"/>
      <c r="G41" s="54"/>
      <c r="H41" s="2"/>
      <c r="I41" s="36"/>
      <c r="J41" s="37"/>
      <c r="K41" s="37"/>
      <c r="L41" s="37"/>
      <c r="M41" s="37"/>
      <c r="N41" s="37"/>
      <c r="O41" s="2"/>
      <c r="P41" s="13"/>
      <c r="Q41" s="13"/>
      <c r="R41" s="13"/>
      <c r="S41" s="13"/>
      <c r="T41" s="2"/>
      <c r="U41" s="2"/>
      <c r="V41" s="2"/>
      <c r="W41" s="2"/>
      <c r="X41" s="2"/>
      <c r="Y41" s="2"/>
      <c r="Z41" s="2"/>
    </row>
    <row r="42" spans="1:26" ht="19.5" customHeight="1" x14ac:dyDescent="0.2">
      <c r="A42" s="2"/>
      <c r="B42" s="2"/>
      <c r="C42" s="54"/>
      <c r="D42" s="54"/>
      <c r="E42" s="54"/>
      <c r="F42" s="54"/>
      <c r="G42" s="54"/>
      <c r="H42" s="2"/>
      <c r="I42" s="45"/>
      <c r="J42" s="46"/>
      <c r="K42" s="46"/>
      <c r="L42" s="46"/>
      <c r="M42" s="46"/>
      <c r="N42" s="46"/>
      <c r="O42" s="2"/>
      <c r="P42" s="13"/>
      <c r="Q42" s="13"/>
      <c r="R42" s="13"/>
      <c r="S42" s="13"/>
      <c r="T42" s="2"/>
      <c r="U42" s="2"/>
      <c r="V42" s="2"/>
      <c r="W42" s="2"/>
      <c r="X42" s="2"/>
      <c r="Y42" s="2"/>
      <c r="Z42" s="2"/>
    </row>
    <row r="43" spans="1:26" ht="19.5" customHeight="1" x14ac:dyDescent="0.2">
      <c r="A43" s="2"/>
      <c r="B43" s="2"/>
      <c r="C43" s="54"/>
      <c r="D43" s="54"/>
      <c r="E43" s="54"/>
      <c r="F43" s="54"/>
      <c r="G43" s="54"/>
      <c r="H43" s="2"/>
      <c r="I43" s="42"/>
      <c r="J43" s="43"/>
      <c r="K43" s="51" t="s">
        <v>2</v>
      </c>
      <c r="L43" s="43"/>
      <c r="M43" s="43"/>
      <c r="N43" s="44"/>
      <c r="O43" s="2"/>
      <c r="P43" s="47" t="s">
        <v>6</v>
      </c>
      <c r="Q43" s="48" t="s">
        <v>3</v>
      </c>
      <c r="R43" s="48" t="s">
        <v>4</v>
      </c>
      <c r="S43" s="49"/>
      <c r="T43" s="2"/>
      <c r="U43" s="2"/>
      <c r="V43" s="2"/>
      <c r="W43" s="2"/>
      <c r="X43" s="2"/>
      <c r="Y43" s="2"/>
      <c r="Z43" s="2"/>
    </row>
    <row r="44" spans="1:26" ht="19.5" customHeight="1" x14ac:dyDescent="0.2">
      <c r="A44" s="2"/>
      <c r="B44" s="2"/>
      <c r="C44" s="54"/>
      <c r="D44" s="55" t="s">
        <v>5</v>
      </c>
      <c r="E44" s="54"/>
      <c r="F44" s="54"/>
      <c r="G44" s="54"/>
      <c r="H44" s="2"/>
      <c r="I44" s="40" t="s">
        <v>6</v>
      </c>
      <c r="J44" s="41" t="s">
        <v>7</v>
      </c>
      <c r="K44" s="41" t="s">
        <v>8</v>
      </c>
      <c r="L44" s="41" t="s">
        <v>9</v>
      </c>
      <c r="M44" s="41"/>
      <c r="N44" s="41"/>
      <c r="O44" s="2"/>
      <c r="P44" s="14"/>
      <c r="Q44" s="13"/>
      <c r="R44" s="13"/>
      <c r="S44" s="13"/>
      <c r="T44" s="2"/>
      <c r="U44" s="2"/>
      <c r="V44" s="2"/>
      <c r="W44" s="2"/>
      <c r="X44" s="2"/>
      <c r="Y44" s="2"/>
      <c r="Z44" s="2"/>
    </row>
    <row r="45" spans="1:26" ht="19.5" customHeight="1" x14ac:dyDescent="0.2">
      <c r="A45" s="2"/>
      <c r="B45" s="2"/>
      <c r="C45" s="57" t="s">
        <v>10</v>
      </c>
      <c r="D45" s="58">
        <v>0.96799999999999997</v>
      </c>
      <c r="E45" s="58"/>
      <c r="F45" s="54"/>
      <c r="G45" s="54"/>
      <c r="H45" s="2"/>
      <c r="I45" s="38" t="s">
        <v>10</v>
      </c>
      <c r="J45" s="37">
        <f t="shared" ref="J45:J47" si="20">(D45)^2/1.942517</f>
        <v>0.48237621601252395</v>
      </c>
      <c r="K45" s="37">
        <f t="shared" ref="K45:K47" si="21">E45^2/1.044125</f>
        <v>0</v>
      </c>
      <c r="L45" s="37">
        <f t="shared" ref="L45:L69" si="22">MAX(J45:K45)</f>
        <v>0.48237621601252395</v>
      </c>
      <c r="M45" s="37"/>
      <c r="N45" s="37"/>
      <c r="O45" s="2"/>
      <c r="P45" s="15" t="s">
        <v>10</v>
      </c>
      <c r="Q45" s="13">
        <f t="shared" ref="Q45:Q48" si="23">J45</f>
        <v>0.48237621601252395</v>
      </c>
      <c r="R45" s="13">
        <f t="shared" ref="R45:R47" si="24">Q45</f>
        <v>0.48237621601252395</v>
      </c>
      <c r="S45" s="13"/>
      <c r="T45" s="2"/>
      <c r="U45" s="2"/>
      <c r="V45" s="2"/>
      <c r="W45" s="2"/>
      <c r="X45" s="2"/>
      <c r="Y45" s="2"/>
      <c r="Z45" s="2"/>
    </row>
    <row r="46" spans="1:26" ht="19.5" customHeight="1" x14ac:dyDescent="0.2">
      <c r="A46" s="2"/>
      <c r="B46" s="2"/>
      <c r="C46" s="57" t="s">
        <v>26</v>
      </c>
      <c r="D46" s="58">
        <v>-0.98299999999999998</v>
      </c>
      <c r="E46" s="58"/>
      <c r="F46" s="54"/>
      <c r="G46" s="54"/>
      <c r="H46" s="2"/>
      <c r="I46" s="38" t="s">
        <v>11</v>
      </c>
      <c r="J46" s="37">
        <f t="shared" si="20"/>
        <v>0.4974417212307537</v>
      </c>
      <c r="K46" s="37">
        <f t="shared" si="21"/>
        <v>0</v>
      </c>
      <c r="L46" s="37">
        <f t="shared" si="22"/>
        <v>0.4974417212307537</v>
      </c>
      <c r="M46" s="37"/>
      <c r="N46" s="37"/>
      <c r="O46" s="2"/>
      <c r="P46" s="15" t="s">
        <v>11</v>
      </c>
      <c r="Q46" s="13">
        <f t="shared" si="23"/>
        <v>0.4974417212307537</v>
      </c>
      <c r="R46" s="13">
        <f t="shared" si="24"/>
        <v>0.4974417212307537</v>
      </c>
      <c r="S46" s="13"/>
      <c r="T46" s="2"/>
      <c r="U46" s="2"/>
      <c r="V46" s="2"/>
      <c r="W46" s="2"/>
      <c r="X46" s="2"/>
      <c r="Y46" s="2"/>
      <c r="Z46" s="2"/>
    </row>
    <row r="47" spans="1:26" ht="19.5" customHeight="1" x14ac:dyDescent="0.2">
      <c r="A47" s="2"/>
      <c r="B47" s="2"/>
      <c r="C47" s="57" t="s">
        <v>12</v>
      </c>
      <c r="D47" s="58">
        <v>0.19800000000000001</v>
      </c>
      <c r="E47" s="58"/>
      <c r="F47" s="54"/>
      <c r="G47" s="54"/>
      <c r="H47" s="2"/>
      <c r="I47" s="38" t="s">
        <v>12</v>
      </c>
      <c r="J47" s="37">
        <f t="shared" si="20"/>
        <v>2.0182062756722335E-2</v>
      </c>
      <c r="K47" s="39">
        <f t="shared" si="21"/>
        <v>0</v>
      </c>
      <c r="L47" s="37">
        <f t="shared" si="22"/>
        <v>2.0182062756722335E-2</v>
      </c>
      <c r="M47" s="37"/>
      <c r="N47" s="37"/>
      <c r="O47" s="2"/>
      <c r="P47" s="15" t="s">
        <v>12</v>
      </c>
      <c r="Q47" s="13">
        <f t="shared" si="23"/>
        <v>2.0182062756722335E-2</v>
      </c>
      <c r="R47" s="13">
        <f t="shared" si="24"/>
        <v>2.0182062756722335E-2</v>
      </c>
      <c r="S47" s="13"/>
      <c r="T47" s="2"/>
      <c r="U47" s="2"/>
      <c r="V47" s="2"/>
      <c r="W47" s="2"/>
      <c r="X47" s="2"/>
      <c r="Y47" s="2"/>
      <c r="Z47" s="2"/>
    </row>
    <row r="48" spans="1:26" ht="19.5" customHeight="1" x14ac:dyDescent="0.2">
      <c r="A48" s="2"/>
      <c r="B48" s="2"/>
      <c r="C48" s="54" t="s">
        <v>22</v>
      </c>
      <c r="D48" s="54">
        <f>SUMSQ(D45:D47)</f>
        <v>1.9425169999999998</v>
      </c>
      <c r="E48" s="54"/>
      <c r="F48" s="54"/>
      <c r="G48" s="54"/>
      <c r="H48" s="2"/>
      <c r="I48" s="36" t="s">
        <v>14</v>
      </c>
      <c r="J48" s="37">
        <f t="shared" ref="J48:K48" si="25">SUM(J45:J47)</f>
        <v>0.99999999999999989</v>
      </c>
      <c r="K48" s="37">
        <f t="shared" si="25"/>
        <v>0</v>
      </c>
      <c r="L48" s="37">
        <f t="shared" si="22"/>
        <v>0.99999999999999989</v>
      </c>
      <c r="M48" s="37"/>
      <c r="N48" s="37"/>
      <c r="O48" s="2"/>
      <c r="P48" s="13"/>
      <c r="Q48" s="13">
        <f t="shared" si="23"/>
        <v>0.99999999999999989</v>
      </c>
      <c r="R48" s="13">
        <f>R46+R45+R47</f>
        <v>0.99999999999999989</v>
      </c>
      <c r="S48" s="13"/>
      <c r="T48" s="2"/>
      <c r="U48" s="2"/>
      <c r="V48" s="2"/>
      <c r="W48" s="2"/>
      <c r="X48" s="2"/>
      <c r="Y48" s="2"/>
      <c r="Z48" s="2"/>
    </row>
    <row r="49" spans="1:26" ht="19.5" customHeight="1" x14ac:dyDescent="0.2">
      <c r="A49" s="2"/>
      <c r="B49" s="2"/>
      <c r="C49" s="54" t="s">
        <v>23</v>
      </c>
      <c r="D49" s="54">
        <f>D48/(D48+E48)</f>
        <v>1</v>
      </c>
      <c r="E49" s="54"/>
      <c r="F49" s="54"/>
      <c r="G49" s="54"/>
      <c r="H49" s="2"/>
      <c r="I49" s="36"/>
      <c r="J49" s="37"/>
      <c r="K49" s="37"/>
      <c r="L49" s="37"/>
      <c r="M49" s="37"/>
      <c r="N49" s="37"/>
      <c r="O49" s="2"/>
      <c r="P49" s="13"/>
      <c r="Q49" s="13"/>
      <c r="R49" s="13"/>
      <c r="S49" s="13"/>
      <c r="T49" s="2"/>
      <c r="U49" s="2"/>
      <c r="V49" s="2"/>
      <c r="W49" s="2"/>
      <c r="X49" s="2"/>
      <c r="Y49" s="2"/>
      <c r="Z49" s="2"/>
    </row>
    <row r="50" spans="1:26" ht="19.5" customHeight="1" x14ac:dyDescent="0.2">
      <c r="A50" s="2"/>
      <c r="B50" s="2"/>
      <c r="C50" s="54"/>
      <c r="D50" s="54"/>
      <c r="E50" s="54"/>
      <c r="F50" s="54"/>
      <c r="G50" s="54"/>
      <c r="H50" s="2"/>
      <c r="I50" s="45"/>
      <c r="J50" s="46"/>
      <c r="K50" s="46"/>
      <c r="L50" s="46"/>
      <c r="M50" s="46"/>
      <c r="N50" s="46"/>
      <c r="O50" s="2"/>
      <c r="P50" s="13"/>
      <c r="Q50" s="13"/>
      <c r="R50" s="13"/>
      <c r="S50" s="13"/>
      <c r="T50" s="2"/>
      <c r="U50" s="2"/>
      <c r="V50" s="2"/>
      <c r="W50" s="2"/>
      <c r="X50" s="2"/>
      <c r="Y50" s="2"/>
      <c r="Z50" s="2"/>
    </row>
    <row r="51" spans="1:26" ht="19.5" customHeight="1" x14ac:dyDescent="0.2">
      <c r="A51" s="2"/>
      <c r="B51" s="2"/>
      <c r="C51" s="54"/>
      <c r="D51" s="54"/>
      <c r="E51" s="54"/>
      <c r="F51" s="54"/>
      <c r="G51" s="54"/>
      <c r="H51" s="2"/>
      <c r="I51" s="42"/>
      <c r="J51" s="51"/>
      <c r="K51" s="51" t="s">
        <v>2</v>
      </c>
      <c r="L51" s="51"/>
      <c r="M51" s="43"/>
      <c r="N51" s="44"/>
      <c r="O51" s="2"/>
      <c r="P51" s="47" t="s">
        <v>6</v>
      </c>
      <c r="Q51" s="25" t="s">
        <v>3</v>
      </c>
      <c r="R51" s="48" t="s">
        <v>4</v>
      </c>
      <c r="S51" s="49"/>
      <c r="T51" s="2"/>
      <c r="U51" s="2"/>
      <c r="V51" s="2"/>
      <c r="W51" s="2"/>
      <c r="X51" s="2"/>
      <c r="Y51" s="2"/>
      <c r="Z51" s="2"/>
    </row>
    <row r="52" spans="1:26" ht="19.5" customHeight="1" x14ac:dyDescent="0.2">
      <c r="A52" s="2"/>
      <c r="B52" s="2"/>
      <c r="C52" s="54"/>
      <c r="D52" s="55" t="s">
        <v>5</v>
      </c>
      <c r="E52" s="54"/>
      <c r="F52" s="54"/>
      <c r="G52" s="54"/>
      <c r="H52" s="2"/>
      <c r="I52" s="40" t="s">
        <v>6</v>
      </c>
      <c r="J52" s="41" t="s">
        <v>7</v>
      </c>
      <c r="K52" s="41"/>
      <c r="L52" s="41">
        <f t="shared" si="22"/>
        <v>0</v>
      </c>
      <c r="M52" s="41"/>
      <c r="N52" s="41"/>
      <c r="O52" s="2"/>
      <c r="P52" s="14" t="s">
        <v>6</v>
      </c>
      <c r="Q52" s="13"/>
      <c r="R52" s="13"/>
      <c r="S52" s="13"/>
      <c r="T52" s="2"/>
      <c r="U52" s="2"/>
      <c r="V52" s="2"/>
      <c r="W52" s="2"/>
      <c r="X52" s="2"/>
      <c r="Y52" s="2"/>
      <c r="Z52" s="2"/>
    </row>
    <row r="53" spans="1:26" ht="19.5" customHeight="1" x14ac:dyDescent="0.2">
      <c r="A53" s="2"/>
      <c r="B53" s="2"/>
      <c r="C53" s="57" t="s">
        <v>10</v>
      </c>
      <c r="D53" s="58">
        <v>0.95199999999999996</v>
      </c>
      <c r="E53" s="58"/>
      <c r="F53" s="54"/>
      <c r="G53" s="54"/>
      <c r="H53" s="2"/>
      <c r="I53" s="38" t="s">
        <v>10</v>
      </c>
      <c r="J53" s="37">
        <f t="shared" ref="J53:J55" si="26">(D53)^2/1.293797</f>
        <v>0.70049938282435331</v>
      </c>
      <c r="K53" s="37">
        <f t="shared" ref="K53:K55" si="27">E53^2/1.085419</f>
        <v>0</v>
      </c>
      <c r="L53" s="37">
        <f t="shared" si="22"/>
        <v>0.70049938282435331</v>
      </c>
      <c r="M53" s="37"/>
      <c r="N53" s="37"/>
      <c r="O53" s="2"/>
      <c r="P53" s="15" t="s">
        <v>10</v>
      </c>
      <c r="Q53" s="13">
        <f t="shared" ref="Q53:Q55" si="28">J53</f>
        <v>0.70049938282435331</v>
      </c>
      <c r="R53" s="13">
        <f t="shared" ref="R53:R55" si="29">Q53</f>
        <v>0.70049938282435331</v>
      </c>
      <c r="S53" s="13"/>
      <c r="T53" s="2"/>
      <c r="U53" s="2"/>
      <c r="V53" s="2"/>
      <c r="W53" s="2"/>
      <c r="X53" s="2"/>
      <c r="Y53" s="2"/>
      <c r="Z53" s="2"/>
    </row>
    <row r="54" spans="1:26" ht="19.5" customHeight="1" x14ac:dyDescent="0.2">
      <c r="A54" s="2"/>
      <c r="B54" s="2"/>
      <c r="C54" s="57" t="s">
        <v>26</v>
      </c>
      <c r="D54" s="58">
        <v>-0.60699999999999998</v>
      </c>
      <c r="E54" s="58"/>
      <c r="F54" s="54"/>
      <c r="G54" s="54"/>
      <c r="H54" s="2"/>
      <c r="I54" s="38" t="s">
        <v>11</v>
      </c>
      <c r="J54" s="37">
        <f t="shared" si="26"/>
        <v>0.28478115191177594</v>
      </c>
      <c r="K54" s="37">
        <f t="shared" si="27"/>
        <v>0</v>
      </c>
      <c r="L54" s="37">
        <f t="shared" si="22"/>
        <v>0.28478115191177594</v>
      </c>
      <c r="M54" s="37"/>
      <c r="N54" s="37"/>
      <c r="O54" s="2"/>
      <c r="P54" s="15" t="s">
        <v>11</v>
      </c>
      <c r="Q54" s="13">
        <f t="shared" si="28"/>
        <v>0.28478115191177594</v>
      </c>
      <c r="R54" s="13">
        <f t="shared" si="29"/>
        <v>0.28478115191177594</v>
      </c>
      <c r="S54" s="13"/>
      <c r="T54" s="2"/>
      <c r="U54" s="2"/>
      <c r="V54" s="2"/>
      <c r="W54" s="2"/>
      <c r="X54" s="2"/>
      <c r="Y54" s="2"/>
      <c r="Z54" s="2"/>
    </row>
    <row r="55" spans="1:26" ht="19.5" customHeight="1" x14ac:dyDescent="0.2">
      <c r="A55" s="2"/>
      <c r="B55" s="2"/>
      <c r="C55" s="57" t="s">
        <v>12</v>
      </c>
      <c r="D55" s="58">
        <v>-0.13800000000000001</v>
      </c>
      <c r="E55" s="58"/>
      <c r="F55" s="54"/>
      <c r="G55" s="54"/>
      <c r="H55" s="2"/>
      <c r="I55" s="38" t="s">
        <v>12</v>
      </c>
      <c r="J55" s="37">
        <f t="shared" si="26"/>
        <v>1.4719465263870607E-2</v>
      </c>
      <c r="K55" s="37">
        <f t="shared" si="27"/>
        <v>0</v>
      </c>
      <c r="L55" s="37">
        <f t="shared" si="22"/>
        <v>1.4719465263870607E-2</v>
      </c>
      <c r="M55" s="37"/>
      <c r="N55" s="37"/>
      <c r="O55" s="2"/>
      <c r="P55" s="15" t="s">
        <v>12</v>
      </c>
      <c r="Q55" s="13">
        <f t="shared" si="28"/>
        <v>1.4719465263870607E-2</v>
      </c>
      <c r="R55" s="13">
        <f t="shared" si="29"/>
        <v>1.4719465263870607E-2</v>
      </c>
      <c r="S55" s="13"/>
      <c r="T55" s="2"/>
      <c r="U55" s="2"/>
      <c r="V55" s="2"/>
      <c r="W55" s="2"/>
      <c r="X55" s="2"/>
      <c r="Y55" s="2"/>
      <c r="Z55" s="2"/>
    </row>
    <row r="56" spans="1:26" ht="19.5" customHeight="1" x14ac:dyDescent="0.2">
      <c r="A56" s="2"/>
      <c r="B56" s="2"/>
      <c r="C56" s="54" t="s">
        <v>22</v>
      </c>
      <c r="D56" s="54">
        <f>SUMSQ(D53:D55)</f>
        <v>1.2937969999999999</v>
      </c>
      <c r="E56" s="54"/>
      <c r="F56" s="54"/>
      <c r="G56" s="54"/>
      <c r="H56" s="2"/>
      <c r="I56" s="36" t="s">
        <v>14</v>
      </c>
      <c r="J56" s="37">
        <f t="shared" ref="J56:K56" si="30">SUM(J53:J55)</f>
        <v>0.99999999999999989</v>
      </c>
      <c r="K56" s="37">
        <f t="shared" si="30"/>
        <v>0</v>
      </c>
      <c r="L56" s="37">
        <f t="shared" si="22"/>
        <v>0.99999999999999989</v>
      </c>
      <c r="M56" s="36"/>
      <c r="N56" s="36"/>
      <c r="O56" s="2"/>
      <c r="P56" s="13"/>
      <c r="Q56" s="13">
        <f>SUM(Q53:Q55)</f>
        <v>0.99999999999999989</v>
      </c>
      <c r="R56" s="13">
        <f>R54+R53+R55</f>
        <v>0.99999999999999989</v>
      </c>
      <c r="S56" s="13"/>
      <c r="T56" s="2"/>
      <c r="U56" s="2"/>
      <c r="V56" s="2"/>
      <c r="W56" s="2"/>
      <c r="X56" s="2"/>
      <c r="Y56" s="2"/>
      <c r="Z56" s="2"/>
    </row>
    <row r="57" spans="1:26" ht="19.5" customHeight="1" x14ac:dyDescent="0.2">
      <c r="A57" s="2"/>
      <c r="B57" s="2"/>
      <c r="C57" s="54" t="s">
        <v>23</v>
      </c>
      <c r="D57" s="54">
        <f>D56/(D56+E56)</f>
        <v>1</v>
      </c>
      <c r="E57" s="54"/>
      <c r="F57" s="54"/>
      <c r="G57" s="54"/>
      <c r="H57" s="2"/>
      <c r="I57" s="2"/>
      <c r="J57" s="2"/>
      <c r="K57" s="2"/>
      <c r="L57" s="8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9.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8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9.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8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9.5" customHeight="1" x14ac:dyDescent="0.2">
      <c r="A60" s="2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2"/>
    </row>
    <row r="61" spans="1:26" ht="19.5" customHeight="1" x14ac:dyDescent="0.2">
      <c r="A61" s="2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2"/>
    </row>
    <row r="62" spans="1:26" ht="19.5" customHeight="1" x14ac:dyDescent="0.2">
      <c r="A62" s="2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2"/>
    </row>
    <row r="63" spans="1:26" ht="19.5" customHeight="1" x14ac:dyDescent="0.2">
      <c r="A63" s="2"/>
      <c r="B63" s="9"/>
      <c r="C63" s="9"/>
      <c r="D63" s="9"/>
      <c r="E63" s="9"/>
      <c r="F63" s="9"/>
      <c r="G63" s="9"/>
      <c r="H63" s="9" t="s">
        <v>27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2"/>
    </row>
    <row r="64" spans="1:26" ht="19.5" customHeight="1" x14ac:dyDescent="0.2">
      <c r="A64" s="2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2"/>
    </row>
    <row r="65" spans="1:26" ht="19.5" customHeight="1" x14ac:dyDescent="0.2">
      <c r="A65" s="2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2"/>
    </row>
    <row r="66" spans="1:26" ht="19.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79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9.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79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9.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79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9.5" customHeight="1" x14ac:dyDescent="0.2">
      <c r="A69" s="2"/>
      <c r="B69" s="2"/>
      <c r="C69" s="52" t="s">
        <v>1</v>
      </c>
      <c r="D69" s="53"/>
      <c r="E69" s="53"/>
      <c r="F69" s="53"/>
      <c r="G69" s="53"/>
      <c r="H69" s="2"/>
      <c r="I69" s="68"/>
      <c r="J69" s="69"/>
      <c r="K69" s="71" t="s">
        <v>2</v>
      </c>
      <c r="L69" s="69"/>
      <c r="M69" s="69"/>
      <c r="N69" s="70"/>
      <c r="O69" s="2"/>
      <c r="P69" s="47" t="s">
        <v>6</v>
      </c>
      <c r="Q69" s="25" t="s">
        <v>3</v>
      </c>
      <c r="R69" s="48" t="s">
        <v>4</v>
      </c>
      <c r="S69" s="49"/>
      <c r="T69" s="2"/>
      <c r="U69" s="2"/>
      <c r="V69" s="2"/>
      <c r="W69" s="2"/>
      <c r="X69" s="2"/>
      <c r="Y69" s="2"/>
      <c r="Z69" s="2"/>
    </row>
    <row r="70" spans="1:26" ht="19.5" customHeight="1" x14ac:dyDescent="0.2">
      <c r="A70" s="2"/>
      <c r="B70" s="2"/>
      <c r="C70" s="54"/>
      <c r="D70" s="55" t="s">
        <v>5</v>
      </c>
      <c r="E70" s="54"/>
      <c r="F70" s="54"/>
      <c r="G70" s="56"/>
      <c r="H70" s="2"/>
      <c r="I70" s="63" t="s">
        <v>6</v>
      </c>
      <c r="J70" s="67" t="s">
        <v>7</v>
      </c>
      <c r="K70" s="67" t="s">
        <v>8</v>
      </c>
      <c r="L70" s="67" t="s">
        <v>9</v>
      </c>
      <c r="M70" s="67"/>
      <c r="N70" s="67"/>
      <c r="O70" s="2"/>
      <c r="P70" s="14"/>
      <c r="Q70" s="13"/>
      <c r="R70" s="13"/>
      <c r="S70" s="13"/>
      <c r="T70" s="2"/>
      <c r="U70" s="2"/>
      <c r="V70" s="2"/>
      <c r="W70" s="2"/>
      <c r="X70" s="2"/>
      <c r="Y70" s="2"/>
      <c r="Z70" s="2"/>
    </row>
    <row r="71" spans="1:26" ht="19.5" customHeight="1" x14ac:dyDescent="0.2">
      <c r="A71" s="2"/>
      <c r="B71" s="2"/>
      <c r="C71" s="57" t="s">
        <v>10</v>
      </c>
      <c r="D71" s="58">
        <v>0.85399999999999998</v>
      </c>
      <c r="E71" s="58"/>
      <c r="F71" s="56"/>
      <c r="G71" s="54"/>
      <c r="H71" s="2"/>
      <c r="I71" s="64" t="s">
        <v>10</v>
      </c>
      <c r="J71" s="61">
        <f t="shared" ref="J71:J73" si="31">D71^2/1.744401</f>
        <v>0.41808964796511805</v>
      </c>
      <c r="K71" s="61">
        <f t="shared" ref="K71:K73" si="32">E71^2/1.255032</f>
        <v>0</v>
      </c>
      <c r="L71" s="61">
        <f t="shared" ref="L71:L79" si="33">MAX(J71:K71)</f>
        <v>0.41808964796511805</v>
      </c>
      <c r="M71" s="60"/>
      <c r="N71" s="60"/>
      <c r="O71" s="2"/>
      <c r="P71" s="15" t="s">
        <v>10</v>
      </c>
      <c r="Q71" s="13">
        <f t="shared" ref="Q71:Q73" si="34">J71</f>
        <v>0.41808964796511805</v>
      </c>
      <c r="R71" s="13">
        <f>J71*D75</f>
        <v>0.41808964796511805</v>
      </c>
      <c r="S71" s="13"/>
      <c r="T71" s="2"/>
      <c r="U71" s="2"/>
      <c r="V71" s="2"/>
      <c r="W71" s="2"/>
      <c r="X71" s="2"/>
      <c r="Y71" s="2"/>
      <c r="Z71" s="2"/>
    </row>
    <row r="72" spans="1:26" ht="19.5" customHeight="1" x14ac:dyDescent="0.2">
      <c r="A72" s="2"/>
      <c r="B72" s="2"/>
      <c r="C72" s="57" t="s">
        <v>11</v>
      </c>
      <c r="D72" s="58">
        <v>-0.92600000000000005</v>
      </c>
      <c r="E72" s="58"/>
      <c r="F72" s="54"/>
      <c r="G72" s="59"/>
      <c r="H72" s="2"/>
      <c r="I72" s="64" t="s">
        <v>11</v>
      </c>
      <c r="J72" s="61">
        <f t="shared" si="31"/>
        <v>0.49155899360296174</v>
      </c>
      <c r="K72" s="61">
        <f t="shared" si="32"/>
        <v>0</v>
      </c>
      <c r="L72" s="61">
        <f t="shared" si="33"/>
        <v>0.49155899360296174</v>
      </c>
      <c r="M72" s="61"/>
      <c r="N72" s="61"/>
      <c r="O72" s="2"/>
      <c r="P72" s="15" t="s">
        <v>26</v>
      </c>
      <c r="Q72" s="13">
        <f t="shared" si="34"/>
        <v>0.49155899360296174</v>
      </c>
      <c r="R72" s="13">
        <f>J72*D75</f>
        <v>0.49155899360296174</v>
      </c>
      <c r="S72" s="13"/>
      <c r="T72" s="2"/>
      <c r="U72" s="2"/>
      <c r="V72" s="2"/>
      <c r="W72" s="2"/>
      <c r="X72" s="2"/>
      <c r="Y72" s="2"/>
      <c r="Z72" s="2"/>
    </row>
    <row r="73" spans="1:26" ht="19.5" customHeight="1" x14ac:dyDescent="0.2">
      <c r="A73" s="2"/>
      <c r="B73" s="2"/>
      <c r="C73" s="57" t="s">
        <v>12</v>
      </c>
      <c r="D73" s="58">
        <v>0.39700000000000002</v>
      </c>
      <c r="E73" s="58"/>
      <c r="F73" s="58"/>
      <c r="G73" s="58"/>
      <c r="H73" s="2"/>
      <c r="I73" s="65" t="s">
        <v>12</v>
      </c>
      <c r="J73" s="61">
        <f t="shared" si="31"/>
        <v>9.0351358431920201E-2</v>
      </c>
      <c r="K73" s="62">
        <f t="shared" si="32"/>
        <v>0</v>
      </c>
      <c r="L73" s="61">
        <f t="shared" si="33"/>
        <v>9.0351358431920201E-2</v>
      </c>
      <c r="M73" s="61"/>
      <c r="N73" s="61"/>
      <c r="O73" s="2"/>
      <c r="P73" s="15" t="s">
        <v>12</v>
      </c>
      <c r="Q73" s="13">
        <f t="shared" si="34"/>
        <v>9.0351358431920201E-2</v>
      </c>
      <c r="R73" s="13">
        <f>J73*1</f>
        <v>9.0351358431920201E-2</v>
      </c>
      <c r="S73" s="13"/>
      <c r="T73" s="2"/>
      <c r="U73" s="2"/>
      <c r="V73" s="2"/>
      <c r="W73" s="2"/>
      <c r="X73" s="2"/>
      <c r="Y73" s="2"/>
      <c r="Z73" s="2"/>
    </row>
    <row r="74" spans="1:26" ht="19.5" customHeight="1" x14ac:dyDescent="0.2">
      <c r="A74" s="2"/>
      <c r="B74" s="2"/>
      <c r="C74" s="54" t="s">
        <v>22</v>
      </c>
      <c r="D74" s="54">
        <f>SUMSQ(D71:D73)</f>
        <v>1.7444010000000001</v>
      </c>
      <c r="E74" s="54">
        <f>SUMSQ(E72:E73)</f>
        <v>0</v>
      </c>
      <c r="F74" s="54"/>
      <c r="G74" s="54"/>
      <c r="H74" s="2"/>
      <c r="I74" s="60" t="s">
        <v>14</v>
      </c>
      <c r="J74" s="61">
        <f>SUM(J71:J73)</f>
        <v>1</v>
      </c>
      <c r="K74" s="61">
        <f>SUM(K72:K73)</f>
        <v>0</v>
      </c>
      <c r="L74" s="61">
        <f t="shared" si="33"/>
        <v>1</v>
      </c>
      <c r="M74" s="61"/>
      <c r="N74" s="61"/>
      <c r="O74" s="2"/>
      <c r="P74" s="13"/>
      <c r="Q74" s="13">
        <f>SUM(Q71:Q73)</f>
        <v>1</v>
      </c>
      <c r="R74" s="13">
        <f>R71+R72+R73</f>
        <v>1</v>
      </c>
      <c r="S74" s="13"/>
      <c r="T74" s="2"/>
      <c r="U74" s="2"/>
      <c r="V74" s="2"/>
      <c r="W74" s="2"/>
      <c r="X74" s="2"/>
      <c r="Y74" s="2"/>
      <c r="Z74" s="2"/>
    </row>
    <row r="75" spans="1:26" ht="19.5" customHeight="1" x14ac:dyDescent="0.2">
      <c r="A75" s="2"/>
      <c r="B75" s="2"/>
      <c r="C75" s="54" t="s">
        <v>23</v>
      </c>
      <c r="D75" s="54">
        <f>D74/(E74+D74)</f>
        <v>1</v>
      </c>
      <c r="E75" s="54">
        <f>E74/(D74+E74)</f>
        <v>0</v>
      </c>
      <c r="F75" s="54"/>
      <c r="G75" s="54"/>
      <c r="H75" s="2"/>
      <c r="I75" s="60"/>
      <c r="J75" s="61"/>
      <c r="K75" s="61"/>
      <c r="L75" s="61">
        <f t="shared" si="33"/>
        <v>0</v>
      </c>
      <c r="M75" s="61"/>
      <c r="N75" s="61"/>
      <c r="O75" s="2"/>
      <c r="P75" s="13"/>
      <c r="Q75" s="13"/>
      <c r="R75" s="13"/>
      <c r="S75" s="13"/>
      <c r="T75" s="2"/>
      <c r="U75" s="2"/>
      <c r="V75" s="2"/>
      <c r="W75" s="2"/>
      <c r="X75" s="2"/>
      <c r="Y75" s="2"/>
      <c r="Z75" s="2"/>
    </row>
    <row r="76" spans="1:26" ht="19.5" customHeight="1" x14ac:dyDescent="0.2">
      <c r="A76" s="2"/>
      <c r="B76" s="2"/>
      <c r="C76" s="54"/>
      <c r="D76" s="54"/>
      <c r="E76" s="54"/>
      <c r="F76" s="54"/>
      <c r="G76" s="54"/>
      <c r="H76" s="2"/>
      <c r="I76" s="60"/>
      <c r="J76" s="60"/>
      <c r="K76" s="60"/>
      <c r="L76" s="61"/>
      <c r="M76" s="60"/>
      <c r="N76" s="60"/>
      <c r="O76" s="2"/>
      <c r="P76" s="13"/>
      <c r="Q76" s="13"/>
      <c r="R76" s="13"/>
      <c r="S76" s="13"/>
      <c r="T76" s="2"/>
      <c r="U76" s="2"/>
      <c r="V76" s="2"/>
      <c r="W76" s="2"/>
      <c r="X76" s="2"/>
      <c r="Y76" s="2"/>
      <c r="Z76" s="2"/>
    </row>
    <row r="77" spans="1:26" ht="19.5" customHeight="1" x14ac:dyDescent="0.2">
      <c r="A77" s="2"/>
      <c r="B77" s="2"/>
      <c r="C77" s="54"/>
      <c r="D77" s="54"/>
      <c r="E77" s="54"/>
      <c r="F77" s="54"/>
      <c r="G77" s="54"/>
      <c r="H77" s="2"/>
      <c r="I77" s="60"/>
      <c r="J77" s="60"/>
      <c r="K77" s="60"/>
      <c r="L77" s="61"/>
      <c r="M77" s="60"/>
      <c r="N77" s="60"/>
      <c r="O77" s="2"/>
      <c r="P77" s="13"/>
      <c r="Q77" s="13"/>
      <c r="R77" s="13"/>
      <c r="S77" s="13"/>
      <c r="T77" s="2"/>
      <c r="U77" s="2"/>
      <c r="V77" s="2"/>
      <c r="W77" s="2"/>
      <c r="X77" s="2"/>
      <c r="Y77" s="2"/>
      <c r="Z77" s="2"/>
    </row>
    <row r="78" spans="1:26" ht="19.5" customHeight="1" x14ac:dyDescent="0.2">
      <c r="A78" s="2"/>
      <c r="B78" s="2"/>
      <c r="C78" s="54"/>
      <c r="D78" s="54"/>
      <c r="E78" s="54"/>
      <c r="F78" s="54"/>
      <c r="G78" s="54"/>
      <c r="H78" s="2"/>
      <c r="I78" s="72"/>
      <c r="J78" s="72"/>
      <c r="K78" s="72"/>
      <c r="L78" s="73"/>
      <c r="M78" s="72"/>
      <c r="N78" s="72"/>
      <c r="O78" s="2"/>
      <c r="P78" s="13"/>
      <c r="Q78" s="13"/>
      <c r="R78" s="13"/>
      <c r="S78" s="13"/>
      <c r="T78" s="2"/>
      <c r="U78" s="2"/>
      <c r="V78" s="2"/>
      <c r="W78" s="2"/>
      <c r="X78" s="2"/>
      <c r="Y78" s="2"/>
      <c r="Z78" s="2"/>
    </row>
    <row r="79" spans="1:26" ht="19.5" customHeight="1" x14ac:dyDescent="0.2">
      <c r="A79" s="2"/>
      <c r="B79" s="2"/>
      <c r="C79" s="54"/>
      <c r="D79" s="80"/>
      <c r="E79" s="54"/>
      <c r="F79" s="56"/>
      <c r="G79" s="56"/>
      <c r="H79" s="2"/>
      <c r="I79" s="75"/>
      <c r="J79" s="71"/>
      <c r="K79" s="71" t="s">
        <v>2</v>
      </c>
      <c r="L79" s="71"/>
      <c r="M79" s="71"/>
      <c r="N79" s="76"/>
      <c r="O79" s="2"/>
      <c r="P79" s="47" t="s">
        <v>6</v>
      </c>
      <c r="Q79" s="25" t="s">
        <v>3</v>
      </c>
      <c r="R79" s="48" t="s">
        <v>4</v>
      </c>
      <c r="S79" s="49"/>
      <c r="T79" s="2"/>
      <c r="U79" s="2"/>
      <c r="V79" s="2"/>
      <c r="W79" s="2"/>
      <c r="X79" s="2"/>
      <c r="Y79" s="2"/>
      <c r="Z79" s="2"/>
    </row>
    <row r="80" spans="1:26" ht="19.5" customHeight="1" x14ac:dyDescent="0.2">
      <c r="A80" s="2"/>
      <c r="B80" s="2"/>
      <c r="C80" s="54"/>
      <c r="D80" s="55" t="s">
        <v>5</v>
      </c>
      <c r="E80" s="54"/>
      <c r="F80" s="54"/>
      <c r="G80" s="56"/>
      <c r="H80" s="2"/>
      <c r="I80" s="74" t="s">
        <v>6</v>
      </c>
      <c r="J80" s="67" t="s">
        <v>7</v>
      </c>
      <c r="K80" s="67" t="s">
        <v>8</v>
      </c>
      <c r="L80" s="67" t="s">
        <v>9</v>
      </c>
      <c r="M80" s="67"/>
      <c r="N80" s="67"/>
      <c r="O80" s="2"/>
      <c r="P80" s="14"/>
      <c r="Q80" s="13"/>
      <c r="R80" s="13"/>
      <c r="S80" s="13"/>
      <c r="T80" s="2"/>
      <c r="U80" s="2"/>
      <c r="V80" s="2"/>
      <c r="W80" s="2"/>
      <c r="X80" s="2"/>
      <c r="Y80" s="2"/>
      <c r="Z80" s="2"/>
    </row>
    <row r="81" spans="1:26" ht="19.5" customHeight="1" x14ac:dyDescent="0.2">
      <c r="A81" s="2"/>
      <c r="B81" s="2"/>
      <c r="C81" s="57" t="s">
        <v>10</v>
      </c>
      <c r="D81" s="58">
        <v>0.89</v>
      </c>
      <c r="E81" s="58"/>
      <c r="F81" s="54"/>
      <c r="G81" s="59"/>
      <c r="H81" s="2"/>
      <c r="I81" s="66" t="s">
        <v>10</v>
      </c>
      <c r="J81" s="61">
        <f t="shared" ref="J81:J83" si="35">D81^2/1.80154</f>
        <v>0.43967938541470081</v>
      </c>
      <c r="K81" s="61">
        <f t="shared" ref="K81:K83" si="36">E81^2/1.255032</f>
        <v>0</v>
      </c>
      <c r="L81" s="61">
        <f t="shared" ref="L81:L85" si="37">MAX(J81:K81)</f>
        <v>0.43967938541470081</v>
      </c>
      <c r="M81" s="61"/>
      <c r="N81" s="61"/>
      <c r="O81" s="2"/>
      <c r="P81" s="15" t="s">
        <v>10</v>
      </c>
      <c r="Q81" s="13">
        <f t="shared" ref="Q81:Q83" si="38">J81</f>
        <v>0.43967938541470081</v>
      </c>
      <c r="R81" s="13">
        <f>J81*D85</f>
        <v>0.43967938541470081</v>
      </c>
      <c r="S81" s="13"/>
      <c r="T81" s="2"/>
      <c r="U81" s="2"/>
      <c r="V81" s="2"/>
      <c r="W81" s="2"/>
      <c r="X81" s="2"/>
      <c r="Y81" s="2"/>
      <c r="Z81" s="2"/>
    </row>
    <row r="82" spans="1:26" ht="19.5" customHeight="1" x14ac:dyDescent="0.2">
      <c r="A82" s="2"/>
      <c r="B82" s="2"/>
      <c r="C82" s="57" t="s">
        <v>11</v>
      </c>
      <c r="D82" s="58">
        <v>-0.996</v>
      </c>
      <c r="E82" s="58"/>
      <c r="F82" s="56"/>
      <c r="G82" s="54"/>
      <c r="H82" s="2"/>
      <c r="I82" s="64" t="s">
        <v>11</v>
      </c>
      <c r="J82" s="61">
        <f t="shared" si="35"/>
        <v>0.55064888928361289</v>
      </c>
      <c r="K82" s="61">
        <f t="shared" si="36"/>
        <v>0</v>
      </c>
      <c r="L82" s="61">
        <f t="shared" si="37"/>
        <v>0.55064888928361289</v>
      </c>
      <c r="M82" s="60"/>
      <c r="N82" s="60"/>
      <c r="O82" s="2"/>
      <c r="P82" s="15" t="s">
        <v>11</v>
      </c>
      <c r="Q82" s="13">
        <f t="shared" si="38"/>
        <v>0.55064888928361289</v>
      </c>
      <c r="R82" s="13">
        <f>J82*D85</f>
        <v>0.55064888928361289</v>
      </c>
      <c r="S82" s="13"/>
      <c r="T82" s="2"/>
      <c r="U82" s="2"/>
      <c r="V82" s="2"/>
      <c r="W82" s="2"/>
      <c r="X82" s="2"/>
      <c r="Y82" s="2"/>
      <c r="Z82" s="2"/>
    </row>
    <row r="83" spans="1:26" ht="19.5" customHeight="1" x14ac:dyDescent="0.2">
      <c r="A83" s="2"/>
      <c r="B83" s="2"/>
      <c r="C83" s="57" t="s">
        <v>12</v>
      </c>
      <c r="D83" s="58">
        <v>0.13200000000000001</v>
      </c>
      <c r="E83" s="58"/>
      <c r="F83" s="58"/>
      <c r="G83" s="58"/>
      <c r="H83" s="2"/>
      <c r="I83" s="65" t="s">
        <v>12</v>
      </c>
      <c r="J83" s="73">
        <f t="shared" si="35"/>
        <v>9.6717253016863364E-3</v>
      </c>
      <c r="K83" s="77">
        <f t="shared" si="36"/>
        <v>0</v>
      </c>
      <c r="L83" s="73">
        <f t="shared" si="37"/>
        <v>9.6717253016863364E-3</v>
      </c>
      <c r="M83" s="73"/>
      <c r="N83" s="73"/>
      <c r="O83" s="2"/>
      <c r="P83" s="15" t="s">
        <v>12</v>
      </c>
      <c r="Q83" s="13">
        <f t="shared" si="38"/>
        <v>9.6717253016863364E-3</v>
      </c>
      <c r="R83" s="13">
        <f>J83*1</f>
        <v>9.6717253016863364E-3</v>
      </c>
      <c r="S83" s="13"/>
      <c r="T83" s="2"/>
      <c r="U83" s="2"/>
      <c r="V83" s="2"/>
      <c r="W83" s="2"/>
      <c r="X83" s="2"/>
      <c r="Y83" s="2"/>
      <c r="Z83" s="2"/>
    </row>
    <row r="84" spans="1:26" ht="19.5" customHeight="1" x14ac:dyDescent="0.2">
      <c r="A84" s="2"/>
      <c r="B84" s="2"/>
      <c r="C84" s="54" t="s">
        <v>22</v>
      </c>
      <c r="D84" s="54">
        <f t="shared" ref="D84:E84" si="39">SUMSQ(D81:D83)</f>
        <v>1.8015400000000001</v>
      </c>
      <c r="E84" s="54">
        <f t="shared" si="39"/>
        <v>0</v>
      </c>
      <c r="F84" s="54"/>
      <c r="G84" s="54"/>
      <c r="H84" s="2"/>
      <c r="I84" s="60" t="s">
        <v>14</v>
      </c>
      <c r="J84" s="61">
        <f t="shared" ref="J84:K84" si="40">SUM(J81:J83)</f>
        <v>1</v>
      </c>
      <c r="K84" s="61">
        <f t="shared" si="40"/>
        <v>0</v>
      </c>
      <c r="L84" s="61">
        <f t="shared" si="37"/>
        <v>1</v>
      </c>
      <c r="M84" s="61"/>
      <c r="N84" s="61"/>
      <c r="O84" s="2"/>
      <c r="P84" s="13"/>
      <c r="Q84" s="13">
        <f>SUM(Q81:Q83)</f>
        <v>1</v>
      </c>
      <c r="R84" s="13">
        <f>R82+R81+R83</f>
        <v>1</v>
      </c>
      <c r="S84" s="13"/>
      <c r="T84" s="2"/>
      <c r="U84" s="2"/>
      <c r="V84" s="2"/>
      <c r="W84" s="2"/>
      <c r="X84" s="2"/>
      <c r="Y84" s="2"/>
      <c r="Z84" s="2"/>
    </row>
    <row r="85" spans="1:26" ht="19.5" customHeight="1" x14ac:dyDescent="0.2">
      <c r="A85" s="2"/>
      <c r="B85" s="2"/>
      <c r="C85" s="54" t="s">
        <v>23</v>
      </c>
      <c r="D85" s="54">
        <f>D84/(E84+D84)</f>
        <v>1</v>
      </c>
      <c r="E85" s="54">
        <f>E84/(D84+E84)</f>
        <v>0</v>
      </c>
      <c r="F85" s="54"/>
      <c r="G85" s="54"/>
      <c r="H85" s="2"/>
      <c r="I85" s="60"/>
      <c r="J85" s="61"/>
      <c r="K85" s="61"/>
      <c r="L85" s="61"/>
      <c r="M85" s="61"/>
      <c r="N85" s="61"/>
      <c r="O85" s="2"/>
      <c r="P85" s="13"/>
      <c r="Q85" s="13"/>
      <c r="R85" s="13"/>
      <c r="S85" s="13"/>
      <c r="T85" s="2"/>
      <c r="U85" s="2"/>
      <c r="V85" s="2"/>
      <c r="W85" s="2"/>
      <c r="X85" s="2"/>
      <c r="Y85" s="2"/>
      <c r="Z85" s="2"/>
    </row>
    <row r="86" spans="1:26" ht="19.5" customHeight="1" x14ac:dyDescent="0.2">
      <c r="A86" s="2"/>
      <c r="B86" s="2"/>
      <c r="C86" s="54"/>
      <c r="D86" s="54"/>
      <c r="E86" s="54"/>
      <c r="F86" s="54"/>
      <c r="G86" s="54"/>
      <c r="H86" s="2"/>
      <c r="I86" s="60"/>
      <c r="J86" s="60"/>
      <c r="K86" s="60"/>
      <c r="L86" s="60"/>
      <c r="M86" s="60"/>
      <c r="N86" s="60"/>
      <c r="O86" s="2"/>
      <c r="P86" s="13"/>
      <c r="Q86" s="13"/>
      <c r="R86" s="13"/>
      <c r="S86" s="13"/>
      <c r="T86" s="2"/>
      <c r="U86" s="2"/>
      <c r="V86" s="2"/>
      <c r="W86" s="2"/>
      <c r="X86" s="2"/>
      <c r="Y86" s="2"/>
      <c r="Z86" s="2"/>
    </row>
    <row r="87" spans="1:26" ht="19.5" customHeight="1" x14ac:dyDescent="0.2">
      <c r="A87" s="2"/>
      <c r="B87" s="2"/>
      <c r="C87" s="54"/>
      <c r="D87" s="54"/>
      <c r="E87" s="54"/>
      <c r="F87" s="54"/>
      <c r="G87" s="54"/>
      <c r="H87" s="2"/>
      <c r="I87" s="60"/>
      <c r="J87" s="60"/>
      <c r="K87" s="60"/>
      <c r="L87" s="60"/>
      <c r="M87" s="60"/>
      <c r="N87" s="60"/>
      <c r="O87" s="2"/>
      <c r="P87" s="13"/>
      <c r="Q87" s="13"/>
      <c r="R87" s="13"/>
      <c r="S87" s="13"/>
      <c r="T87" s="2"/>
      <c r="U87" s="2"/>
      <c r="V87" s="2"/>
      <c r="W87" s="2"/>
      <c r="X87" s="2"/>
      <c r="Y87" s="2"/>
      <c r="Z87" s="2"/>
    </row>
    <row r="88" spans="1:26" ht="19.5" customHeight="1" x14ac:dyDescent="0.2">
      <c r="A88" s="2"/>
      <c r="B88" s="2"/>
      <c r="C88" s="54"/>
      <c r="D88" s="54"/>
      <c r="E88" s="54"/>
      <c r="F88" s="54"/>
      <c r="G88" s="54"/>
      <c r="H88" s="2"/>
      <c r="I88" s="72"/>
      <c r="J88" s="72"/>
      <c r="K88" s="72"/>
      <c r="L88" s="72"/>
      <c r="M88" s="72"/>
      <c r="N88" s="72"/>
      <c r="O88" s="2"/>
      <c r="P88" s="13"/>
      <c r="Q88" s="13"/>
      <c r="R88" s="13"/>
      <c r="S88" s="13"/>
      <c r="T88" s="2"/>
      <c r="U88" s="2"/>
      <c r="V88" s="2"/>
      <c r="W88" s="2"/>
      <c r="X88" s="2"/>
      <c r="Y88" s="2"/>
      <c r="Z88" s="2"/>
    </row>
    <row r="89" spans="1:26" ht="19.5" customHeight="1" x14ac:dyDescent="0.2">
      <c r="A89" s="2"/>
      <c r="B89" s="2"/>
      <c r="C89" s="54"/>
      <c r="D89" s="80"/>
      <c r="E89" s="54"/>
      <c r="F89" s="56"/>
      <c r="G89" s="56"/>
      <c r="H89" s="2"/>
      <c r="I89" s="75"/>
      <c r="J89" s="71"/>
      <c r="K89" s="71" t="s">
        <v>2</v>
      </c>
      <c r="L89" s="71"/>
      <c r="M89" s="71"/>
      <c r="N89" s="76"/>
      <c r="O89" s="2"/>
      <c r="P89" s="47" t="s">
        <v>6</v>
      </c>
      <c r="Q89" s="25" t="s">
        <v>3</v>
      </c>
      <c r="R89" s="48" t="s">
        <v>4</v>
      </c>
      <c r="S89" s="49"/>
      <c r="T89" s="2"/>
      <c r="U89" s="2"/>
      <c r="V89" s="2"/>
      <c r="W89" s="2"/>
      <c r="X89" s="2"/>
      <c r="Y89" s="2"/>
      <c r="Z89" s="2"/>
    </row>
    <row r="90" spans="1:26" ht="19.5" customHeight="1" x14ac:dyDescent="0.2">
      <c r="A90" s="2"/>
      <c r="B90" s="2"/>
      <c r="C90" s="54"/>
      <c r="D90" s="55" t="s">
        <v>5</v>
      </c>
      <c r="E90" s="54"/>
      <c r="F90" s="54"/>
      <c r="G90" s="56"/>
      <c r="H90" s="2"/>
      <c r="I90" s="74" t="s">
        <v>6</v>
      </c>
      <c r="J90" s="67" t="s">
        <v>7</v>
      </c>
      <c r="K90" s="67" t="s">
        <v>8</v>
      </c>
      <c r="L90" s="67" t="s">
        <v>9</v>
      </c>
      <c r="M90" s="67"/>
      <c r="N90" s="67"/>
      <c r="O90" s="2"/>
      <c r="P90" s="14"/>
      <c r="Q90" s="13"/>
      <c r="R90" s="13"/>
      <c r="S90" s="13"/>
      <c r="T90" s="2"/>
      <c r="U90" s="2"/>
      <c r="V90" s="2"/>
      <c r="W90" s="2"/>
      <c r="X90" s="2"/>
      <c r="Y90" s="2"/>
      <c r="Z90" s="2"/>
    </row>
    <row r="91" spans="1:26" ht="19.5" customHeight="1" x14ac:dyDescent="0.2">
      <c r="A91" s="2"/>
      <c r="B91" s="2"/>
      <c r="C91" s="57" t="s">
        <v>10</v>
      </c>
      <c r="D91" s="58">
        <v>0.89400000000000002</v>
      </c>
      <c r="E91" s="58"/>
      <c r="F91" s="54"/>
      <c r="G91" s="59"/>
      <c r="H91" s="2"/>
      <c r="I91" s="78" t="s">
        <v>10</v>
      </c>
      <c r="J91" s="61">
        <f t="shared" ref="J91:J93" si="41">D91^2/1.817422</f>
        <v>0.43976357719891146</v>
      </c>
      <c r="K91" s="61">
        <f t="shared" ref="K91:K93" si="42">E91^2/1.255032</f>
        <v>0</v>
      </c>
      <c r="L91" s="61">
        <f t="shared" ref="L91:L95" si="43">MAX(J91:K91)</f>
        <v>0.43976357719891146</v>
      </c>
      <c r="M91" s="61"/>
      <c r="N91" s="61"/>
      <c r="O91" s="2"/>
      <c r="P91" s="15" t="s">
        <v>10</v>
      </c>
      <c r="Q91" s="13">
        <f t="shared" ref="Q91:Q93" si="44">J91</f>
        <v>0.43976357719891146</v>
      </c>
      <c r="R91" s="13">
        <f>J91*D95</f>
        <v>0.43976357719891146</v>
      </c>
      <c r="S91" s="13"/>
      <c r="T91" s="2"/>
      <c r="U91" s="2"/>
      <c r="V91" s="2"/>
      <c r="W91" s="2"/>
      <c r="X91" s="2"/>
      <c r="Y91" s="2"/>
      <c r="Z91" s="2"/>
    </row>
    <row r="92" spans="1:26" ht="19.5" customHeight="1" x14ac:dyDescent="0.2">
      <c r="A92" s="2"/>
      <c r="B92" s="2"/>
      <c r="C92" s="57" t="s">
        <v>11</v>
      </c>
      <c r="D92" s="58">
        <v>-0.98499999999999999</v>
      </c>
      <c r="E92" s="58"/>
      <c r="F92" s="56"/>
      <c r="G92" s="54"/>
      <c r="H92" s="2"/>
      <c r="I92" s="78" t="s">
        <v>11</v>
      </c>
      <c r="J92" s="61">
        <f t="shared" si="41"/>
        <v>0.53384684459635678</v>
      </c>
      <c r="K92" s="61">
        <f t="shared" si="42"/>
        <v>0</v>
      </c>
      <c r="L92" s="61">
        <f t="shared" si="43"/>
        <v>0.53384684459635678</v>
      </c>
      <c r="M92" s="60"/>
      <c r="N92" s="60"/>
      <c r="O92" s="2"/>
      <c r="P92" s="15" t="s">
        <v>11</v>
      </c>
      <c r="Q92" s="13">
        <f t="shared" si="44"/>
        <v>0.53384684459635678</v>
      </c>
      <c r="R92" s="13">
        <f>J92*D95</f>
        <v>0.53384684459635678</v>
      </c>
      <c r="S92" s="13"/>
      <c r="T92" s="2"/>
      <c r="U92" s="2"/>
      <c r="V92" s="2"/>
      <c r="W92" s="2"/>
      <c r="X92" s="2"/>
      <c r="Y92" s="2"/>
      <c r="Z92" s="2"/>
    </row>
    <row r="93" spans="1:26" ht="19.5" customHeight="1" x14ac:dyDescent="0.2">
      <c r="A93" s="2"/>
      <c r="B93" s="2"/>
      <c r="C93" s="57" t="s">
        <v>12</v>
      </c>
      <c r="D93" s="58">
        <v>0.219</v>
      </c>
      <c r="E93" s="58"/>
      <c r="F93" s="58"/>
      <c r="G93" s="58"/>
      <c r="H93" s="2"/>
      <c r="I93" s="78" t="s">
        <v>12</v>
      </c>
      <c r="J93" s="61">
        <f t="shared" si="41"/>
        <v>2.6389578204731753E-2</v>
      </c>
      <c r="K93" s="62">
        <f t="shared" si="42"/>
        <v>0</v>
      </c>
      <c r="L93" s="61">
        <f t="shared" si="43"/>
        <v>2.6389578204731753E-2</v>
      </c>
      <c r="M93" s="61"/>
      <c r="N93" s="61"/>
      <c r="O93" s="2"/>
      <c r="P93" s="15" t="s">
        <v>12</v>
      </c>
      <c r="Q93" s="13">
        <f t="shared" si="44"/>
        <v>2.6389578204731753E-2</v>
      </c>
      <c r="R93" s="13">
        <f>J93*1</f>
        <v>2.6389578204731753E-2</v>
      </c>
      <c r="S93" s="13"/>
      <c r="T93" s="2"/>
      <c r="U93" s="2"/>
      <c r="V93" s="2"/>
      <c r="W93" s="2"/>
      <c r="X93" s="2"/>
      <c r="Y93" s="2"/>
      <c r="Z93" s="2"/>
    </row>
    <row r="94" spans="1:26" ht="19.5" customHeight="1" x14ac:dyDescent="0.2">
      <c r="A94" s="2"/>
      <c r="B94" s="2"/>
      <c r="C94" s="54" t="s">
        <v>22</v>
      </c>
      <c r="D94" s="54">
        <f t="shared" ref="D94:E94" si="45">SUMSQ(D91:D93)</f>
        <v>1.8174220000000001</v>
      </c>
      <c r="E94" s="54">
        <f t="shared" si="45"/>
        <v>0</v>
      </c>
      <c r="F94" s="54"/>
      <c r="G94" s="54"/>
      <c r="H94" s="2"/>
      <c r="I94" s="60" t="s">
        <v>14</v>
      </c>
      <c r="J94" s="61">
        <f t="shared" ref="J94:K94" si="46">SUM(J91:J93)</f>
        <v>1</v>
      </c>
      <c r="K94" s="61">
        <f t="shared" si="46"/>
        <v>0</v>
      </c>
      <c r="L94" s="61">
        <f t="shared" si="43"/>
        <v>1</v>
      </c>
      <c r="M94" s="61"/>
      <c r="N94" s="61"/>
      <c r="O94" s="2"/>
      <c r="P94" s="13"/>
      <c r="Q94" s="13">
        <f>SUM(Q91:Q93)</f>
        <v>1</v>
      </c>
      <c r="R94" s="13">
        <f>R92+R91+R93</f>
        <v>1</v>
      </c>
      <c r="S94" s="13"/>
      <c r="T94" s="2"/>
      <c r="U94" s="2"/>
      <c r="V94" s="2"/>
      <c r="W94" s="2"/>
      <c r="X94" s="2"/>
      <c r="Y94" s="2"/>
      <c r="Z94" s="2"/>
    </row>
    <row r="95" spans="1:26" ht="19.5" customHeight="1" x14ac:dyDescent="0.2">
      <c r="A95" s="2"/>
      <c r="B95" s="2"/>
      <c r="C95" s="54" t="s">
        <v>23</v>
      </c>
      <c r="D95" s="54">
        <f>D94/(E94+D94)</f>
        <v>1</v>
      </c>
      <c r="E95" s="54">
        <f>E94/(D94+E94)</f>
        <v>0</v>
      </c>
      <c r="F95" s="54"/>
      <c r="G95" s="54"/>
      <c r="H95" s="2"/>
      <c r="I95" s="60"/>
      <c r="J95" s="61"/>
      <c r="K95" s="61"/>
      <c r="L95" s="61">
        <f t="shared" si="43"/>
        <v>0</v>
      </c>
      <c r="M95" s="61"/>
      <c r="N95" s="61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9.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9.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9.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9.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9.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9.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9.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9.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9.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9.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9.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9.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9.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9.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9.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9.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9.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9.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9.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9.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9.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9.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9.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9.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9.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9.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9.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9.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9.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9.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9.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9.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9.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9.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9.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9.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9.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9.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9.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9.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9.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9.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9.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9.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9.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9.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9.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9.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9.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9.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9.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9.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9.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9.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9.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9.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9.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9.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9.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9.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9.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9.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9.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9.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9.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9.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9.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9.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9.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9.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9.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9.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9.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9.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9.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9.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9.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9.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9.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9.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9.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9.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9.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9.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9.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9.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9.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9.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9.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9.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9.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9.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9.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9.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9.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9.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9.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9.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9.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9.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9.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9.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9.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9.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9.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9.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9.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9.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9.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9.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9.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9.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9.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9.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9.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9.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9.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9.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9.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9.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9.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9.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9.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9.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9.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9.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9.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9.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9.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9.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9.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9.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9.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9.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9.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9.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9.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9.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9.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9.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9.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9.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9.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9.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9.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9.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9.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9.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9.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9.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9.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9.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9.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9.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9.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9.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9.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9.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9.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9.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9.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9.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9.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9.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9.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9.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9.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9.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9.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9.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9.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9.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9.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9.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9.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9.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9.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9.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9.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9.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9.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9.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9.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9.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9.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9.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9.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9.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9.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9.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9.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9.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9.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9.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9.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9.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9.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9.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9.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9.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9.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9.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9.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9.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9.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9.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9.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9.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9.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9.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9.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9.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9.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9.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9.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9.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9.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9.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9.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9.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9.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9.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9.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9.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9.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9.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9.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9.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9.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9.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9.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9.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9.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9.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9.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9.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9.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9.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9.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9.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9.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9.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9.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9.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9.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9.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9.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9.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9.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9.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9.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9.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9.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9.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9.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9.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9.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9.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9.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9.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9.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9.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9.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9.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9.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9.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9.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9.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9.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9.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9.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9.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9.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9.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9.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9.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9.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9.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9.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9.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9.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9.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9.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9.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9.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9.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9.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9.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9.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9.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9.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9.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9.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9.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9.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9.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9.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9.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9.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9.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9.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9.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9.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9.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9.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9.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9.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9.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9.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9.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9.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9.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9.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9.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9.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9.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9.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9.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9.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9.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9.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9.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9.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9.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9.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9.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9.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9.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9.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9.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9.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9.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9.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9.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9.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9.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9.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9.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9.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9.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9.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9.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9.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9.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9.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9.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9.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9.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9.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9.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9.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9.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9.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9.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9.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9.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9.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9.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9.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9.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9.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9.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9.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9.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9.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9.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9.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9.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9.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9.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9.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9.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9.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9.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9.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9.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9.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9.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9.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9.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9.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9.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9.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9.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9.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9.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9.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9.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9.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9.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9.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9.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9.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9.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9.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9.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9.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9.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9.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9.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9.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9.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9.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9.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9.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9.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9.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9.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9.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9.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9.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9.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9.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9.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9.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9.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9.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9.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9.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9.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9.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9.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9.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9.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9.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9.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9.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9.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9.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9.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9.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9.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9.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9.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9.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9.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9.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9.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9.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9.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9.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9.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9.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9.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9.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9.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9.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9.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9.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9.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9.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9.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9.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9.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9.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9.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9.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9.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9.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9.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9.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9.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9.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9.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9.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9.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9.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9.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9.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9.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9.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9.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9.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9.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9.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9.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9.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9.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9.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9.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9.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9.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9.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9.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9.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9.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9.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9.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9.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9.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9.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9.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9.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9.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9.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9.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9.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9.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9.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9.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9.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9.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9.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9.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9.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9.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9.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9.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9.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9.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9.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9.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9.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9.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9.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9.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9.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9.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9.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9.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9.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9.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9.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9.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9.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9.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9.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9.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9.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9.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9.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9.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9.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9.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9.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9.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9.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9.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9.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9.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9.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9.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9.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9.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9.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9.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9.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9.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9.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9.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9.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9.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9.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9.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9.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9.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9.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9.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9.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9.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9.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9.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9.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9.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9.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9.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9.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9.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9.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9.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9.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9.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9.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9.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9.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9.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9.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9.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9.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9.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9.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9.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9.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9.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9.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9.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9.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9.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9.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9.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9.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9.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9.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9.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9.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9.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9.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9.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9.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9.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9.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9.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9.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9.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9.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9.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9.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9.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9.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9.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9.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9.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9.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9.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9.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9.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9.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9.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9.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9.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9.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9.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9.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9.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9.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9.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9.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9.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9.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9.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9.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9.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9.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9.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9.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9.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9.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9.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9.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9.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9.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9.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9.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9.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9.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9.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9.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9.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9.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9.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9.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9.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9.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9.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9.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9.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9.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9.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9.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9.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9.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9.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9.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9.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9.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9.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9.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9.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9.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9.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9.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9.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9.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9.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9.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9.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9.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9.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9.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9.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9.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9.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9.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9.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9.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9.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9.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9.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9.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9.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9.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9.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9.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9.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9.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9.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9.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9.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9.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9.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9.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9.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9.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9.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9.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9.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9.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9.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9.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9.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9.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9.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9.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9.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9.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9.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9.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9.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9.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9.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9.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9.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9.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9.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9.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9.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9.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9.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9.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9.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9.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9.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9.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9.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9.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9.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9.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9.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9.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9.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9.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9.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9.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9.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9.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9.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9.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9.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9.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9.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9.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9.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9.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9.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9.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9.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9.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9.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9.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9.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9.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9.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9.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9.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9.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9.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9.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9.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9.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9.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9.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9.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9.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9.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9.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9.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9.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9.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9.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9.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9.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9.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9.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9.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9.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9.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9.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9.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9.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9.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9.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9.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9.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9.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9.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9.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9.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9.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9.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9.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9.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9.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9.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9.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9.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9.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9.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9.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9.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9.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9.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9.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9.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9.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9.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9.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9.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9.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9.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9.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9.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9.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9.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9.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9.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9.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9.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9.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9.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9.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9.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9.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9.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9.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9.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9.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9.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9.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9.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9.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9.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9.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9.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9.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9.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9.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9.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9.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9.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9.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9.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9.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9.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9.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9.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9.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9.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9.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9.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9.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9.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9.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9.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9.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9.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9.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9.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9.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9.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9.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9.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9.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9.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9.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9.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9.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9.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9.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9.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9.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9.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9.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9.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9.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9.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9.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9.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9.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9.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9.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9.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9.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9.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9.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9.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9.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9.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9.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9.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9.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9.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9.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9.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9.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9.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">
    <mergeCell ref="C69:G69"/>
    <mergeCell ref="C4:G4"/>
    <mergeCell ref="I4:M4"/>
    <mergeCell ref="I12:M12"/>
    <mergeCell ref="I20:M20"/>
    <mergeCell ref="C35:G35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2021-06-28T13:20:20Z</dcterms:created>
  <dcterms:modified xsi:type="dcterms:W3CDTF">2021-06-29T13:08:01Z</dcterms:modified>
</cp:coreProperties>
</file>