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Notas-seminario\"/>
    </mc:Choice>
  </mc:AlternateContent>
  <xr:revisionPtr revIDLastSave="0" documentId="13_ncr:1_{A29F3242-EA92-4907-BFAB-FD54B2EC57D1}" xr6:coauthVersionLast="47" xr6:coauthVersionMax="47" xr10:uidLastSave="{00000000-0000-0000-0000-000000000000}"/>
  <bookViews>
    <workbookView xWindow="-108" yWindow="-108" windowWidth="23256" windowHeight="12576" xr2:uid="{37A698DF-6AAA-4E26-9347-BCF379BFF3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G6" i="1"/>
  <c r="G29" i="1"/>
  <c r="G8" i="1"/>
  <c r="G9" i="1" s="1"/>
  <c r="L3" i="1"/>
  <c r="L4" i="1"/>
  <c r="L5" i="1"/>
  <c r="L6" i="1"/>
  <c r="L7" i="1"/>
  <c r="L8" i="1"/>
  <c r="L9" i="1"/>
  <c r="L10" i="1"/>
  <c r="L11" i="1"/>
  <c r="L12" i="1"/>
  <c r="L13" i="1"/>
  <c r="L14" i="1"/>
  <c r="G3" i="1"/>
  <c r="G2" i="1"/>
  <c r="K20" i="1" l="1"/>
  <c r="G31" i="1"/>
  <c r="G32" i="1" s="1"/>
  <c r="G30" i="1"/>
  <c r="G10" i="1"/>
  <c r="F23" i="1"/>
  <c r="L29" i="1" s="1"/>
</calcChain>
</file>

<file path=xl/sharedStrings.xml><?xml version="1.0" encoding="utf-8"?>
<sst xmlns="http://schemas.openxmlformats.org/spreadsheetml/2006/main" count="66" uniqueCount="46">
  <si>
    <t>Año</t>
  </si>
  <si>
    <t>Mes</t>
  </si>
  <si>
    <t>Consumo (KWh/mes)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</si>
  <si>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</si>
  <si>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</si>
  <si>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</si>
  <si>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</si>
  <si>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</si>
  <si>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</si>
  <si>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</si>
  <si>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</si>
  <si>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</si>
  <si>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</si>
  <si>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</si>
  <si>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</si>
  <si>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Consumo promedio (KWh/mes)</t>
  </si>
  <si>
    <t>Consumo pico (KWh/mes)</t>
  </si>
  <si>
    <t>Hora solar pico minima (HSPmin)</t>
  </si>
  <si>
    <t>Hora solar pico maxima (HSPmax)</t>
  </si>
  <si>
    <t>Dias</t>
  </si>
  <si>
    <t>KWh/mes</t>
  </si>
  <si>
    <t>KWh/dia</t>
  </si>
  <si>
    <t>*Datos de PVGIS</t>
  </si>
  <si>
    <t>Consumo maximo diario (Wh/dia)</t>
  </si>
  <si>
    <t>Consumo promedio diario (Wh/dia)</t>
  </si>
  <si>
    <t>Numero de paneles (Np)</t>
  </si>
  <si>
    <t>Eficiencia (%)</t>
  </si>
  <si>
    <t>Potencia maxima (Pmax) (W)</t>
  </si>
  <si>
    <t>Corriente a maxima potencia (Imp) (A)</t>
  </si>
  <si>
    <t>Voltaje a maxima potencia (Vmp) (V)</t>
  </si>
  <si>
    <t>Corriente de cortocircuito (Isc) (A)</t>
  </si>
  <si>
    <t>Voltaje de circuito abierto (Voc) (V)</t>
  </si>
  <si>
    <t>modulo PV seleccionado</t>
  </si>
  <si>
    <t>Precio x modulo</t>
  </si>
  <si>
    <t>Largo (mm)</t>
  </si>
  <si>
    <t>Ancho (mm)</t>
  </si>
  <si>
    <t>profundo (mm)</t>
  </si>
  <si>
    <t>peso (Kg)</t>
  </si>
  <si>
    <t>Precio total modulos</t>
  </si>
  <si>
    <t>Potencia en paneles (Pp) (W)</t>
  </si>
  <si>
    <t>Potencia de paneles (Ppi) (W)</t>
  </si>
  <si>
    <t>Peso/Area (Kg/m2)</t>
  </si>
  <si>
    <t>Area de Paneles (m2)</t>
  </si>
  <si>
    <t>Area de Panel (m2)</t>
  </si>
  <si>
    <t>Peso de paneles (Kg)</t>
  </si>
  <si>
    <t>Precio de inversor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</si>
</sst>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$-240A]\ #,##0;[Red]\-[$$-240A]\ #,##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4" xfId="0" applyBorder="1"/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0" borderId="2" xfId="0" applyBorder="1"/>
    <xf numFmtId="14" fontId="0" fillId="0" borderId="1" xfId="0" applyNumberFormat="1" applyBorder="1" applyAlignment="1">
      <alignment horizontal="left"/>
    </xf>
    <xf numFmtId="14" fontId="0" fillId="0" borderId="8" xfId="0" applyNumberFormat="1" applyBorder="1" applyAlignment="1">
      <alignment horizontal="left"/>
    </xf>
    <xf numFmtId="0" fontId="0" fillId="0" borderId="8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4" fontId="0" fillId="0" borderId="3" xfId="0" applyNumberFormat="1" applyBorder="1" applyAlignment="1">
      <alignment horizontal="center"/>
    </xf>
    <xf numFmtId="4" fontId="0" fillId="0" borderId="9" xfId="0" applyNumberFormat="1" applyBorder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4" fillId="0" borderId="0" xfId="1"/>
    <xf numFmtId="169" fontId="0" fillId="0" borderId="1" xfId="0" applyNumberFormat="1" applyBorder="1" applyAlignment="1">
      <alignment horizontal="center"/>
    </xf>
    <xf numFmtId="3" fontId="0" fillId="0" borderId="1" xfId="0" applyNumberFormat="1" applyBorder="1"/>
    <xf numFmtId="4" fontId="0" fillId="0" borderId="1" xfId="0" applyNumberFormat="1" applyBorder="1"/>
    <xf numFmtId="169" fontId="0" fillId="0" borderId="0" xfId="0" applyNumberFormat="1"/>
  </cellXfs>
  <cellStyles count="2">
    <cellStyle name="Hipervínculo" xfId="1" builtinId="8"/>
    <cellStyle name="Normal" xfId="0" builtinId="0"/>
  </cellStyles>
  <dxfs count="15">
    <dxf>
      <numFmt numFmtId="4" formatCode="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9" formatCode="d/mm/yyyy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E6F9D2-6606-41B8-93FA-D4E28586AD7A}" name="Tabla1" displayName="Tabla1" ref="B2:D21" totalsRowShown="0" headerRowDxfId="11" headerRowBorderDxfId="13" tableBorderDxfId="14" totalsRowBorderDxfId="12">
  <autoFilter ref="B2:D21" xr:uid="{F7E6F9D2-6606-41B8-93FA-D4E28586AD7A}"/>
  <tableColumns count="3">
    <tableColumn id="1" xr3:uid="{DBA41838-9A44-4471-8146-C601B75A671A}" name="Año" dataDxfId="10"/>
    <tableColumn id="2" xr3:uid="{86D75A9C-B00B-4D96-B397-2A0D3DA51DC4}" name="Mes" dataDxfId="9"/>
    <tableColumn id="3" xr3:uid="{26771341-D94F-4E5C-9566-36BA6B16ED48}" name="Consumo (KWh/mes)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EED759-663E-4786-8272-814508BF9342}" name="Tabla2" displayName="Tabla2" ref="I2:L14" totalsRowShown="0" headerRowDxfId="4" headerRowBorderDxfId="6" tableBorderDxfId="7" totalsRowBorderDxfId="5">
  <autoFilter ref="I2:L14" xr:uid="{C4EED759-663E-4786-8272-814508BF9342}"/>
  <tableColumns count="4">
    <tableColumn id="1" xr3:uid="{159DAA46-99CC-497C-8AE6-BB956173B3C2}" name="Mes" dataDxfId="3"/>
    <tableColumn id="2" xr3:uid="{A19D46D1-E76C-41DE-8838-54469881E6E0}" name="Dias" dataDxfId="2"/>
    <tableColumn id="3" xr3:uid="{40B89D3D-46D4-48FA-ACCC-D609C13556D2}" name="KWh/mes" dataDxfId="1"/>
    <tableColumn id="4" xr3:uid="{666390FE-05D3-47B0-AEFD-C40688174683}" name="KWh/dia" dataDxfId="0">
      <calculatedColumnFormula>Tabla2[[#This Row],[KWh/mes]]/Tabla2[[#This Row],[Dias]]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utosolar.co/paneles-solares-24v/panel-solar-ja-solar-455w-24v-monocristalino-perc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975E7-ED5E-461F-80C6-0A8CC986DE1E}">
  <dimension ref="B2:L37"/>
  <sheetViews>
    <sheetView tabSelected="1" workbookViewId="0">
      <selection activeCell="H14" sqref="H14"/>
    </sheetView>
  </sheetViews>
  <sheetFormatPr baseColWidth="10" defaultRowHeight="14.4" x14ac:dyDescent="0.3"/>
  <cols>
    <col min="2" max="2" width="8.88671875" bestFit="1" customWidth="1"/>
    <col min="3" max="3" width="10.109375" bestFit="1" customWidth="1"/>
    <col min="4" max="4" width="23.6640625" bestFit="1" customWidth="1"/>
    <col min="6" max="6" width="33.6640625" bestFit="1" customWidth="1"/>
    <col min="7" max="7" width="12" bestFit="1" customWidth="1"/>
    <col min="9" max="9" width="10.109375" bestFit="1" customWidth="1"/>
    <col min="10" max="10" width="6.6640625" bestFit="1" customWidth="1"/>
    <col min="12" max="12" width="11.5546875" bestFit="1" customWidth="1"/>
  </cols>
  <sheetData>
    <row r="2" spans="2:12" x14ac:dyDescent="0.3">
      <c r="B2" s="7" t="s">
        <v>0</v>
      </c>
      <c r="C2" s="8" t="s">
        <v>1</v>
      </c>
      <c r="D2" s="9" t="s">
        <v>2</v>
      </c>
      <c r="F2" s="10" t="s">
        <v>15</v>
      </c>
      <c r="G2" s="23">
        <f>AVERAGE(Tabla1[Consumo (KWh/mes)])</f>
        <v>233.89473684210526</v>
      </c>
      <c r="I2" s="6" t="s">
        <v>1</v>
      </c>
      <c r="J2" s="11" t="s">
        <v>19</v>
      </c>
      <c r="K2" s="11" t="s">
        <v>20</v>
      </c>
      <c r="L2" s="5" t="s">
        <v>21</v>
      </c>
    </row>
    <row r="3" spans="2:12" x14ac:dyDescent="0.3">
      <c r="B3" s="2">
        <v>2022</v>
      </c>
      <c r="C3" s="13" t="s">
        <v>9</v>
      </c>
      <c r="D3" s="16">
        <v>243</v>
      </c>
      <c r="F3" s="10" t="s">
        <v>16</v>
      </c>
      <c r="G3" s="1">
        <f>MAX(Tabla1[Consumo (KWh/mes)])</f>
        <v>289</v>
      </c>
      <c r="I3" s="12" t="s">
        <v>8</v>
      </c>
      <c r="J3" s="1">
        <v>31</v>
      </c>
      <c r="K3" s="1">
        <v>183.44</v>
      </c>
      <c r="L3" s="18">
        <f>Tabla2[[#This Row],[KWh/mes]]/Tabla2[[#This Row],[Dias]]</f>
        <v>5.9174193548387093</v>
      </c>
    </row>
    <row r="4" spans="2:12" x14ac:dyDescent="0.3">
      <c r="B4" s="2">
        <v>2022</v>
      </c>
      <c r="C4" s="13" t="s">
        <v>10</v>
      </c>
      <c r="D4" s="16">
        <v>263</v>
      </c>
      <c r="F4" s="10" t="s">
        <v>17</v>
      </c>
      <c r="G4" s="23">
        <v>3.77</v>
      </c>
      <c r="I4" s="12" t="s">
        <v>9</v>
      </c>
      <c r="J4" s="1">
        <v>29</v>
      </c>
      <c r="K4" s="1">
        <v>170.18</v>
      </c>
      <c r="L4" s="18">
        <f>Tabla2[[#This Row],[KWh/mes]]/Tabla2[[#This Row],[Dias]]</f>
        <v>5.8682758620689661</v>
      </c>
    </row>
    <row r="5" spans="2:12" x14ac:dyDescent="0.3">
      <c r="B5" s="2">
        <v>2022</v>
      </c>
      <c r="C5" s="13" t="s">
        <v>11</v>
      </c>
      <c r="D5" s="16">
        <v>270</v>
      </c>
      <c r="F5" s="10" t="s">
        <v>18</v>
      </c>
      <c r="G5" s="1">
        <v>4.72</v>
      </c>
      <c r="I5" s="12" t="s">
        <v>10</v>
      </c>
      <c r="J5" s="1">
        <v>31</v>
      </c>
      <c r="K5" s="1">
        <v>171.4</v>
      </c>
      <c r="L5" s="18">
        <f>Tabla2[[#This Row],[KWh/mes]]/Tabla2[[#This Row],[Dias]]</f>
        <v>5.5290322580645164</v>
      </c>
    </row>
    <row r="6" spans="2:12" x14ac:dyDescent="0.3">
      <c r="B6" s="2">
        <v>2022</v>
      </c>
      <c r="C6" s="13" t="s">
        <v>12</v>
      </c>
      <c r="D6" s="16">
        <v>278</v>
      </c>
      <c r="F6" s="10" t="s">
        <v>23</v>
      </c>
      <c r="G6" s="23">
        <f>G3*1000*1.2/30</f>
        <v>11560</v>
      </c>
      <c r="I6" s="12" t="s">
        <v>11</v>
      </c>
      <c r="J6" s="1">
        <v>30</v>
      </c>
      <c r="K6" s="1">
        <v>148.76</v>
      </c>
      <c r="L6" s="18">
        <f>Tabla2[[#This Row],[KWh/mes]]/Tabla2[[#This Row],[Dias]]</f>
        <v>4.9586666666666668</v>
      </c>
    </row>
    <row r="7" spans="2:12" x14ac:dyDescent="0.3">
      <c r="B7" s="2">
        <v>2022</v>
      </c>
      <c r="C7" s="13" t="s">
        <v>13</v>
      </c>
      <c r="D7" s="16">
        <v>266</v>
      </c>
      <c r="F7" s="10" t="s">
        <v>24</v>
      </c>
      <c r="G7" s="23">
        <f>G2*1000*1.2/30</f>
        <v>9355.78947368421</v>
      </c>
      <c r="I7" s="12" t="s">
        <v>12</v>
      </c>
      <c r="J7" s="1">
        <v>31</v>
      </c>
      <c r="K7" s="1">
        <v>126.98</v>
      </c>
      <c r="L7" s="18">
        <f>Tabla2[[#This Row],[KWh/mes]]/Tabla2[[#This Row],[Dias]]</f>
        <v>4.096129032258065</v>
      </c>
    </row>
    <row r="8" spans="2:12" x14ac:dyDescent="0.3">
      <c r="B8" s="2">
        <v>2022</v>
      </c>
      <c r="C8" s="13" t="s">
        <v>14</v>
      </c>
      <c r="D8" s="16">
        <v>288</v>
      </c>
      <c r="F8" s="22" t="s">
        <v>39</v>
      </c>
      <c r="G8" s="23">
        <f>G6/(G4*0.8)</f>
        <v>3832.8912466843503</v>
      </c>
      <c r="I8" s="12" t="s">
        <v>13</v>
      </c>
      <c r="J8" s="1">
        <v>30</v>
      </c>
      <c r="K8" s="1">
        <v>131.21</v>
      </c>
      <c r="L8" s="18">
        <f>Tabla2[[#This Row],[KWh/mes]]/Tabla2[[#This Row],[Dias]]</f>
        <v>4.3736666666666668</v>
      </c>
    </row>
    <row r="9" spans="2:12" x14ac:dyDescent="0.3">
      <c r="B9" s="2">
        <v>2022</v>
      </c>
      <c r="C9" s="13" t="s">
        <v>3</v>
      </c>
      <c r="D9" s="16">
        <v>180</v>
      </c>
      <c r="F9" s="22" t="s">
        <v>25</v>
      </c>
      <c r="G9" s="25">
        <f>ROUNDUP((G8/G14),0)</f>
        <v>9</v>
      </c>
      <c r="I9" s="12" t="s">
        <v>14</v>
      </c>
      <c r="J9" s="1">
        <v>31</v>
      </c>
      <c r="K9" s="1">
        <v>139.97999999999999</v>
      </c>
      <c r="L9" s="18">
        <f>Tabla2[[#This Row],[KWh/mes]]/Tabla2[[#This Row],[Dias]]</f>
        <v>4.5154838709677412</v>
      </c>
    </row>
    <row r="10" spans="2:12" x14ac:dyDescent="0.3">
      <c r="B10" s="2">
        <v>2022</v>
      </c>
      <c r="C10" s="13" t="s">
        <v>4</v>
      </c>
      <c r="D10" s="16">
        <v>198</v>
      </c>
      <c r="F10" s="22" t="s">
        <v>40</v>
      </c>
      <c r="G10" s="1">
        <f>G9*G14</f>
        <v>4095</v>
      </c>
      <c r="I10" s="12" t="s">
        <v>3</v>
      </c>
      <c r="J10" s="1">
        <v>31</v>
      </c>
      <c r="K10" s="1">
        <v>156.36000000000001</v>
      </c>
      <c r="L10" s="18">
        <f>Tabla2[[#This Row],[KWh/mes]]/Tabla2[[#This Row],[Dias]]</f>
        <v>5.0438709677419356</v>
      </c>
    </row>
    <row r="11" spans="2:12" x14ac:dyDescent="0.3">
      <c r="B11" s="2">
        <v>2022</v>
      </c>
      <c r="C11" s="13" t="s">
        <v>5</v>
      </c>
      <c r="D11" s="16">
        <v>242</v>
      </c>
      <c r="I11" s="12" t="s">
        <v>4</v>
      </c>
      <c r="J11" s="1">
        <v>30</v>
      </c>
      <c r="K11" s="1">
        <v>166.34</v>
      </c>
      <c r="L11" s="18">
        <f>Tabla2[[#This Row],[KWh/mes]]/Tabla2[[#This Row],[Dias]]</f>
        <v>5.5446666666666671</v>
      </c>
    </row>
    <row r="12" spans="2:12" x14ac:dyDescent="0.3">
      <c r="B12" s="2">
        <v>2022</v>
      </c>
      <c r="C12" s="13" t="s">
        <v>6</v>
      </c>
      <c r="D12" s="16">
        <v>200</v>
      </c>
      <c r="F12" s="21" t="s">
        <v>28</v>
      </c>
      <c r="G12" s="23">
        <v>10.88</v>
      </c>
      <c r="I12" s="12" t="s">
        <v>5</v>
      </c>
      <c r="J12" s="1">
        <v>31</v>
      </c>
      <c r="K12" s="1">
        <v>158.84</v>
      </c>
      <c r="L12" s="18">
        <f>Tabla2[[#This Row],[KWh/mes]]/Tabla2[[#This Row],[Dias]]</f>
        <v>5.1238709677419356</v>
      </c>
    </row>
    <row r="13" spans="2:12" x14ac:dyDescent="0.3">
      <c r="B13" s="2">
        <v>2022</v>
      </c>
      <c r="C13" s="13" t="s">
        <v>7</v>
      </c>
      <c r="D13" s="16">
        <v>195</v>
      </c>
      <c r="F13" s="21" t="s">
        <v>29</v>
      </c>
      <c r="G13" s="23">
        <v>41.82</v>
      </c>
      <c r="I13" s="12" t="s">
        <v>6</v>
      </c>
      <c r="J13" s="1">
        <v>30</v>
      </c>
      <c r="K13" s="1">
        <v>152.21</v>
      </c>
      <c r="L13" s="18">
        <f>Tabla2[[#This Row],[KWh/mes]]/Tabla2[[#This Row],[Dias]]</f>
        <v>5.073666666666667</v>
      </c>
    </row>
    <row r="14" spans="2:12" x14ac:dyDescent="0.3">
      <c r="B14" s="2">
        <v>2023</v>
      </c>
      <c r="C14" s="13" t="s">
        <v>8</v>
      </c>
      <c r="D14" s="16">
        <v>256</v>
      </c>
      <c r="F14" s="21" t="s">
        <v>27</v>
      </c>
      <c r="G14" s="25">
        <v>455</v>
      </c>
      <c r="I14" s="4" t="s">
        <v>7</v>
      </c>
      <c r="J14" s="15">
        <v>31</v>
      </c>
      <c r="K14" s="15">
        <v>162.66999999999999</v>
      </c>
      <c r="L14" s="19">
        <f>Tabla2[[#This Row],[KWh/mes]]/Tabla2[[#This Row],[Dias]]</f>
        <v>5.2474193548387094</v>
      </c>
    </row>
    <row r="15" spans="2:12" x14ac:dyDescent="0.3">
      <c r="B15" s="2">
        <v>2023</v>
      </c>
      <c r="C15" s="13" t="s">
        <v>9</v>
      </c>
      <c r="D15" s="16">
        <v>164</v>
      </c>
      <c r="F15" s="21" t="s">
        <v>30</v>
      </c>
      <c r="G15" s="23">
        <v>11.41</v>
      </c>
    </row>
    <row r="16" spans="2:12" x14ac:dyDescent="0.3">
      <c r="B16" s="2">
        <v>2023</v>
      </c>
      <c r="C16" s="13" t="s">
        <v>10</v>
      </c>
      <c r="D16" s="16">
        <v>175</v>
      </c>
      <c r="F16" s="21" t="s">
        <v>31</v>
      </c>
      <c r="G16" s="23">
        <v>49.85</v>
      </c>
      <c r="I16" s="20" t="s">
        <v>22</v>
      </c>
      <c r="J16" s="20"/>
      <c r="K16" s="20"/>
      <c r="L16" s="20"/>
    </row>
    <row r="17" spans="2:12" x14ac:dyDescent="0.3">
      <c r="B17" s="2">
        <v>2023</v>
      </c>
      <c r="C17" s="13" t="s">
        <v>11</v>
      </c>
      <c r="D17" s="16">
        <v>195</v>
      </c>
      <c r="F17" s="21" t="s">
        <v>26</v>
      </c>
      <c r="G17" s="24">
        <v>0.20399999999999999</v>
      </c>
    </row>
    <row r="18" spans="2:12" x14ac:dyDescent="0.3">
      <c r="B18" s="2">
        <v>2023</v>
      </c>
      <c r="C18" s="13" t="s">
        <v>12</v>
      </c>
      <c r="D18" s="16">
        <v>207</v>
      </c>
    </row>
    <row r="19" spans="2:12" x14ac:dyDescent="0.3">
      <c r="B19" s="2">
        <v>2023</v>
      </c>
      <c r="C19" s="13" t="s">
        <v>13</v>
      </c>
      <c r="D19" s="16">
        <v>272</v>
      </c>
      <c r="F19" s="10" t="s">
        <v>33</v>
      </c>
    </row>
    <row r="20" spans="2:12" x14ac:dyDescent="0.3">
      <c r="B20" s="2">
        <v>2023</v>
      </c>
      <c r="C20" s="13" t="s">
        <v>14</v>
      </c>
      <c r="D20" s="16">
        <v>263</v>
      </c>
      <c r="F20" s="27">
        <v>887601</v>
      </c>
      <c r="K20">
        <f>G9*24</f>
        <v>216</v>
      </c>
    </row>
    <row r="21" spans="2:12" x14ac:dyDescent="0.3">
      <c r="B21" s="3">
        <v>2023</v>
      </c>
      <c r="C21" s="14" t="s">
        <v>3</v>
      </c>
      <c r="D21" s="17">
        <v>289</v>
      </c>
    </row>
    <row r="22" spans="2:12" x14ac:dyDescent="0.3">
      <c r="F22" s="10" t="s">
        <v>38</v>
      </c>
    </row>
    <row r="23" spans="2:12" x14ac:dyDescent="0.3">
      <c r="F23" s="27">
        <f>F20*G9</f>
        <v>7988409</v>
      </c>
    </row>
    <row r="25" spans="2:12" x14ac:dyDescent="0.3">
      <c r="F25" s="21" t="s">
        <v>34</v>
      </c>
      <c r="G25" s="28">
        <v>2122</v>
      </c>
    </row>
    <row r="26" spans="2:12" x14ac:dyDescent="0.3">
      <c r="F26" s="21" t="s">
        <v>35</v>
      </c>
      <c r="G26" s="28">
        <v>1054</v>
      </c>
    </row>
    <row r="27" spans="2:12" x14ac:dyDescent="0.3">
      <c r="F27" s="21" t="s">
        <v>36</v>
      </c>
      <c r="G27" s="28">
        <v>41</v>
      </c>
    </row>
    <row r="28" spans="2:12" x14ac:dyDescent="0.3">
      <c r="F28" s="21" t="s">
        <v>37</v>
      </c>
      <c r="G28" s="28">
        <v>32.5</v>
      </c>
    </row>
    <row r="29" spans="2:12" x14ac:dyDescent="0.3">
      <c r="F29" s="21" t="s">
        <v>43</v>
      </c>
      <c r="G29" s="29">
        <f>G25*G26/1000000</f>
        <v>2.2365879999999998</v>
      </c>
      <c r="L29" s="30">
        <f>F37+F23</f>
        <v>10658740</v>
      </c>
    </row>
    <row r="30" spans="2:12" x14ac:dyDescent="0.3">
      <c r="F30" s="21" t="s">
        <v>42</v>
      </c>
      <c r="G30" s="29">
        <f>G29*G9</f>
        <v>20.129292</v>
      </c>
    </row>
    <row r="31" spans="2:12" x14ac:dyDescent="0.3">
      <c r="F31" s="21" t="s">
        <v>44</v>
      </c>
      <c r="G31" s="29">
        <f>G28*G9</f>
        <v>292.5</v>
      </c>
    </row>
    <row r="32" spans="2:12" x14ac:dyDescent="0.3">
      <c r="F32" s="21" t="s">
        <v>41</v>
      </c>
      <c r="G32" s="29">
        <f>G31/G30</f>
        <v>14.531062493405134</v>
      </c>
    </row>
    <row r="34" spans="6:6" x14ac:dyDescent="0.3">
      <c r="F34" s="26" t="s">
        <v>32</v>
      </c>
    </row>
    <row r="36" spans="6:6" x14ac:dyDescent="0.3">
      <c r="F36" s="10" t="s">
        <v>45</v>
      </c>
    </row>
    <row r="37" spans="6:6" x14ac:dyDescent="0.3">
      <c r="F37" s="27">
        <v>2670331</v>
      </c>
    </row>
  </sheetData>
  <mergeCells count="1">
    <mergeCell ref="I16:L16"/>
  </mergeCells>
  <phoneticPr fontId="3" type="noConversion"/>
  <hyperlinks>
    <hyperlink ref="F34" r:id="rId1" xr:uid="{DB6F814D-E714-4FFA-B519-4D83AA2A7E0A}"/>
  </hyperlinks>
  <pageMargins left="0.7" right="0.7" top="0.75" bottom="0.75" header="0.3" footer="0.3"/>
  <pageSetup paperSize="9" orientation="portrait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Andres Peña Rojas</dc:creator>
  <cp:lastModifiedBy>Eduardo Andres Peña Rojas</cp:lastModifiedBy>
  <dcterms:created xsi:type="dcterms:W3CDTF">2023-08-28T18:56:24Z</dcterms:created>
  <dcterms:modified xsi:type="dcterms:W3CDTF">2023-08-29T02:25:25Z</dcterms:modified>
</cp:coreProperties>
</file>