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ztime\Desktop\TARge24\Kont_tarkvara_automat\Edgar Muoni, TARge23\"/>
    </mc:Choice>
  </mc:AlternateContent>
  <xr:revisionPtr revIDLastSave="0" documentId="13_ncr:1_{3C9FE34B-B31F-42B7-89BF-1AADE356653A}" xr6:coauthVersionLast="47" xr6:coauthVersionMax="47" xr10:uidLastSave="{00000000-0000-0000-0000-000000000000}"/>
  <bookViews>
    <workbookView xWindow="-108" yWindow="-108" windowWidth="23256" windowHeight="12576" tabRatio="915" firstSheet="1" activeTab="9" xr2:uid="{00000000-000D-0000-FFFF-FFFF00000000}"/>
  </bookViews>
  <sheets>
    <sheet name="Fun kasutamine" sheetId="1" r:id="rId1"/>
    <sheet name="Matemaatika" sheetId="2" r:id="rId2"/>
    <sheet name="Aeg" sheetId="7" r:id="rId3"/>
    <sheet name="Näide ajafunktsioonidega" sheetId="8" r:id="rId4"/>
    <sheet name="Harjutus ajafunktsioonidega" sheetId="9" r:id="rId5"/>
    <sheet name="Harjutus Aasta" sheetId="10" r:id="rId6"/>
    <sheet name="Harjutus Riigipühad" sheetId="11" r:id="rId7"/>
    <sheet name="tekst" sheetId="21" r:id="rId8"/>
    <sheet name="statistika" sheetId="22" r:id="rId9"/>
    <sheet name="autod" sheetId="23" r:id="rId10"/>
    <sheet name="hinded" sheetId="24" r:id="rId11"/>
    <sheet name="Sheet1" sheetId="20" r:id="rId12"/>
  </sheets>
  <externalReferences>
    <externalReference r:id="rId13"/>
  </externalReferences>
  <definedNames>
    <definedName name="Aasta" localSheetId="9">autod!$B$5:$B$287</definedName>
    <definedName name="Aasta">Aeg!$A$22</definedName>
    <definedName name="ajahetk">Aeg!$A$3</definedName>
    <definedName name="ajahetk2">Aeg!$B$3</definedName>
    <definedName name="arv_1">#REF!</definedName>
    <definedName name="arv_2">#REF!</definedName>
    <definedName name="arv_a">Matemaatika!$C$2</definedName>
    <definedName name="arv_b">Matemaatika!$D$2</definedName>
    <definedName name="Arvud">#REF!</definedName>
    <definedName name="avaldis1">#REF!</definedName>
    <definedName name="avaldis2">#REF!</definedName>
    <definedName name="Hind">autod!$F$5:$F$287</definedName>
    <definedName name="Kuu">Aeg!$B$22</definedName>
    <definedName name="Käigukast">autod!$D$5:$D$287</definedName>
    <definedName name="Kütus">autod!$C$5:$C$287</definedName>
    <definedName name="Liigid">[1]Lookup!$C$11:$C$17</definedName>
    <definedName name="logav1">#REF!</definedName>
    <definedName name="logav2">#REF!</definedName>
    <definedName name="Mark_ja_mudel">autod!$A$5:$A$287</definedName>
    <definedName name="Minutid">Aeg!$E$22</definedName>
    <definedName name="Päev">Aeg!$C$22</definedName>
    <definedName name="Sekundid">Aeg!$F$22</definedName>
    <definedName name="Tunnid">Aeg!$D$22</definedName>
    <definedName name="Võrreldav1">#REF!</definedName>
    <definedName name="Võrreldav2">#REF!</definedName>
    <definedName name="Võrreldav3">#REF!</definedName>
    <definedName name="Värvus">autod!$E$5:$E$287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3" i="2"/>
  <c r="C12" i="2"/>
  <c r="C11" i="2"/>
  <c r="C10" i="2"/>
  <c r="C9" i="2"/>
  <c r="C8" i="2"/>
  <c r="C7" i="2"/>
  <c r="C6" i="2"/>
  <c r="C5" i="2"/>
  <c r="C4" i="2"/>
  <c r="D12" i="1" l="1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5" i="24"/>
  <c r="C27" i="22"/>
  <c r="C110" i="24"/>
  <c r="D110" i="24"/>
  <c r="E110" i="24"/>
  <c r="F110" i="24"/>
  <c r="G110" i="24"/>
  <c r="H110" i="24"/>
  <c r="B110" i="24"/>
  <c r="C109" i="24"/>
  <c r="D109" i="24"/>
  <c r="E109" i="24"/>
  <c r="F109" i="24"/>
  <c r="G109" i="24"/>
  <c r="H109" i="24"/>
  <c r="B109" i="24"/>
  <c r="C108" i="24"/>
  <c r="D108" i="24"/>
  <c r="E108" i="24"/>
  <c r="F108" i="24"/>
  <c r="G108" i="24"/>
  <c r="H108" i="24"/>
  <c r="B108" i="24"/>
  <c r="C107" i="24"/>
  <c r="D107" i="24"/>
  <c r="E107" i="24"/>
  <c r="F107" i="24"/>
  <c r="G107" i="24"/>
  <c r="H107" i="24"/>
  <c r="B107" i="24"/>
  <c r="K7" i="24"/>
  <c r="K8" i="24"/>
  <c r="K9" i="24"/>
  <c r="K10" i="24"/>
  <c r="K11" i="24"/>
  <c r="K15" i="24"/>
  <c r="K16" i="24"/>
  <c r="K17" i="24"/>
  <c r="K18" i="24"/>
  <c r="K19" i="24"/>
  <c r="K23" i="24"/>
  <c r="K24" i="24"/>
  <c r="K25" i="24"/>
  <c r="K26" i="24"/>
  <c r="K27" i="24"/>
  <c r="K31" i="24"/>
  <c r="K32" i="24"/>
  <c r="K33" i="24"/>
  <c r="K34" i="24"/>
  <c r="K35" i="24"/>
  <c r="K39" i="24"/>
  <c r="K40" i="24"/>
  <c r="K41" i="24"/>
  <c r="K42" i="24"/>
  <c r="K43" i="24"/>
  <c r="K47" i="24"/>
  <c r="K48" i="24"/>
  <c r="K49" i="24"/>
  <c r="K50" i="24"/>
  <c r="K51" i="24"/>
  <c r="K55" i="24"/>
  <c r="K56" i="24"/>
  <c r="K57" i="24"/>
  <c r="K58" i="24"/>
  <c r="K59" i="24"/>
  <c r="K63" i="24"/>
  <c r="K64" i="24"/>
  <c r="K65" i="24"/>
  <c r="K66" i="24"/>
  <c r="K67" i="24"/>
  <c r="K71" i="24"/>
  <c r="K72" i="24"/>
  <c r="K73" i="24"/>
  <c r="K74" i="24"/>
  <c r="K75" i="24"/>
  <c r="K79" i="24"/>
  <c r="K80" i="24"/>
  <c r="K81" i="24"/>
  <c r="K82" i="24"/>
  <c r="K83" i="24"/>
  <c r="K87" i="24"/>
  <c r="K88" i="24"/>
  <c r="K89" i="24"/>
  <c r="K90" i="24"/>
  <c r="K91" i="24"/>
  <c r="K95" i="24"/>
  <c r="K96" i="24"/>
  <c r="K97" i="24"/>
  <c r="K98" i="24"/>
  <c r="K99" i="24"/>
  <c r="K103" i="24"/>
  <c r="K104" i="24"/>
  <c r="K105" i="24"/>
  <c r="I5" i="24"/>
  <c r="K5" i="24" s="1"/>
  <c r="I6" i="24"/>
  <c r="K6" i="24" s="1"/>
  <c r="I7" i="24"/>
  <c r="I8" i="24"/>
  <c r="I9" i="24"/>
  <c r="I10" i="24"/>
  <c r="I11" i="24"/>
  <c r="I12" i="24"/>
  <c r="K12" i="24" s="1"/>
  <c r="I13" i="24"/>
  <c r="K13" i="24" s="1"/>
  <c r="I14" i="24"/>
  <c r="K14" i="24" s="1"/>
  <c r="I15" i="24"/>
  <c r="I16" i="24"/>
  <c r="I17" i="24"/>
  <c r="I18" i="24"/>
  <c r="I19" i="24"/>
  <c r="I20" i="24"/>
  <c r="K20" i="24" s="1"/>
  <c r="I21" i="24"/>
  <c r="K21" i="24" s="1"/>
  <c r="I22" i="24"/>
  <c r="K22" i="24" s="1"/>
  <c r="I23" i="24"/>
  <c r="I24" i="24"/>
  <c r="I25" i="24"/>
  <c r="I26" i="24"/>
  <c r="I27" i="24"/>
  <c r="I28" i="24"/>
  <c r="K28" i="24" s="1"/>
  <c r="I29" i="24"/>
  <c r="K29" i="24" s="1"/>
  <c r="I30" i="24"/>
  <c r="K30" i="24" s="1"/>
  <c r="I31" i="24"/>
  <c r="I32" i="24"/>
  <c r="I33" i="24"/>
  <c r="I34" i="24"/>
  <c r="I35" i="24"/>
  <c r="I36" i="24"/>
  <c r="K36" i="24" s="1"/>
  <c r="I37" i="24"/>
  <c r="K37" i="24" s="1"/>
  <c r="I38" i="24"/>
  <c r="K38" i="24" s="1"/>
  <c r="I39" i="24"/>
  <c r="I40" i="24"/>
  <c r="I41" i="24"/>
  <c r="I42" i="24"/>
  <c r="I43" i="24"/>
  <c r="I44" i="24"/>
  <c r="K44" i="24" s="1"/>
  <c r="I45" i="24"/>
  <c r="K45" i="24" s="1"/>
  <c r="I46" i="24"/>
  <c r="K46" i="24" s="1"/>
  <c r="I47" i="24"/>
  <c r="I48" i="24"/>
  <c r="I49" i="24"/>
  <c r="I50" i="24"/>
  <c r="I51" i="24"/>
  <c r="I52" i="24"/>
  <c r="K52" i="24" s="1"/>
  <c r="I53" i="24"/>
  <c r="K53" i="24" s="1"/>
  <c r="I54" i="24"/>
  <c r="K54" i="24" s="1"/>
  <c r="I55" i="24"/>
  <c r="I56" i="24"/>
  <c r="I57" i="24"/>
  <c r="I58" i="24"/>
  <c r="I59" i="24"/>
  <c r="I60" i="24"/>
  <c r="K60" i="24" s="1"/>
  <c r="I61" i="24"/>
  <c r="K61" i="24" s="1"/>
  <c r="I62" i="24"/>
  <c r="K62" i="24" s="1"/>
  <c r="I63" i="24"/>
  <c r="I64" i="24"/>
  <c r="I65" i="24"/>
  <c r="I66" i="24"/>
  <c r="I67" i="24"/>
  <c r="I68" i="24"/>
  <c r="K68" i="24" s="1"/>
  <c r="I69" i="24"/>
  <c r="K69" i="24" s="1"/>
  <c r="I70" i="24"/>
  <c r="K70" i="24" s="1"/>
  <c r="I71" i="24"/>
  <c r="I72" i="24"/>
  <c r="I73" i="24"/>
  <c r="I74" i="24"/>
  <c r="I75" i="24"/>
  <c r="I76" i="24"/>
  <c r="K76" i="24" s="1"/>
  <c r="I77" i="24"/>
  <c r="K77" i="24" s="1"/>
  <c r="I78" i="24"/>
  <c r="K78" i="24" s="1"/>
  <c r="I79" i="24"/>
  <c r="I80" i="24"/>
  <c r="I81" i="24"/>
  <c r="I82" i="24"/>
  <c r="I83" i="24"/>
  <c r="I84" i="24"/>
  <c r="K84" i="24" s="1"/>
  <c r="I85" i="24"/>
  <c r="K85" i="24" s="1"/>
  <c r="I86" i="24"/>
  <c r="K86" i="24" s="1"/>
  <c r="I87" i="24"/>
  <c r="I88" i="24"/>
  <c r="I89" i="24"/>
  <c r="I90" i="24"/>
  <c r="I91" i="24"/>
  <c r="I92" i="24"/>
  <c r="K92" i="24" s="1"/>
  <c r="I93" i="24"/>
  <c r="K93" i="24" s="1"/>
  <c r="I94" i="24"/>
  <c r="K94" i="24" s="1"/>
  <c r="I95" i="24"/>
  <c r="I96" i="24"/>
  <c r="I97" i="24"/>
  <c r="I98" i="24"/>
  <c r="I99" i="24"/>
  <c r="I100" i="24"/>
  <c r="K100" i="24" s="1"/>
  <c r="I101" i="24"/>
  <c r="K101" i="24" s="1"/>
  <c r="I102" i="24"/>
  <c r="K102" i="24" s="1"/>
  <c r="I103" i="24"/>
  <c r="I104" i="24"/>
  <c r="I105" i="24"/>
  <c r="I15" i="23"/>
  <c r="I14" i="23"/>
  <c r="I13" i="23"/>
  <c r="K107" i="24" l="1"/>
  <c r="K110" i="24"/>
  <c r="K109" i="24"/>
  <c r="K108" i="24"/>
  <c r="I107" i="24"/>
  <c r="I110" i="24"/>
  <c r="I108" i="24"/>
  <c r="I109" i="24"/>
  <c r="J108" i="24"/>
  <c r="J107" i="24"/>
  <c r="J110" i="24"/>
  <c r="J109" i="24"/>
  <c r="I17" i="23"/>
  <c r="I16" i="23"/>
  <c r="I12" i="23"/>
  <c r="I11" i="23"/>
  <c r="I10" i="23"/>
  <c r="I9" i="23"/>
  <c r="I8" i="23"/>
  <c r="I7" i="23"/>
  <c r="I6" i="23"/>
  <c r="I5" i="23"/>
  <c r="C26" i="22"/>
  <c r="B12" i="22"/>
  <c r="B10" i="22"/>
  <c r="B8" i="22" l="1"/>
  <c r="B6" i="22"/>
  <c r="B76" i="21"/>
  <c r="B73" i="21"/>
  <c r="B72" i="21"/>
  <c r="B74" i="21"/>
  <c r="B75" i="21"/>
  <c r="B71" i="21"/>
  <c r="E61" i="21"/>
  <c r="E62" i="21"/>
  <c r="E63" i="21"/>
  <c r="E64" i="21"/>
  <c r="E65" i="21"/>
  <c r="E66" i="21"/>
  <c r="E67" i="21"/>
  <c r="E60" i="21"/>
  <c r="D61" i="21"/>
  <c r="D62" i="21"/>
  <c r="D63" i="21"/>
  <c r="D64" i="21"/>
  <c r="D65" i="21"/>
  <c r="D66" i="21"/>
  <c r="D67" i="21"/>
  <c r="D60" i="21"/>
  <c r="C61" i="21"/>
  <c r="C62" i="21"/>
  <c r="C63" i="21"/>
  <c r="C64" i="21"/>
  <c r="C65" i="21"/>
  <c r="C66" i="21"/>
  <c r="C67" i="21"/>
  <c r="C60" i="21"/>
  <c r="B61" i="21"/>
  <c r="B62" i="21"/>
  <c r="B63" i="21"/>
  <c r="B64" i="21"/>
  <c r="B65" i="21"/>
  <c r="B66" i="21"/>
  <c r="B67" i="21"/>
  <c r="B60" i="21"/>
  <c r="E52" i="21"/>
  <c r="E53" i="21"/>
  <c r="E54" i="21"/>
  <c r="E55" i="21"/>
  <c r="E56" i="21"/>
  <c r="E51" i="21"/>
  <c r="D52" i="21"/>
  <c r="D53" i="21"/>
  <c r="D54" i="21"/>
  <c r="D55" i="21"/>
  <c r="D56" i="21"/>
  <c r="D51" i="21"/>
  <c r="C52" i="21"/>
  <c r="C53" i="21"/>
  <c r="C54" i="21"/>
  <c r="C55" i="21"/>
  <c r="C56" i="21"/>
  <c r="C51" i="21"/>
  <c r="B43" i="21" l="1"/>
  <c r="B44" i="21"/>
  <c r="B45" i="21"/>
  <c r="B46" i="21"/>
  <c r="B47" i="21"/>
  <c r="B42" i="21"/>
  <c r="D34" i="21"/>
  <c r="D35" i="21"/>
  <c r="D36" i="21"/>
  <c r="D37" i="21"/>
  <c r="D38" i="21"/>
  <c r="D33" i="21"/>
  <c r="C34" i="21"/>
  <c r="C35" i="21"/>
  <c r="C36" i="21"/>
  <c r="C37" i="21"/>
  <c r="C38" i="21"/>
  <c r="C33" i="21"/>
  <c r="B33" i="21"/>
  <c r="B34" i="21"/>
  <c r="B35" i="21"/>
  <c r="B36" i="21"/>
  <c r="B37" i="21"/>
  <c r="B38" i="21"/>
  <c r="C24" i="21" l="1"/>
  <c r="C25" i="21"/>
  <c r="C26" i="21"/>
  <c r="C27" i="21"/>
  <c r="C28" i="21"/>
  <c r="C29" i="21"/>
  <c r="D25" i="21"/>
  <c r="D26" i="21"/>
  <c r="D27" i="21"/>
  <c r="D28" i="21"/>
  <c r="D29" i="21"/>
  <c r="D24" i="21"/>
  <c r="B25" i="21"/>
  <c r="B26" i="21"/>
  <c r="B27" i="21"/>
  <c r="B28" i="21"/>
  <c r="B29" i="21"/>
  <c r="B24" i="21"/>
  <c r="B16" i="21"/>
  <c r="B17" i="21"/>
  <c r="B18" i="21"/>
  <c r="B19" i="21"/>
  <c r="B20" i="21"/>
  <c r="B15" i="21"/>
  <c r="C16" i="21"/>
  <c r="C17" i="21"/>
  <c r="C18" i="21"/>
  <c r="C19" i="21"/>
  <c r="C20" i="21"/>
  <c r="C15" i="21"/>
  <c r="C7" i="21"/>
  <c r="C8" i="21"/>
  <c r="C9" i="21"/>
  <c r="C10" i="21"/>
  <c r="C11" i="21"/>
  <c r="C6" i="21"/>
  <c r="C13" i="11"/>
  <c r="E13" i="11" s="1"/>
  <c r="C14" i="11"/>
  <c r="E14" i="11" s="1"/>
  <c r="C15" i="11"/>
  <c r="E15" i="11" s="1"/>
  <c r="C16" i="11"/>
  <c r="E16" i="11" s="1"/>
  <c r="C17" i="11"/>
  <c r="E17" i="11" s="1"/>
  <c r="C18" i="11"/>
  <c r="E18" i="11" s="1"/>
  <c r="C19" i="11"/>
  <c r="E19" i="11" s="1"/>
  <c r="C12" i="11"/>
  <c r="E12" i="11" s="1"/>
  <c r="C11" i="11"/>
  <c r="E11" i="11" s="1"/>
  <c r="C26" i="7"/>
  <c r="C25" i="7"/>
  <c r="C16" i="7"/>
  <c r="C15" i="7"/>
  <c r="C17" i="7" s="1"/>
  <c r="B12" i="9"/>
  <c r="C12" i="9" s="1"/>
  <c r="B13" i="9" s="1"/>
  <c r="C13" i="9" s="1"/>
  <c r="B14" i="9" s="1"/>
  <c r="C14" i="9" s="1"/>
  <c r="B15" i="9" s="1"/>
  <c r="C15" i="9" s="1"/>
  <c r="C19" i="7"/>
  <c r="B5" i="9"/>
  <c r="C5" i="9" s="1"/>
  <c r="C3" i="9"/>
  <c r="B4" i="8"/>
  <c r="D13" i="11" l="1"/>
  <c r="D11" i="11"/>
  <c r="D12" i="11"/>
  <c r="D14" i="11"/>
  <c r="D19" i="11"/>
  <c r="D18" i="11"/>
  <c r="D17" i="11"/>
  <c r="D16" i="11"/>
  <c r="D15" i="11"/>
  <c r="C18" i="7"/>
  <c r="B85" i="21"/>
  <c r="C85" i="21" s="1"/>
  <c r="B84" i="21"/>
  <c r="C84" i="21" s="1"/>
  <c r="B83" i="21"/>
  <c r="C83" i="21" s="1"/>
  <c r="B82" i="21"/>
  <c r="C82" i="21" s="1"/>
  <c r="B81" i="21"/>
  <c r="C81" i="21" s="1"/>
  <c r="B80" i="21"/>
  <c r="C80" i="21" s="1"/>
  <c r="B7" i="10" l="1"/>
  <c r="B11" i="8"/>
  <c r="B7" i="8"/>
  <c r="B3" i="8"/>
  <c r="C12" i="7"/>
  <c r="C11" i="7"/>
  <c r="C10" i="7"/>
  <c r="C9" i="7"/>
  <c r="C8" i="7"/>
  <c r="C7" i="7"/>
  <c r="C6" i="7"/>
  <c r="B10" i="10" l="1"/>
  <c r="B5" i="8"/>
  <c r="B6" i="8"/>
  <c r="F10" i="10" l="1"/>
  <c r="C10" i="10"/>
  <c r="E10" i="10"/>
  <c r="G10" i="10" s="1"/>
  <c r="B11" i="10"/>
  <c r="B12" i="10" s="1"/>
  <c r="D12" i="10" s="1"/>
  <c r="B8" i="8"/>
  <c r="B9" i="8" s="1"/>
  <c r="B13" i="10" l="1"/>
  <c r="D13" i="10" s="1"/>
  <c r="C12" i="10"/>
  <c r="F11" i="10"/>
  <c r="D11" i="10"/>
  <c r="E11" i="10"/>
  <c r="G11" i="10" s="1"/>
  <c r="C11" i="10"/>
  <c r="B14" i="10" l="1"/>
  <c r="D14" i="10" s="1"/>
  <c r="C13" i="10"/>
  <c r="F12" i="10"/>
  <c r="E12" i="10"/>
  <c r="G12" i="10" s="1"/>
  <c r="B15" i="10" l="1"/>
  <c r="D15" i="10" s="1"/>
  <c r="C14" i="10"/>
  <c r="F13" i="10"/>
  <c r="E13" i="10"/>
  <c r="G13" i="10" s="1"/>
  <c r="B16" i="10" l="1"/>
  <c r="D16" i="10" s="1"/>
  <c r="C15" i="10"/>
  <c r="F14" i="10"/>
  <c r="E14" i="10"/>
  <c r="G14" i="10" s="1"/>
  <c r="B17" i="10" l="1"/>
  <c r="D17" i="10" s="1"/>
  <c r="C16" i="10"/>
  <c r="F15" i="10"/>
  <c r="E15" i="10"/>
  <c r="G15" i="10" s="1"/>
  <c r="B18" i="10" l="1"/>
  <c r="D18" i="10" s="1"/>
  <c r="C17" i="10"/>
  <c r="F16" i="10"/>
  <c r="E16" i="10"/>
  <c r="G16" i="10" s="1"/>
  <c r="B19" i="10" l="1"/>
  <c r="D19" i="10" s="1"/>
  <c r="C18" i="10"/>
  <c r="F17" i="10"/>
  <c r="E17" i="10"/>
  <c r="G17" i="10" s="1"/>
  <c r="B20" i="10" l="1"/>
  <c r="D20" i="10" s="1"/>
  <c r="C19" i="10"/>
  <c r="F18" i="10"/>
  <c r="E18" i="10"/>
  <c r="G18" i="10" s="1"/>
  <c r="B21" i="10" l="1"/>
  <c r="C20" i="10"/>
  <c r="F19" i="10"/>
  <c r="E19" i="10"/>
  <c r="G19" i="10" s="1"/>
  <c r="C21" i="10" l="1"/>
  <c r="D21" i="10"/>
  <c r="F20" i="10"/>
  <c r="E20" i="10"/>
  <c r="G20" i="10" s="1"/>
  <c r="E21" i="10" l="1"/>
  <c r="G21" i="10" s="1"/>
  <c r="G23" i="10" s="1"/>
  <c r="F2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Metshein</author>
  </authors>
  <commentList>
    <comment ref="B5" authorId="0" shapeId="0" xr:uid="{00000000-0006-0000-0800-000001000000}">
      <text>
        <r>
          <rPr>
            <sz val="9"/>
            <color indexed="81"/>
            <rFont val="Tahoma"/>
            <family val="2"/>
            <charset val="186"/>
          </rPr>
          <t>kõigi väärtuste summa ja jagatakse objektide arvuga</t>
        </r>
      </text>
    </comment>
    <comment ref="C27" authorId="0" shapeId="0" xr:uid="{00000000-0006-0000-0800-000002000000}">
      <text>
        <r>
          <rPr>
            <b/>
            <u/>
            <sz val="9"/>
            <color indexed="81"/>
            <rFont val="Tahoma"/>
            <family val="2"/>
            <charset val="186"/>
          </rPr>
          <t>Kaalutud keskmise leidmine:</t>
        </r>
        <r>
          <rPr>
            <b/>
            <sz val="9"/>
            <color indexed="81"/>
            <rFont val="Tahoma"/>
            <family val="2"/>
            <charset val="186"/>
          </rPr>
          <t xml:space="preserve">
</t>
        </r>
        <r>
          <rPr>
            <sz val="9"/>
            <color indexed="81"/>
            <rFont val="Tahoma"/>
            <family val="2"/>
            <charset val="186"/>
          </rPr>
          <t xml:space="preserve">Otsest valemit selle arvutamiseks pole. Valem:
       </t>
        </r>
        <r>
          <rPr>
            <b/>
            <sz val="9"/>
            <color indexed="81"/>
            <rFont val="Tahoma"/>
            <family val="2"/>
            <charset val="186"/>
          </rPr>
          <t>∑(ainepunktid*hinded)/∑(ainepunktid)</t>
        </r>
        <r>
          <rPr>
            <sz val="9"/>
            <color indexed="81"/>
            <rFont val="Tahoma"/>
            <family val="2"/>
            <charset val="186"/>
          </rPr>
          <t xml:space="preserve">
Ehk meil tuleb iga aine AP*hinne ja need kokku liita ning omakorda jagada kogu ainepunktide summaga.
       </t>
        </r>
        <r>
          <rPr>
            <b/>
            <sz val="9"/>
            <color indexed="81"/>
            <rFont val="Tahoma"/>
            <family val="2"/>
            <charset val="186"/>
          </rPr>
          <t xml:space="preserve">(AP1*HINNE1+AP2*HINNE2+AP3*HINNE3+jne)/AP_SUMMA
</t>
        </r>
        <r>
          <rPr>
            <sz val="9"/>
            <color indexed="81"/>
            <rFont val="Tahoma"/>
            <family val="2"/>
            <charset val="186"/>
          </rPr>
          <t xml:space="preserve">Excelis tuleb siinkohal appi SUMPRODUCT ja SUM:
       </t>
        </r>
        <r>
          <rPr>
            <b/>
            <sz val="9"/>
            <color indexed="81"/>
            <rFont val="Tahoma"/>
            <family val="2"/>
            <charset val="186"/>
          </rPr>
          <t>=SUMPRODUCT(ainepunktid;hinne)/SUM(ainepunktid)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Metshein</author>
  </authors>
  <commentList>
    <comment ref="K4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186"/>
          </rPr>
          <t xml:space="preserve">Leia mitu eksamit on kokku tehtud
</t>
        </r>
      </text>
    </comment>
  </commentList>
</comments>
</file>

<file path=xl/sharedStrings.xml><?xml version="1.0" encoding="utf-8"?>
<sst xmlns="http://schemas.openxmlformats.org/spreadsheetml/2006/main" count="1707" uniqueCount="584">
  <si>
    <t>Pöördumine valemist</t>
  </si>
  <si>
    <t xml:space="preserve">Funktsiooni nimi (argument1; argument2;...) </t>
  </si>
  <si>
    <r>
      <t xml:space="preserve">Avaldise kirjutamisel võib kasutada käsku </t>
    </r>
    <r>
      <rPr>
        <i/>
        <sz val="11"/>
        <color theme="3" tint="-0.249977111117893"/>
        <rFont val="Calibri"/>
        <family val="2"/>
        <charset val="186"/>
        <scheme val="minor"/>
      </rPr>
      <t>Formulas / Insert Function</t>
    </r>
  </si>
  <si>
    <r>
      <t xml:space="preserve">Nuppu  </t>
    </r>
    <r>
      <rPr>
        <b/>
        <i/>
        <sz val="11"/>
        <color theme="3" tint="-0.249977111117893"/>
        <rFont val="Calibri"/>
        <family val="2"/>
        <charset val="186"/>
        <scheme val="minor"/>
      </rPr>
      <t xml:space="preserve">fx </t>
    </r>
  </si>
  <si>
    <t>Näide</t>
  </si>
  <si>
    <t>Kaup</t>
  </si>
  <si>
    <t>Hind</t>
  </si>
  <si>
    <t>Kogus</t>
  </si>
  <si>
    <t>1. Valime funktsiooni</t>
  </si>
  <si>
    <t>Juust</t>
  </si>
  <si>
    <t>2. Dialoogiaknas sisestame argumendid</t>
  </si>
  <si>
    <t>Vorst</t>
  </si>
  <si>
    <t>3. Vajutame OK</t>
  </si>
  <si>
    <t>Õlu</t>
  </si>
  <si>
    <t>Leib</t>
  </si>
  <si>
    <t>Maksta kokku:</t>
  </si>
  <si>
    <r>
      <t xml:space="preserve">Valik matemaatikafunktsioone. Proovige muuta arve </t>
    </r>
    <r>
      <rPr>
        <b/>
        <i/>
        <sz val="12"/>
        <rFont val="Calibri"/>
        <family val="2"/>
        <charset val="186"/>
        <scheme val="minor"/>
      </rPr>
      <t>a</t>
    </r>
    <r>
      <rPr>
        <b/>
        <sz val="12"/>
        <rFont val="Calibri"/>
        <family val="2"/>
        <charset val="186"/>
        <scheme val="minor"/>
      </rPr>
      <t xml:space="preserve"> ja </t>
    </r>
    <r>
      <rPr>
        <b/>
        <i/>
        <sz val="12"/>
        <rFont val="Calibri"/>
        <family val="2"/>
        <charset val="186"/>
        <scheme val="minor"/>
      </rPr>
      <t>b</t>
    </r>
  </si>
  <si>
    <t>Arv a</t>
  </si>
  <si>
    <t>Arv b</t>
  </si>
  <si>
    <t>Funktsioon</t>
  </si>
  <si>
    <t>Seletus</t>
  </si>
  <si>
    <t>Tulemus</t>
  </si>
  <si>
    <t>Lisaandmed</t>
  </si>
  <si>
    <t xml:space="preserve"> ABS(a)</t>
  </si>
  <si>
    <t xml:space="preserve"> Absoluutväärus</t>
  </si>
  <si>
    <t xml:space="preserve"> ACOS(a)</t>
  </si>
  <si>
    <t xml:space="preserve"> Arkuskoosinus radiaanides. -1&lt;= a &lt;=1 </t>
  </si>
  <si>
    <t xml:space="preserve"> ASIN(a)</t>
  </si>
  <si>
    <t xml:space="preserve"> Arkussiinus radiaanides. -1&lt;= a &lt;=1 </t>
  </si>
  <si>
    <t xml:space="preserve"> ATAN(a)</t>
  </si>
  <si>
    <t xml:space="preserve"> Arkustangens radiaanides </t>
  </si>
  <si>
    <t xml:space="preserve"> COS(a)</t>
  </si>
  <si>
    <t xml:space="preserve"> Koosinus. Argument radiaanides</t>
  </si>
  <si>
    <t xml:space="preserve"> DEGREES(a)</t>
  </si>
  <si>
    <t xml:space="preserve"> Teisendab radiaanid kraadideks</t>
  </si>
  <si>
    <t xml:space="preserve"> EXP(a)</t>
  </si>
  <si>
    <r>
      <t xml:space="preserve"> e</t>
    </r>
    <r>
      <rPr>
        <vertAlign val="superscript"/>
        <sz val="10"/>
        <rFont val="Calibri"/>
        <family val="2"/>
        <charset val="186"/>
        <scheme val="minor"/>
      </rPr>
      <t>a</t>
    </r>
    <r>
      <rPr>
        <sz val="10"/>
        <rFont val="Calibri"/>
        <family val="2"/>
        <charset val="186"/>
        <scheme val="minor"/>
      </rPr>
      <t>, kus e=2,718… on naturaallogaritmi alus</t>
    </r>
  </si>
  <si>
    <t xml:space="preserve"> FACT(a)</t>
  </si>
  <si>
    <t xml:space="preserve"> Faktoriaal: a!.  0&lt;= a &lt;= 170</t>
  </si>
  <si>
    <t xml:space="preserve"> INT(a)</t>
  </si>
  <si>
    <t>Ümardab arvu lähima täisarvuni, mis on väiksem kui a</t>
  </si>
  <si>
    <t xml:space="preserve"> LN(a)</t>
  </si>
  <si>
    <t>Naturaallogaritm (alus e=2,718…). a&gt;0</t>
  </si>
  <si>
    <t xml:space="preserve"> LOG(a ; alus)</t>
  </si>
  <si>
    <t xml:space="preserve">Logaritm antud alusega. Vaikimisi alus=10. a&gt;0 </t>
  </si>
  <si>
    <t>alus 3</t>
  </si>
  <si>
    <t xml:space="preserve"> LOG10(a)</t>
  </si>
  <si>
    <t>Logaritm alusega 10. a&gt;0</t>
  </si>
  <si>
    <t xml:space="preserve"> MOD(a;b)</t>
  </si>
  <si>
    <t>Jagatise a/b jääk</t>
  </si>
  <si>
    <t xml:space="preserve"> PI()</t>
  </si>
  <si>
    <t xml:space="preserve"> pi = 3,141592654</t>
  </si>
  <si>
    <t xml:space="preserve"> POWER(a; b)</t>
  </si>
  <si>
    <t>Astendamine – ab</t>
  </si>
  <si>
    <t xml:space="preserve"> RADIANS(a)</t>
  </si>
  <si>
    <t>Teisendab kraadid radiaanideks</t>
  </si>
  <si>
    <t xml:space="preserve"> RAND()</t>
  </si>
  <si>
    <t>Genereerib juhusliku arvu: 0 &lt;= arv &lt; 1</t>
  </si>
  <si>
    <t xml:space="preserve"> ROUND(a; n)</t>
  </si>
  <si>
    <t>Ümardab a väärtuse n koma- või kümnendkohani</t>
  </si>
  <si>
    <t>n=3</t>
  </si>
  <si>
    <t xml:space="preserve"> SIGN(a)</t>
  </si>
  <si>
    <t>Arvu märk: 1 – kui a&gt;0, -1 – kui a&lt;0,  0 – kui a=0</t>
  </si>
  <si>
    <t xml:space="preserve"> SIN(a)</t>
  </si>
  <si>
    <t>Siinus. Argument radiaanides</t>
  </si>
  <si>
    <t xml:space="preserve"> SQRT(a)</t>
  </si>
  <si>
    <t>Ruutjuur. a&gt;=0</t>
  </si>
  <si>
    <t xml:space="preserve"> TAN(a)</t>
  </si>
  <si>
    <t>Tangens. Argument radiaanides</t>
  </si>
  <si>
    <t xml:space="preserve"> TRUNC(a)</t>
  </si>
  <si>
    <t>Arvu täisosa</t>
  </si>
  <si>
    <t>Kirjeldus</t>
  </si>
  <si>
    <t>Valem</t>
  </si>
  <si>
    <t>TODAY()</t>
  </si>
  <si>
    <t>Jooksev kuupäev</t>
  </si>
  <si>
    <t>NOW()</t>
  </si>
  <si>
    <t>Jooksev aeg = kuup + kellaaeg</t>
  </si>
  <si>
    <t>Moodustab kuupäeva</t>
  </si>
  <si>
    <t>Eraldab ajaväärtusest tunnid</t>
  </si>
  <si>
    <t>Eraldab ajaväärtusest minutid</t>
  </si>
  <si>
    <t>Eraldab ajaväärtusest sekundid</t>
  </si>
  <si>
    <t>Moodustab kellaaja</t>
  </si>
  <si>
    <t>Funktsioonid kuupäevade ja kellaaegadega</t>
  </si>
  <si>
    <t>ajahetk</t>
  </si>
  <si>
    <t>ajahetk2</t>
  </si>
  <si>
    <t>Märkus</t>
  </si>
  <si>
    <t>YEAR(ajahetk)</t>
  </si>
  <si>
    <t>Eraldab ajaväärtusest aasta (täisarv)</t>
  </si>
  <si>
    <t>MONTH(ajahetk)</t>
  </si>
  <si>
    <t>Eraldab ajaväärtusest kuu (täisarv)</t>
  </si>
  <si>
    <t>DAY(ajahetk)</t>
  </si>
  <si>
    <t>Eraldab ajaväärtusest päeva (täisarv)</t>
  </si>
  <si>
    <t>WEEKDAY(ajahetk[;t])</t>
  </si>
  <si>
    <t xml:space="preserve">Nädalapäeva number 
t=1 või puudub: 
P-1, E- 2, ... L-7 
t=2: E-1, T-2, ... P-7  </t>
  </si>
  <si>
    <t>t=2</t>
  </si>
  <si>
    <t>HOUR(ajahetk)</t>
  </si>
  <si>
    <t>MINUTE(ajahetk)</t>
  </si>
  <si>
    <t>SECOND(ajahetk)</t>
  </si>
  <si>
    <t>EDATE(ajahetk;kuu)</t>
  </si>
  <si>
    <t>Liidab kuupäevale antud arvu kuid</t>
  </si>
  <si>
    <t>kuu=5</t>
  </si>
  <si>
    <t>EOMONTH(ajahetk;kuu)</t>
  </si>
  <si>
    <t>Leiab selle kuu viimase kuupäeva, 
mis on antud kuupäevast nii mitme kuu pärast või enne</t>
  </si>
  <si>
    <t>YEARFRAC(ajahetk; ajahetk2;režiim)</t>
  </si>
  <si>
    <t>Kahe kuupäeva vahe aastates
režiim vt Help</t>
  </si>
  <si>
    <t>režiim=1</t>
  </si>
  <si>
    <t>Aasta</t>
  </si>
  <si>
    <t>Kuu</t>
  </si>
  <si>
    <t>Päev</t>
  </si>
  <si>
    <t>Tunnid</t>
  </si>
  <si>
    <t>Minutid</t>
  </si>
  <si>
    <t>Sekundid</t>
  </si>
  <si>
    <t>DATE(Aasta; Kuu; Päev)</t>
  </si>
  <si>
    <t>TIME(Tunnid; Minutid; Sekundid)</t>
  </si>
  <si>
    <t>Näide ajafunktsioonidega</t>
  </si>
  <si>
    <t>Juku sünnikuupäev</t>
  </si>
  <si>
    <t>Sünnikuupäeva
nädalapäev</t>
  </si>
  <si>
    <t>Tänane küüpäev</t>
  </si>
  <si>
    <t>Jooksev aasta</t>
  </si>
  <si>
    <t>Mitu päeva vana Juku on?</t>
  </si>
  <si>
    <t>Mitme aastane on Juku?</t>
  </si>
  <si>
    <t>Millal on sünnipäev
jooksval aastal?</t>
  </si>
  <si>
    <t>Selle aasta
sünnipäeva nädalapäev</t>
  </si>
  <si>
    <t>Millal saab Juku nii vanaks?</t>
  </si>
  <si>
    <t>&lt;-vanus</t>
  </si>
  <si>
    <t>Akadeemiline kalender</t>
  </si>
  <si>
    <t>Nädalapäev</t>
  </si>
  <si>
    <t>Antud semestri algus:</t>
  </si>
  <si>
    <t>&lt;- on alati esmaspäev, kontrollige</t>
  </si>
  <si>
    <t>Semester kestab</t>
  </si>
  <si>
    <t>nädalat</t>
  </si>
  <si>
    <t>Semester lõpeb viimase 
nädala reedel (arvutage kuupäev)</t>
  </si>
  <si>
    <t>&lt;- kontrollime, kas on reede</t>
  </si>
  <si>
    <t>Tunniplaan</t>
  </si>
  <si>
    <t>Esimene tund algab kell</t>
  </si>
  <si>
    <t>Tund kestab</t>
  </si>
  <si>
    <t>minutit</t>
  </si>
  <si>
    <t>Sisestatud täisarvuna, mitte ajaväärtusena!</t>
  </si>
  <si>
    <t>Iga vaheaeg kestab</t>
  </si>
  <si>
    <t>Aine</t>
  </si>
  <si>
    <t>Algus</t>
  </si>
  <si>
    <t>Lõpp</t>
  </si>
  <si>
    <t>Ajalugu</t>
  </si>
  <si>
    <t>Valemid sisestada kolme lahtrisse, teistesse kopeerida</t>
  </si>
  <si>
    <t>Matemaatika</t>
  </si>
  <si>
    <t>Tulemusena on ajaväärtus, ehk päeva jrk. aja vormingus.</t>
  </si>
  <si>
    <t>Loodusõpetus</t>
  </si>
  <si>
    <t>Peab arvestama sellega, et päevas on 24 tundi ja tunnis 60 minutit.</t>
  </si>
  <si>
    <t>Kehaline kasvatus</t>
  </si>
  <si>
    <t>Kuu esimene päev</t>
  </si>
  <si>
    <t>Päeva nr. alates 1.01</t>
  </si>
  <si>
    <t>Kuu viimane päev</t>
  </si>
  <si>
    <t>Päevi kuus</t>
  </si>
  <si>
    <t>Jaanuar</t>
  </si>
  <si>
    <t>Esmaspäev</t>
  </si>
  <si>
    <t>Veebruar</t>
  </si>
  <si>
    <t>Teisipäev</t>
  </si>
  <si>
    <t>Märts</t>
  </si>
  <si>
    <t>Kolmapäev</t>
  </si>
  <si>
    <t>Aprill</t>
  </si>
  <si>
    <t>Neljapäev</t>
  </si>
  <si>
    <t>Mai</t>
  </si>
  <si>
    <t>Reede</t>
  </si>
  <si>
    <t>Juuni</t>
  </si>
  <si>
    <t>Laupäev</t>
  </si>
  <si>
    <t>Juuli</t>
  </si>
  <si>
    <t>Pühapäev</t>
  </si>
  <si>
    <t>August</t>
  </si>
  <si>
    <t>September</t>
  </si>
  <si>
    <t>Oktoober</t>
  </si>
  <si>
    <t>November</t>
  </si>
  <si>
    <t>Detsember</t>
  </si>
  <si>
    <t>Kokku</t>
  </si>
  <si>
    <t>Õiged tulemused aastale 2013</t>
  </si>
  <si>
    <t>Nimetus</t>
  </si>
  <si>
    <t>Riigipühade
kuupäevad</t>
  </si>
  <si>
    <t xml:space="preserve"> Riigipühade
kuupäevad</t>
  </si>
  <si>
    <t>Riigipüha nädalapäeva jrk.</t>
  </si>
  <si>
    <t xml:space="preserve">uusaasta </t>
  </si>
  <si>
    <t xml:space="preserve">iseseisvuspäev, Eesti Vabariigi aastapäev </t>
  </si>
  <si>
    <t xml:space="preserve">kevadpüha </t>
  </si>
  <si>
    <t xml:space="preserve">võidupüha </t>
  </si>
  <si>
    <t xml:space="preserve">jaanipäev </t>
  </si>
  <si>
    <t xml:space="preserve">taasiseseisvumispäev </t>
  </si>
  <si>
    <t xml:space="preserve">jõululaupäev </t>
  </si>
  <si>
    <t xml:space="preserve">esimene jõulupüha </t>
  </si>
  <si>
    <t xml:space="preserve">teine jõulupüha </t>
  </si>
  <si>
    <t>Nimi</t>
  </si>
  <si>
    <t>Valik matemaatikafunktsioone. Proovige muuta arve a ja b</t>
  </si>
  <si>
    <t xml:space="preserve"> ea, kus e=2,718… on naturaallogaritmi alus</t>
  </si>
  <si>
    <t>VÕRDLEMINE</t>
  </si>
  <si>
    <t>1. Ühenda ees- ja perenimi ühte lahtrisse</t>
  </si>
  <si>
    <t>Eesnimi</t>
  </si>
  <si>
    <t>Perenimi</t>
  </si>
  <si>
    <t>Eesnimi Perenimi</t>
  </si>
  <si>
    <t>Agu</t>
  </si>
  <si>
    <t>Deforž</t>
  </si>
  <si>
    <t>Aleksander</t>
  </si>
  <si>
    <t>Juurak</t>
  </si>
  <si>
    <t>Aliine</t>
  </si>
  <si>
    <t>Kivimägi</t>
  </si>
  <si>
    <t>Gerbert</t>
  </si>
  <si>
    <t>Laane</t>
  </si>
  <si>
    <t>Ivar</t>
  </si>
  <si>
    <t>Lettens</t>
  </si>
  <si>
    <t>Kaarel</t>
  </si>
  <si>
    <t>Lotman</t>
  </si>
  <si>
    <t>2. Muuda tähtede suurusi</t>
  </si>
  <si>
    <t>Esitähed suured</t>
  </si>
  <si>
    <t>Kõik tähed suured</t>
  </si>
  <si>
    <t>agu deforž</t>
  </si>
  <si>
    <t>aleksander juurak</t>
  </si>
  <si>
    <t>aliine kivimägi</t>
  </si>
  <si>
    <t>gerbert laane</t>
  </si>
  <si>
    <t>ivar lettens</t>
  </si>
  <si>
    <t>kaarel lotman</t>
  </si>
  <si>
    <t>3. Leia nime tähtede arv (tühikuid ei arvesta)</t>
  </si>
  <si>
    <t>Nime pikkus</t>
  </si>
  <si>
    <t>Eesnime pikkus</t>
  </si>
  <si>
    <t>Perenime pikkus</t>
  </si>
  <si>
    <t>4. Eralda nimest tähed</t>
  </si>
  <si>
    <t>1. täht</t>
  </si>
  <si>
    <t>5.-7. täht</t>
  </si>
  <si>
    <t>2 viimast tähte</t>
  </si>
  <si>
    <t>5. Eralda nimest eesnimi</t>
  </si>
  <si>
    <t>Eesnimi, vanus</t>
  </si>
  <si>
    <t>Agu, 27</t>
  </si>
  <si>
    <t>Aleksander, 34</t>
  </si>
  <si>
    <t>Aliine, 15</t>
  </si>
  <si>
    <t>Gerbert, 21</t>
  </si>
  <si>
    <t>Ivar, 23</t>
  </si>
  <si>
    <t>Kaarel, 21</t>
  </si>
  <si>
    <t>6. Kombineeri nimed</t>
  </si>
  <si>
    <t>E. Perenimi</t>
  </si>
  <si>
    <t>Eesnimi P.</t>
  </si>
  <si>
    <t>E.P.</t>
  </si>
  <si>
    <t>7. Leia isikukoodist päev, kuu, aasta ja sugu</t>
  </si>
  <si>
    <t>Isikukood</t>
  </si>
  <si>
    <t>Sünnipäev</t>
  </si>
  <si>
    <t>Sünnikuu</t>
  </si>
  <si>
    <t>Sünniaasta</t>
  </si>
  <si>
    <t>Sugu</t>
  </si>
  <si>
    <t>8. Asenda täpitähed: ä=2, õ=6, ü=y</t>
  </si>
  <si>
    <t>Puhastatud</t>
  </si>
  <si>
    <t>Üllar</t>
  </si>
  <si>
    <t>Õnne</t>
  </si>
  <si>
    <t>Kätlin</t>
  </si>
  <si>
    <t>Küllike</t>
  </si>
  <si>
    <t>Björn</t>
  </si>
  <si>
    <t>Krõõt</t>
  </si>
  <si>
    <t>9. Kuva vanus tärnidega.</t>
  </si>
  <si>
    <t>Vanus tärnidega</t>
  </si>
  <si>
    <t>Tekstifunktsioonid</t>
  </si>
  <si>
    <t>1. Leia vanuste erinevad keskmised</t>
  </si>
  <si>
    <t>Vanus</t>
  </si>
  <si>
    <t>Aritmeetiline keskmine</t>
  </si>
  <si>
    <t>Üle 20 aastaste aritmeetiline keskmine</t>
  </si>
  <si>
    <t>Mediaan</t>
  </si>
  <si>
    <t>Leia kõige sagedamini esinev vanus</t>
  </si>
  <si>
    <t>2. Kaalutud keskmine</t>
  </si>
  <si>
    <t>Ainepunktid</t>
  </si>
  <si>
    <t>Aine nimetus</t>
  </si>
  <si>
    <t>Hinne</t>
  </si>
  <si>
    <t>Graafika</t>
  </si>
  <si>
    <t>Programeerimise alused</t>
  </si>
  <si>
    <t>Veebitehnoloogia</t>
  </si>
  <si>
    <t>Tekstitöötlus</t>
  </si>
  <si>
    <t>Tehniline joonestamine</t>
  </si>
  <si>
    <t>Aritmeetiline keskmine:</t>
  </si>
  <si>
    <t>Kaalutud keskmine:</t>
  </si>
  <si>
    <t>Mark ja mudel</t>
  </si>
  <si>
    <t>Kütus</t>
  </si>
  <si>
    <t>Käigukast</t>
  </si>
  <si>
    <t>Värvus</t>
  </si>
  <si>
    <t>Statistika</t>
  </si>
  <si>
    <t>Acura TL 3.2</t>
  </si>
  <si>
    <t>B</t>
  </si>
  <si>
    <t>A </t>
  </si>
  <si>
    <t>beež</t>
  </si>
  <si>
    <t>Autosid kokku</t>
  </si>
  <si>
    <t>Alfa Romeo 156 2,0</t>
  </si>
  <si>
    <t>punane</t>
  </si>
  <si>
    <t>Bensiinimootoriga autosid</t>
  </si>
  <si>
    <t>Alfa Romeo 166 3.0-v6</t>
  </si>
  <si>
    <t>sinine</t>
  </si>
  <si>
    <t>Diislimootoriga autosid</t>
  </si>
  <si>
    <t>Aston Martin DB7</t>
  </si>
  <si>
    <t>roheline</t>
  </si>
  <si>
    <t>Keskmine autode valmismisaasta</t>
  </si>
  <si>
    <t>Audi 100 1.8 R4</t>
  </si>
  <si>
    <t>Kalleim auto hind</t>
  </si>
  <si>
    <t>Audi 100 2.0</t>
  </si>
  <si>
    <t>hõbedane</t>
  </si>
  <si>
    <t>Kõige odavaim auto hind</t>
  </si>
  <si>
    <t>kirsipunane</t>
  </si>
  <si>
    <t>Mitu lahtrit on Aasta veerus täitmata</t>
  </si>
  <si>
    <t>Audi 100 2.2 R5</t>
  </si>
  <si>
    <t>valge</t>
  </si>
  <si>
    <t>Keskmine autode hind</t>
  </si>
  <si>
    <t>Audi 100 2.3</t>
  </si>
  <si>
    <t>must</t>
  </si>
  <si>
    <t>Kõige uuem auto</t>
  </si>
  <si>
    <t>Kõige vanem auto</t>
  </si>
  <si>
    <t>Kalliduselt kolmas hind</t>
  </si>
  <si>
    <t>hall</t>
  </si>
  <si>
    <t>Loe kokku kõik 1992 aasta mudelid</t>
  </si>
  <si>
    <t>Audi 100 2.3 i</t>
  </si>
  <si>
    <t>Loe kokku mudelid, mille hind on alla 100 000</t>
  </si>
  <si>
    <t>Audi 100 2.6 V6</t>
  </si>
  <si>
    <t>Audi 100 2.8 V6</t>
  </si>
  <si>
    <t>tumepunane</t>
  </si>
  <si>
    <t>Audi 100 Avant 2.6 V6</t>
  </si>
  <si>
    <t>Audi 100 2.3 2.6</t>
  </si>
  <si>
    <t>Audi 100 Avant 2.3 i</t>
  </si>
  <si>
    <t>Audi 100 Avant 2.6 i V6</t>
  </si>
  <si>
    <t>tumehall</t>
  </si>
  <si>
    <t>Audi 100 avant 2.6 V6</t>
  </si>
  <si>
    <t>tumesinine</t>
  </si>
  <si>
    <t>Audi 100 Avant 2.3</t>
  </si>
  <si>
    <t>Audi 80 B4 2.3</t>
  </si>
  <si>
    <t>tumeroheline</t>
  </si>
  <si>
    <t>Audi 80 B4 2.3 V5</t>
  </si>
  <si>
    <r>
      <t>A</t>
    </r>
    <r>
      <rPr>
        <sz val="11"/>
        <color theme="1"/>
        <rFont val="Calibri"/>
        <family val="2"/>
        <charset val="186"/>
        <scheme val="minor"/>
      </rPr>
      <t> </t>
    </r>
  </si>
  <si>
    <t>helesinine</t>
  </si>
  <si>
    <t>Audi 80 B4 2.0 i</t>
  </si>
  <si>
    <t>Audi 80 B4 Avant 2.6 i V6</t>
  </si>
  <si>
    <t>Audi 80b4 2.0 E</t>
  </si>
  <si>
    <t>Audi 90 2.2 R5</t>
  </si>
  <si>
    <t>kuldne</t>
  </si>
  <si>
    <t>Audi 90 2.3 R5</t>
  </si>
  <si>
    <t>Audi A4 1.6</t>
  </si>
  <si>
    <t>BMW 318i 1.8</t>
  </si>
  <si>
    <t>Ford Escort 1.4</t>
  </si>
  <si>
    <t>D</t>
  </si>
  <si>
    <t>Mercedes-Benz 190 2.0</t>
  </si>
  <si>
    <t>Mercedes-Benz 190 D</t>
  </si>
  <si>
    <t>Alfa Romeo 145 QV 2.0</t>
  </si>
  <si>
    <t>M </t>
  </si>
  <si>
    <t>Alfa Romeo 156 2.0</t>
  </si>
  <si>
    <t>Alfa Romeo 156 2.5 V6</t>
  </si>
  <si>
    <t>Alfa Romeo 156 2,0 T.spark 2.0</t>
  </si>
  <si>
    <t>Alfa Romeo 156 2,5 V6 V6</t>
  </si>
  <si>
    <t>Alfa Romeo 166 2.5</t>
  </si>
  <si>
    <t>Alfa Romeo 166 2,5</t>
  </si>
  <si>
    <t>Alfa Romeo 166 Super 3.0 V6</t>
  </si>
  <si>
    <t>Alfa Romeo 166 T-Spark 2.0</t>
  </si>
  <si>
    <t>Alfa Romeo 33 1.7</t>
  </si>
  <si>
    <t>Alfa Romeo GTV Twin Spark 2.0 16V</t>
  </si>
  <si>
    <t>Alfa Romeo Spider Cabrio 1.6</t>
  </si>
  <si>
    <t>Audi 100 2.0 i</t>
  </si>
  <si>
    <t>Audi 100 2.0 R4</t>
  </si>
  <si>
    <t>Audi 100 2.0 R5</t>
  </si>
  <si>
    <t>pruun metallik</t>
  </si>
  <si>
    <t>Audi 100 2.1</t>
  </si>
  <si>
    <t>Audi 100 2.2</t>
  </si>
  <si>
    <t>Audi 100 2.3 B</t>
  </si>
  <si>
    <t>Audi 100 2.3 E</t>
  </si>
  <si>
    <t>hallikas-tumesinine</t>
  </si>
  <si>
    <t>Audi 100 2.3 r5</t>
  </si>
  <si>
    <t>Audi 100 2.4 D</t>
  </si>
  <si>
    <t>Audi 100 2.5 TDi</t>
  </si>
  <si>
    <t>Audi 100 2.6</t>
  </si>
  <si>
    <t>Audi 100 2.6 V 6</t>
  </si>
  <si>
    <t>Audi 100 2.6 v6</t>
  </si>
  <si>
    <t>Audi 100 2.8</t>
  </si>
  <si>
    <t>Audi 100 2.8 v6</t>
  </si>
  <si>
    <t>Audi 100 2,0i 2.0</t>
  </si>
  <si>
    <t>Audi 100 2,8e 2.8 V6</t>
  </si>
  <si>
    <t>Audi 100 2.5TDi 2.5 R5</t>
  </si>
  <si>
    <t>Audi 100 2.6e 2.6 V6 24V</t>
  </si>
  <si>
    <t>Audi 100 Avant 2.0</t>
  </si>
  <si>
    <t>tumelilla</t>
  </si>
  <si>
    <t>rohekassinine</t>
  </si>
  <si>
    <t>Audi 100 Avant 2.4</t>
  </si>
  <si>
    <t>Audi 100 Avant 2.5 R5</t>
  </si>
  <si>
    <t>Audi 100 Avant 2.8 V6</t>
  </si>
  <si>
    <t>Audi 80 B4 2.0</t>
  </si>
  <si>
    <t>Audi 80 B4 2.0 R4</t>
  </si>
  <si>
    <t>Audi 80 B4 2.6</t>
  </si>
  <si>
    <t>Audi 80 B4 2.6 i</t>
  </si>
  <si>
    <t>Audi 80 B4 2.6 i V6</t>
  </si>
  <si>
    <t>Audi 80 B4 2.6 V6</t>
  </si>
  <si>
    <t>Audi 80 B4 2.8</t>
  </si>
  <si>
    <t>Audi 80 B4 2.8 V6</t>
  </si>
  <si>
    <t>Audi 80 B4 1.9 TD 55kW</t>
  </si>
  <si>
    <t>Audi 80 B4 1.9 TDI 1.9</t>
  </si>
  <si>
    <t>Audi 80 B4 2,0</t>
  </si>
  <si>
    <t>Audi 80 B4 2.0 2.0 R4</t>
  </si>
  <si>
    <t>Audi 80 B4 2.0 E</t>
  </si>
  <si>
    <t>Audi 80 B4 Avant 1.9 TDI</t>
  </si>
  <si>
    <t>Audi 80 B4 avant 2.0</t>
  </si>
  <si>
    <t>Audi 80 B4 Avant 2.0</t>
  </si>
  <si>
    <t>lilla metallik</t>
  </si>
  <si>
    <t>Audi 80 B4 Avant 2.0 i</t>
  </si>
  <si>
    <t>Audi 80 B4 Avant 2.6 V6</t>
  </si>
  <si>
    <t>Audi 80 B4 Avant 2,6 V6</t>
  </si>
  <si>
    <t>Audi 80 B4 Avant Quattro 2.6 V6</t>
  </si>
  <si>
    <t>Audi 80 B4 Quattro 2.0</t>
  </si>
  <si>
    <t>Audi 80 B4 Quattro 2.3</t>
  </si>
  <si>
    <t>Audi 80 B4 Quattro 2.3 i</t>
  </si>
  <si>
    <t>Audi 80 Coupe 2.3</t>
  </si>
  <si>
    <t>Audi 80 Kabriolett 2.3</t>
  </si>
  <si>
    <t>Audi 80 Quatro 2.6 V6</t>
  </si>
  <si>
    <t>Audi 80 Quattro 2.0</t>
  </si>
  <si>
    <t>Audi 80 tdi 1.9 R4</t>
  </si>
  <si>
    <t>Audi 80b4 avant 2.0</t>
  </si>
  <si>
    <t>Audi 90 2.0</t>
  </si>
  <si>
    <t>helehall</t>
  </si>
  <si>
    <t>Audi 90 2.3</t>
  </si>
  <si>
    <t>Audi 90 2.3i 2.3</t>
  </si>
  <si>
    <t>Audi 90 coupe 2.3</t>
  </si>
  <si>
    <t>Audi 90 Coupe 2.3</t>
  </si>
  <si>
    <t>Audi 90 Quattro 2.3 R5</t>
  </si>
  <si>
    <t>Audi 90 Rieger style 2.2</t>
  </si>
  <si>
    <t>Audi A100 2.5dt</t>
  </si>
  <si>
    <t>Audi A2 1.4</t>
  </si>
  <si>
    <t>Audi A3 1.6</t>
  </si>
  <si>
    <t>Audi A3 quattro 1.8 Turbo</t>
  </si>
  <si>
    <t>pronksmetallik</t>
  </si>
  <si>
    <t>BMW 318i 1.8 i</t>
  </si>
  <si>
    <t>BMW 318i 1.8 R4</t>
  </si>
  <si>
    <t>Fiat Bravo 1.6</t>
  </si>
  <si>
    <t>Fiat Bravo 1,4 12V</t>
  </si>
  <si>
    <t>Fiat Croma 2.0</t>
  </si>
  <si>
    <t>Fiat Croma 2.4 TD R4</t>
  </si>
  <si>
    <t>Fiat Ducato 1.9 TD</t>
  </si>
  <si>
    <t>Fiat Marea 1.6 L4</t>
  </si>
  <si>
    <t>Fiat Marea 1.8</t>
  </si>
  <si>
    <t>Fiat Marea 1.8 R4</t>
  </si>
  <si>
    <t>Fiat Marea HLX 2.4</t>
  </si>
  <si>
    <t>Fiat marea weekend 1.6</t>
  </si>
  <si>
    <t>Fiat Marea Weekend 1.6</t>
  </si>
  <si>
    <t>Ford Escort 1.3</t>
  </si>
  <si>
    <t>Ford escort 1.4</t>
  </si>
  <si>
    <t>Ford Sierra 2.0</t>
  </si>
  <si>
    <t>šampanja</t>
  </si>
  <si>
    <t>Honda Civic 1.3</t>
  </si>
  <si>
    <t>Honda civic 1.4</t>
  </si>
  <si>
    <t>Honda Civic 1.4</t>
  </si>
  <si>
    <t>Mazda 323f 1.8</t>
  </si>
  <si>
    <t>Mazda 323f 1.8 i</t>
  </si>
  <si>
    <t>Mazda 323f 1.5</t>
  </si>
  <si>
    <t>pruun hele</t>
  </si>
  <si>
    <t>Mazda 323f 16V Sport 1.5 r4</t>
  </si>
  <si>
    <t>Mazda 323f 2.0 Sport</t>
  </si>
  <si>
    <t>Mercedes-Benz 190 2.3 R4</t>
  </si>
  <si>
    <t>Mercedes-Benz 190 2.5 D</t>
  </si>
  <si>
    <t>Mercedes-Benz 190 2.0d 2.0</t>
  </si>
  <si>
    <t>Mercedes-Benz 190 D 2.0</t>
  </si>
  <si>
    <t>Nissan Primera SLX 2.0 D 2.0</t>
  </si>
  <si>
    <t>Nissan Primera SRI 1.6</t>
  </si>
  <si>
    <t>Nissan Primera SRi 1.6 16V</t>
  </si>
  <si>
    <t>Nissan Primera SRi 2.0</t>
  </si>
  <si>
    <t>Nissan Primera SRI 2.0</t>
  </si>
  <si>
    <t>Opel Astra 1.7 TD</t>
  </si>
  <si>
    <t>Opel Astra 1.8</t>
  </si>
  <si>
    <t>Opel Astra 1.8 i</t>
  </si>
  <si>
    <t>Opel Astra 2.0 GTI</t>
  </si>
  <si>
    <t>Opel Astra 1,2 16V Base</t>
  </si>
  <si>
    <t>Opel Astra 1,6 Caravan 1.6</t>
  </si>
  <si>
    <t>Toyota Celica 1,8VVT-i 1.8 VVT-i</t>
  </si>
  <si>
    <t>Toyota Celica 1.6</t>
  </si>
  <si>
    <t>Toyota Corolla 1.3</t>
  </si>
  <si>
    <t>Volkswagen Golf 1.6</t>
  </si>
  <si>
    <t>Volkswagen Golf 1.6 16V</t>
  </si>
  <si>
    <t>Tabeli lõpus koosta statistika ainete kaupa</t>
  </si>
  <si>
    <t>Inglise keel</t>
  </si>
  <si>
    <t>Saksa keel</t>
  </si>
  <si>
    <t>Keemia</t>
  </si>
  <si>
    <t>Bioloogia</t>
  </si>
  <si>
    <t>Matem.</t>
  </si>
  <si>
    <t>Kirjand</t>
  </si>
  <si>
    <t>Keskmine</t>
  </si>
  <si>
    <t>Kaaltutud keskm.</t>
  </si>
  <si>
    <t>Eksamite arv</t>
  </si>
  <si>
    <t>Ainete mahud</t>
  </si>
  <si>
    <t xml:space="preserve">Olav Aarna </t>
  </si>
  <si>
    <t xml:space="preserve">Rein Aidma </t>
  </si>
  <si>
    <t xml:space="preserve">Toomas Alatalu </t>
  </si>
  <si>
    <t xml:space="preserve">Jaak Allik </t>
  </si>
  <si>
    <t xml:space="preserve">Küllo Arjakas </t>
  </si>
  <si>
    <t xml:space="preserve">Meelis Atonen </t>
  </si>
  <si>
    <t xml:space="preserve">Enn Eesmaa </t>
  </si>
  <si>
    <t xml:space="preserve">Eldar Efendijev </t>
  </si>
  <si>
    <t xml:space="preserve">Margi Ein </t>
  </si>
  <si>
    <t xml:space="preserve">Ene Ergma </t>
  </si>
  <si>
    <t xml:space="preserve">Igor Gräzin </t>
  </si>
  <si>
    <t xml:space="preserve">Margus Hanson </t>
  </si>
  <si>
    <t xml:space="preserve">Andres Herkel </t>
  </si>
  <si>
    <t xml:space="preserve">Sergei Ivanov </t>
  </si>
  <si>
    <t xml:space="preserve">Andres Jalak  </t>
  </si>
  <si>
    <t xml:space="preserve">Helmer Jõgi </t>
  </si>
  <si>
    <t xml:space="preserve">Raivo Järvi </t>
  </si>
  <si>
    <t xml:space="preserve">Helle Kalda </t>
  </si>
  <si>
    <t xml:space="preserve">Nelli Kalikova </t>
  </si>
  <si>
    <t xml:space="preserve">Mati Kepp </t>
  </si>
  <si>
    <t xml:space="preserve">Arnold Kimber </t>
  </si>
  <si>
    <t>Mait Klaassen</t>
  </si>
  <si>
    <t xml:space="preserve">Peeter Kreitzberg </t>
  </si>
  <si>
    <t xml:space="preserve">Elle Kull </t>
  </si>
  <si>
    <t>Tõnis Kõiv</t>
  </si>
  <si>
    <t xml:space="preserve">Urmo Kööbi </t>
  </si>
  <si>
    <t xml:space="preserve">Olev Laanjärv </t>
  </si>
  <si>
    <t xml:space="preserve">Mart Laar  </t>
  </si>
  <si>
    <t xml:space="preserve">Jarno Laur </t>
  </si>
  <si>
    <t xml:space="preserve">Tarmo Leinatamm </t>
  </si>
  <si>
    <t xml:space="preserve">Margus Leivo </t>
  </si>
  <si>
    <t xml:space="preserve">Heimar Lenk </t>
  </si>
  <si>
    <t xml:space="preserve">Robert Lepikson </t>
  </si>
  <si>
    <t xml:space="preserve">Jürgen Ligi </t>
  </si>
  <si>
    <t xml:space="preserve">Väino Linde </t>
  </si>
  <si>
    <t xml:space="preserve">Andres Lipstok </t>
  </si>
  <si>
    <t xml:space="preserve">Värner Lootsmann </t>
  </si>
  <si>
    <t xml:space="preserve">Mihhail Lotman </t>
  </si>
  <si>
    <t xml:space="preserve">Tõnis Lukas </t>
  </si>
  <si>
    <t xml:space="preserve">Maret Maripuu </t>
  </si>
  <si>
    <t xml:space="preserve">Jaanus Marrandi </t>
  </si>
  <si>
    <t xml:space="preserve">Tiit Matsulevitš  </t>
  </si>
  <si>
    <t xml:space="preserve">Marko Mihkelson </t>
  </si>
  <si>
    <t xml:space="preserve">Sven Mikser </t>
  </si>
  <si>
    <t xml:space="preserve">Tatjana Muravjova </t>
  </si>
  <si>
    <t xml:space="preserve">Leino Mägi </t>
  </si>
  <si>
    <t xml:space="preserve">Jaanus Männik </t>
  </si>
  <si>
    <t xml:space="preserve">Eiki Nestor </t>
  </si>
  <si>
    <t xml:space="preserve">Tiit Niilo </t>
  </si>
  <si>
    <t xml:space="preserve">Mart Nutt </t>
  </si>
  <si>
    <t xml:space="preserve">Kristiina Ojuland </t>
  </si>
  <si>
    <t xml:space="preserve">Mart Opmann </t>
  </si>
  <si>
    <t xml:space="preserve">Ivari Padar </t>
  </si>
  <si>
    <t xml:space="preserve">Juhan Parts </t>
  </si>
  <si>
    <t xml:space="preserve">Ants Pauls </t>
  </si>
  <si>
    <t xml:space="preserve">Koit Pikaro </t>
  </si>
  <si>
    <t xml:space="preserve">Marko Pomerants </t>
  </si>
  <si>
    <t xml:space="preserve">Koit Prants </t>
  </si>
  <si>
    <t xml:space="preserve">Nelli Privalova </t>
  </si>
  <si>
    <t xml:space="preserve">Henn Pärn </t>
  </si>
  <si>
    <t xml:space="preserve">Kadi Pärnits </t>
  </si>
  <si>
    <t xml:space="preserve">Kaarel Pürg </t>
  </si>
  <si>
    <t xml:space="preserve">Jaanus Rahumägi </t>
  </si>
  <si>
    <t xml:space="preserve">Ülle Rajasalu </t>
  </si>
  <si>
    <t xml:space="preserve">Rein Randver  </t>
  </si>
  <si>
    <t xml:space="preserve">Indrek Raudne </t>
  </si>
  <si>
    <t xml:space="preserve">Janno Reiljan </t>
  </si>
  <si>
    <t xml:space="preserve">Urmas Reinsalu </t>
  </si>
  <si>
    <t xml:space="preserve">Reet Roos </t>
  </si>
  <si>
    <t xml:space="preserve">Rain Rosimannus </t>
  </si>
  <si>
    <t xml:space="preserve">Jüri Saar </t>
  </si>
  <si>
    <t xml:space="preserve">Katrin Saks </t>
  </si>
  <si>
    <t xml:space="preserve">Vilja Savisaar </t>
  </si>
  <si>
    <t xml:space="preserve">Helir-Valdor Seeder </t>
  </si>
  <si>
    <t xml:space="preserve">Evelyn Sepp </t>
  </si>
  <si>
    <t xml:space="preserve">Ain Seppik </t>
  </si>
  <si>
    <t xml:space="preserve">Sven Sester </t>
  </si>
  <si>
    <t xml:space="preserve">Siiri Sisask </t>
  </si>
  <si>
    <t xml:space="preserve">Mark Soosaar </t>
  </si>
  <si>
    <t xml:space="preserve">Imre Sooäär </t>
  </si>
  <si>
    <t xml:space="preserve">Mihhail Stalnuhhin </t>
  </si>
  <si>
    <t xml:space="preserve">Jüri Šehovtsov </t>
  </si>
  <si>
    <t xml:space="preserve">Olari Taal </t>
  </si>
  <si>
    <t xml:space="preserve">Vello Tafenau </t>
  </si>
  <si>
    <t xml:space="preserve">Andres Taimla </t>
  </si>
  <si>
    <t xml:space="preserve">Jüri Tamm </t>
  </si>
  <si>
    <t xml:space="preserve">Tiit Tammsaar </t>
  </si>
  <si>
    <t xml:space="preserve">Ela Tomson </t>
  </si>
  <si>
    <t xml:space="preserve">Toivo Tootsen </t>
  </si>
  <si>
    <t xml:space="preserve">Mai Treial </t>
  </si>
  <si>
    <t xml:space="preserve">Peeter Tulviste </t>
  </si>
  <si>
    <t xml:space="preserve">Marika Tuus </t>
  </si>
  <si>
    <t xml:space="preserve">Liina Tõnisson </t>
  </si>
  <si>
    <t xml:space="preserve">Ken-Marti Vaher </t>
  </si>
  <si>
    <t xml:space="preserve">Toomas Varek </t>
  </si>
  <si>
    <t xml:space="preserve">Trivimi Velliste </t>
  </si>
  <si>
    <t xml:space="preserve">Vladimir Velman </t>
  </si>
  <si>
    <t xml:space="preserve">Taavi Veskimägi </t>
  </si>
  <si>
    <t>Aivar Õun</t>
  </si>
  <si>
    <t xml:space="preserve">Harri Õunapuu </t>
  </si>
  <si>
    <t xml:space="preserve">Avo Üprus </t>
  </si>
  <si>
    <t>Sooritusi</t>
  </si>
  <si>
    <t>Miinimumpall</t>
  </si>
  <si>
    <t>Maksimumpall</t>
  </si>
  <si>
    <t>https://www.metshein.com/unit/excel-2010-statistilised-funktsioonid-harjutus-11/?id=3219</t>
  </si>
  <si>
    <t>Statistilised funktsioonid</t>
  </si>
  <si>
    <t>https://www.metshein.com/unit/excel-2010-tekstifunktsioonid-harjutus-13/?id=3219</t>
  </si>
  <si>
    <t xml:space="preserve"> =LOG(arv_a ; alus)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</si>
</sst>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&quot;kr&quot;_-;\-* #,##0.00\ &quot;kr&quot;_-;_-* &quot;-&quot;??\ &quot;kr&quot;_-;_-@_-"/>
    <numFmt numFmtId="165" formatCode="_-* #,##0.00\ _k_r_-;\-* #,##0.00\ _k_r_-;_-* &quot;-&quot;??\ _k_r_-;_-@_-"/>
    <numFmt numFmtId="166" formatCode="0.00_ ;[Red]\-0.00\ "/>
    <numFmt numFmtId="167" formatCode="d/mm/yyyy\ h:mm:ss"/>
    <numFmt numFmtId="168" formatCode="[$-F400]h:mm:ss\ AM/PM"/>
    <numFmt numFmtId="169" formatCode="dddd"/>
  </numFmts>
  <fonts count="3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name val="Calibri"/>
      <family val="2"/>
      <charset val="186"/>
      <scheme val="minor"/>
    </font>
    <font>
      <sz val="11"/>
      <color theme="3" tint="-0.249977111117893"/>
      <name val="Calibri"/>
      <family val="2"/>
      <charset val="186"/>
      <scheme val="minor"/>
    </font>
    <font>
      <i/>
      <sz val="11"/>
      <color theme="3" tint="-0.249977111117893"/>
      <name val="Calibri"/>
      <family val="2"/>
      <charset val="186"/>
      <scheme val="minor"/>
    </font>
    <font>
      <b/>
      <i/>
      <sz val="11"/>
      <color theme="3" tint="-0.249977111117893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name val="Calibri"/>
      <family val="2"/>
      <charset val="186"/>
      <scheme val="minor"/>
    </font>
    <font>
      <b/>
      <sz val="11"/>
      <color theme="3"/>
      <name val="Arial"/>
      <family val="2"/>
      <charset val="186"/>
    </font>
    <font>
      <b/>
      <i/>
      <sz val="12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2"/>
      <name val="Calibri"/>
      <family val="2"/>
      <charset val="186"/>
      <scheme val="minor"/>
    </font>
    <font>
      <vertAlign val="superscript"/>
      <sz val="10"/>
      <name val="Calibri"/>
      <family val="2"/>
      <charset val="186"/>
      <scheme val="minor"/>
    </font>
    <font>
      <sz val="10"/>
      <color indexed="8"/>
      <name val="Arial"/>
      <family val="2"/>
      <charset val="186"/>
    </font>
    <font>
      <b/>
      <sz val="16"/>
      <name val="Arial"/>
      <family val="2"/>
    </font>
    <font>
      <sz val="12"/>
      <name val="Arial"/>
      <family val="2"/>
      <charset val="186"/>
    </font>
    <font>
      <b/>
      <sz val="14"/>
      <color indexed="12"/>
      <name val="Arial"/>
      <family val="2"/>
    </font>
    <font>
      <b/>
      <sz val="18"/>
      <color indexed="12"/>
      <name val="Arial"/>
      <family val="2"/>
    </font>
    <font>
      <sz val="10"/>
      <name val="Algerian"/>
      <family val="5"/>
    </font>
    <font>
      <b/>
      <i/>
      <sz val="10"/>
      <color indexed="20"/>
      <name val="Arial"/>
      <family val="2"/>
      <charset val="186"/>
    </font>
    <font>
      <b/>
      <sz val="15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204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b/>
      <sz val="15"/>
      <color theme="5"/>
      <name val="Calibri"/>
      <family val="2"/>
      <charset val="186"/>
      <scheme val="minor"/>
    </font>
    <font>
      <b/>
      <sz val="10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186"/>
    </font>
    <font>
      <b/>
      <u/>
      <sz val="9"/>
      <color indexed="81"/>
      <name val="Tahoma"/>
      <family val="2"/>
      <charset val="186"/>
    </font>
    <font>
      <u/>
      <sz val="11"/>
      <color theme="10"/>
      <name val="Calibri"/>
      <family val="2"/>
      <charset val="18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9" fillId="0" borderId="1" applyNumberFormat="0" applyFill="0" applyAlignment="0" applyProtection="0"/>
    <xf numFmtId="0" fontId="7" fillId="2" borderId="2" applyNumberFormat="0" applyFont="0" applyAlignment="0" applyProtection="0"/>
    <xf numFmtId="0" fontId="1" fillId="3" borderId="0" applyNumberFormat="0" applyBorder="0" applyAlignment="0" applyProtection="0"/>
    <xf numFmtId="0" fontId="2" fillId="0" borderId="0"/>
    <xf numFmtId="0" fontId="13" fillId="0" borderId="0"/>
    <xf numFmtId="0" fontId="2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7" fillId="0" borderId="0">
      <alignment horizontal="left" vertical="center"/>
    </xf>
    <xf numFmtId="0" fontId="18" fillId="0" borderId="0"/>
    <xf numFmtId="0" fontId="13" fillId="0" borderId="0"/>
    <xf numFmtId="0" fontId="19" fillId="0" borderId="0" applyNumberFormat="0"/>
    <xf numFmtId="9" fontId="16" fillId="0" borderId="0" applyFont="0" applyFill="0" applyBorder="0" applyAlignment="0" applyProtection="0"/>
    <xf numFmtId="0" fontId="20" fillId="0" borderId="0">
      <alignment vertical="center"/>
    </xf>
    <xf numFmtId="166" fontId="21" fillId="0" borderId="0"/>
    <xf numFmtId="164" fontId="22" fillId="5" borderId="0" applyBorder="0" applyAlignment="0" applyProtection="0"/>
    <xf numFmtId="0" fontId="23" fillId="0" borderId="15" applyNumberFormat="0" applyFill="0" applyAlignment="0" applyProtection="0"/>
    <xf numFmtId="0" fontId="25" fillId="6" borderId="16" applyNumberFormat="0" applyAlignment="0" applyProtection="0"/>
    <xf numFmtId="0" fontId="27" fillId="0" borderId="0"/>
    <xf numFmtId="0" fontId="1" fillId="2" borderId="2" applyNumberFormat="0" applyFont="0" applyAlignment="0" applyProtection="0"/>
    <xf numFmtId="0" fontId="1" fillId="3" borderId="14" applyNumberFormat="0" applyAlignment="0" applyProtection="0"/>
    <xf numFmtId="0" fontId="27" fillId="0" borderId="0"/>
    <xf numFmtId="0" fontId="7" fillId="0" borderId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" fillId="0" borderId="1" applyNumberFormat="0" applyFill="0" applyAlignment="0" applyProtection="0"/>
    <xf numFmtId="0" fontId="7" fillId="0" borderId="0"/>
    <xf numFmtId="0" fontId="2" fillId="0" borderId="0"/>
    <xf numFmtId="9" fontId="13" fillId="0" borderId="0" applyFont="0" applyFill="0" applyBorder="0" applyAlignment="0" applyProtection="0"/>
    <xf numFmtId="0" fontId="24" fillId="0" borderId="1" applyNumberFormat="0" applyFill="0" applyAlignment="0" applyProtection="0"/>
    <xf numFmtId="44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2" applyNumberFormat="0" applyFont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1" fillId="0" borderId="0"/>
    <xf numFmtId="0" fontId="1" fillId="2" borderId="2" applyNumberFormat="0" applyFont="0" applyAlignment="0" applyProtection="0"/>
    <xf numFmtId="0" fontId="33" fillId="0" borderId="0"/>
    <xf numFmtId="0" fontId="36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4" applyFont="1"/>
    <xf numFmtId="0" fontId="4" fillId="4" borderId="3" xfId="4" applyFont="1" applyFill="1" applyBorder="1"/>
    <xf numFmtId="0" fontId="4" fillId="4" borderId="4" xfId="4" applyFont="1" applyFill="1" applyBorder="1" applyAlignment="1">
      <alignment readingOrder="1"/>
    </xf>
    <xf numFmtId="0" fontId="4" fillId="4" borderId="5" xfId="4" applyFont="1" applyFill="1" applyBorder="1" applyAlignment="1">
      <alignment readingOrder="1"/>
    </xf>
    <xf numFmtId="0" fontId="5" fillId="4" borderId="6" xfId="4" applyFont="1" applyFill="1" applyBorder="1" applyAlignment="1">
      <alignment horizontal="left" indent="1"/>
    </xf>
    <xf numFmtId="0" fontId="4" fillId="4" borderId="0" xfId="4" applyFont="1" applyFill="1" applyBorder="1" applyAlignment="1">
      <alignment readingOrder="1"/>
    </xf>
    <xf numFmtId="0" fontId="4" fillId="4" borderId="7" xfId="4" applyFont="1" applyFill="1" applyBorder="1" applyAlignment="1">
      <alignment readingOrder="1"/>
    </xf>
    <xf numFmtId="0" fontId="4" fillId="4" borderId="6" xfId="4" applyFont="1" applyFill="1" applyBorder="1"/>
    <xf numFmtId="0" fontId="4" fillId="4" borderId="8" xfId="4" applyFont="1" applyFill="1" applyBorder="1" applyAlignment="1">
      <alignment horizontal="left" indent="1"/>
    </xf>
    <xf numFmtId="0" fontId="4" fillId="4" borderId="9" xfId="4" applyFont="1" applyFill="1" applyBorder="1" applyAlignment="1">
      <alignment horizontal="left" readingOrder="1"/>
    </xf>
    <xf numFmtId="0" fontId="4" fillId="4" borderId="10" xfId="4" applyFont="1" applyFill="1" applyBorder="1" applyAlignment="1">
      <alignment horizontal="left" readingOrder="1"/>
    </xf>
    <xf numFmtId="0" fontId="8" fillId="2" borderId="2" xfId="2" applyFont="1"/>
    <xf numFmtId="0" fontId="3" fillId="2" borderId="2" xfId="2" applyFont="1"/>
    <xf numFmtId="0" fontId="3" fillId="0" borderId="0" xfId="4" applyFont="1" applyAlignment="1">
      <alignment vertical="center" textRotation="90"/>
    </xf>
    <xf numFmtId="0" fontId="1" fillId="3" borderId="13" xfId="3" applyFont="1" applyBorder="1"/>
    <xf numFmtId="0" fontId="8" fillId="0" borderId="14" xfId="1" applyFont="1" applyFill="1" applyBorder="1"/>
    <xf numFmtId="0" fontId="12" fillId="0" borderId="0" xfId="4" applyFont="1" applyBorder="1"/>
    <xf numFmtId="0" fontId="12" fillId="0" borderId="0" xfId="4" applyFont="1"/>
    <xf numFmtId="0" fontId="12" fillId="0" borderId="14" xfId="5" applyFont="1" applyFill="1" applyBorder="1"/>
    <xf numFmtId="0" fontId="12" fillId="2" borderId="2" xfId="2" applyFont="1"/>
    <xf numFmtId="0" fontId="14" fillId="0" borderId="0" xfId="4" applyFont="1" applyBorder="1"/>
    <xf numFmtId="0" fontId="14" fillId="0" borderId="0" xfId="4" applyFont="1"/>
    <xf numFmtId="0" fontId="1" fillId="3" borderId="14" xfId="3" applyFont="1" applyBorder="1"/>
    <xf numFmtId="0" fontId="12" fillId="0" borderId="0" xfId="6" applyFont="1" applyBorder="1" applyAlignment="1">
      <alignment horizontal="left"/>
    </xf>
    <xf numFmtId="0" fontId="14" fillId="0" borderId="0" xfId="6" applyFont="1" applyBorder="1" applyAlignment="1">
      <alignment horizontal="left"/>
    </xf>
    <xf numFmtId="0" fontId="12" fillId="0" borderId="0" xfId="4" applyFont="1" applyBorder="1" applyAlignment="1"/>
    <xf numFmtId="0" fontId="26" fillId="0" borderId="0" xfId="0" applyFont="1"/>
    <xf numFmtId="167" fontId="0" fillId="2" borderId="2" xfId="20" applyNumberFormat="1" applyFont="1"/>
    <xf numFmtId="0" fontId="25" fillId="6" borderId="16" xfId="18"/>
    <xf numFmtId="0" fontId="1" fillId="3" borderId="14" xfId="21"/>
    <xf numFmtId="0" fontId="0" fillId="0" borderId="0" xfId="0" applyAlignment="1">
      <alignment wrapText="1"/>
    </xf>
    <xf numFmtId="14" fontId="1" fillId="3" borderId="14" xfId="21" applyNumberFormat="1"/>
    <xf numFmtId="0" fontId="0" fillId="0" borderId="0" xfId="0" applyFill="1" applyBorder="1"/>
    <xf numFmtId="0" fontId="1" fillId="3" borderId="14" xfId="21" applyNumberFormat="1"/>
    <xf numFmtId="167" fontId="0" fillId="0" borderId="0" xfId="0" applyNumberFormat="1"/>
    <xf numFmtId="0" fontId="0" fillId="2" borderId="2" xfId="20" applyFont="1"/>
    <xf numFmtId="168" fontId="1" fillId="3" borderId="14" xfId="21" applyNumberFormat="1"/>
    <xf numFmtId="0" fontId="3" fillId="0" borderId="0" xfId="22" applyFont="1"/>
    <xf numFmtId="0" fontId="3" fillId="0" borderId="14" xfId="22" applyFont="1" applyBorder="1"/>
    <xf numFmtId="14" fontId="3" fillId="2" borderId="2" xfId="20" applyNumberFormat="1" applyFont="1"/>
    <xf numFmtId="0" fontId="3" fillId="0" borderId="14" xfId="22" applyFont="1" applyBorder="1" applyAlignment="1">
      <alignment wrapText="1"/>
    </xf>
    <xf numFmtId="0" fontId="1" fillId="3" borderId="14" xfId="21" applyFont="1"/>
    <xf numFmtId="14" fontId="1" fillId="3" borderId="14" xfId="21" applyNumberFormat="1" applyFont="1"/>
    <xf numFmtId="0" fontId="1" fillId="3" borderId="14" xfId="21" applyNumberFormat="1" applyFont="1"/>
    <xf numFmtId="14" fontId="3" fillId="0" borderId="0" xfId="22" applyNumberFormat="1" applyFont="1"/>
    <xf numFmtId="0" fontId="3" fillId="2" borderId="2" xfId="20" applyFont="1"/>
    <xf numFmtId="0" fontId="3" fillId="0" borderId="19" xfId="22" applyFont="1" applyBorder="1"/>
    <xf numFmtId="0" fontId="3" fillId="0" borderId="0" xfId="22" applyFont="1" applyBorder="1"/>
    <xf numFmtId="20" fontId="3" fillId="2" borderId="2" xfId="20" applyNumberFormat="1" applyFont="1"/>
    <xf numFmtId="0" fontId="3" fillId="0" borderId="17" xfId="22" applyFont="1" applyBorder="1"/>
    <xf numFmtId="20" fontId="1" fillId="3" borderId="14" xfId="21" applyNumberFormat="1"/>
    <xf numFmtId="0" fontId="25" fillId="6" borderId="16" xfId="18" applyAlignment="1">
      <alignment wrapText="1"/>
    </xf>
    <xf numFmtId="0" fontId="0" fillId="0" borderId="3" xfId="0" applyBorder="1"/>
    <xf numFmtId="0" fontId="0" fillId="2" borderId="20" xfId="20" applyFont="1" applyBorder="1"/>
    <xf numFmtId="0" fontId="25" fillId="6" borderId="22" xfId="18" applyBorder="1"/>
    <xf numFmtId="0" fontId="25" fillId="6" borderId="16" xfId="18" applyBorder="1"/>
    <xf numFmtId="0" fontId="25" fillId="6" borderId="16" xfId="18" applyBorder="1" applyAlignment="1">
      <alignment wrapText="1"/>
    </xf>
    <xf numFmtId="0" fontId="25" fillId="6" borderId="23" xfId="18" applyBorder="1"/>
    <xf numFmtId="0" fontId="0" fillId="0" borderId="6" xfId="0" applyBorder="1"/>
    <xf numFmtId="14" fontId="1" fillId="3" borderId="14" xfId="21" applyNumberFormat="1" applyBorder="1"/>
    <xf numFmtId="0" fontId="1" fillId="3" borderId="14" xfId="21" applyBorder="1"/>
    <xf numFmtId="0" fontId="1" fillId="3" borderId="24" xfId="2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5" xfId="21" applyBorder="1"/>
    <xf numFmtId="0" fontId="0" fillId="0" borderId="0" xfId="0" applyFill="1"/>
    <xf numFmtId="0" fontId="25" fillId="6" borderId="26" xfId="18" applyBorder="1"/>
    <xf numFmtId="0" fontId="25" fillId="6" borderId="26" xfId="18" applyBorder="1" applyAlignment="1">
      <alignment wrapText="1"/>
    </xf>
    <xf numFmtId="0" fontId="7" fillId="0" borderId="14" xfId="23" applyFont="1" applyBorder="1"/>
    <xf numFmtId="14" fontId="7" fillId="2" borderId="14" xfId="20" applyNumberFormat="1" applyFont="1" applyBorder="1"/>
    <xf numFmtId="0" fontId="1" fillId="3" borderId="14" xfId="21" applyNumberFormat="1" applyBorder="1"/>
    <xf numFmtId="0" fontId="26" fillId="0" borderId="0" xfId="0" applyFont="1" applyBorder="1" applyAlignment="1"/>
    <xf numFmtId="0" fontId="0" fillId="0" borderId="0" xfId="0" applyBorder="1" applyAlignment="1"/>
    <xf numFmtId="0" fontId="3" fillId="0" borderId="27" xfId="22" applyFont="1" applyBorder="1"/>
    <xf numFmtId="14" fontId="3" fillId="2" borderId="28" xfId="20" applyNumberFormat="1" applyFont="1" applyBorder="1"/>
    <xf numFmtId="0" fontId="26" fillId="0" borderId="21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31" fillId="0" borderId="0" xfId="4" applyFont="1"/>
    <xf numFmtId="0" fontId="32" fillId="0" borderId="0" xfId="0" applyFont="1"/>
    <xf numFmtId="0" fontId="34" fillId="0" borderId="0" xfId="45" applyFont="1"/>
    <xf numFmtId="0" fontId="26" fillId="0" borderId="0" xfId="0" applyFont="1" applyFill="1"/>
    <xf numFmtId="0" fontId="26" fillId="7" borderId="14" xfId="0" applyFont="1" applyFill="1" applyBorder="1"/>
    <xf numFmtId="0" fontId="0" fillId="0" borderId="14" xfId="0" applyBorder="1"/>
    <xf numFmtId="0" fontId="0" fillId="0" borderId="14" xfId="0" applyFill="1" applyBorder="1"/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26" fillId="7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center"/>
    </xf>
    <xf numFmtId="0" fontId="26" fillId="7" borderId="14" xfId="0" applyFont="1" applyFill="1" applyBorder="1" applyAlignment="1">
      <alignment horizontal="left" vertical="center"/>
    </xf>
    <xf numFmtId="0" fontId="26" fillId="7" borderId="14" xfId="0" applyFont="1" applyFill="1" applyBorder="1" applyAlignment="1">
      <alignment horizontal="left" vertical="center" wrapText="1"/>
    </xf>
    <xf numFmtId="2" fontId="1" fillId="3" borderId="14" xfId="21" applyNumberFormat="1"/>
    <xf numFmtId="22" fontId="1" fillId="3" borderId="14" xfId="21" applyNumberFormat="1"/>
    <xf numFmtId="1" fontId="0" fillId="0" borderId="0" xfId="0" applyNumberFormat="1"/>
    <xf numFmtId="1" fontId="1" fillId="3" borderId="14" xfId="21" applyNumberFormat="1"/>
    <xf numFmtId="0" fontId="36" fillId="0" borderId="0" xfId="46"/>
    <xf numFmtId="169" fontId="1" fillId="8" borderId="14" xfId="21" applyNumberFormat="1" applyFill="1" applyBorder="1"/>
    <xf numFmtId="1" fontId="26" fillId="7" borderId="14" xfId="0" applyNumberFormat="1" applyFont="1" applyFill="1" applyBorder="1" applyAlignment="1">
      <alignment horizontal="center"/>
    </xf>
    <xf numFmtId="2" fontId="0" fillId="0" borderId="14" xfId="0" applyNumberFormat="1" applyBorder="1"/>
    <xf numFmtId="2" fontId="1" fillId="3" borderId="14" xfId="3" applyNumberFormat="1" applyFont="1" applyBorder="1"/>
    <xf numFmtId="0" fontId="3" fillId="0" borderId="11" xfId="4" applyFont="1" applyBorder="1" applyAlignment="1">
      <alignment horizontal="center" vertical="center" textRotation="90"/>
    </xf>
    <xf numFmtId="0" fontId="3" fillId="0" borderId="12" xfId="4" applyFont="1" applyBorder="1" applyAlignment="1">
      <alignment horizontal="center" vertical="center" textRotation="90"/>
    </xf>
    <xf numFmtId="0" fontId="30" fillId="0" borderId="0" xfId="17" applyFont="1" applyBorder="1"/>
    <xf numFmtId="0" fontId="30" fillId="0" borderId="0" xfId="17" applyFont="1" applyBorder="1" applyAlignment="1">
      <alignment horizontal="center"/>
    </xf>
    <xf numFmtId="0" fontId="3" fillId="0" borderId="17" xfId="22" applyFont="1" applyBorder="1" applyAlignment="1">
      <alignment horizontal="center" vertical="center"/>
    </xf>
    <xf numFmtId="0" fontId="3" fillId="0" borderId="18" xfId="22" applyFont="1" applyBorder="1" applyAlignment="1">
      <alignment horizontal="center" vertical="center"/>
    </xf>
    <xf numFmtId="0" fontId="3" fillId="0" borderId="0" xfId="22" applyFont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</cellXfs>
  <cellStyles count="47">
    <cellStyle name="20% - Accent1 2" xfId="21" xr:uid="{00000000-0005-0000-0000-000001000000}"/>
    <cellStyle name="20% - Accent1 3" xfId="42" xr:uid="{00000000-0005-0000-0000-000002000000}"/>
    <cellStyle name="20% – rõhk1" xfId="3" builtinId="30"/>
    <cellStyle name="Comma 2" xfId="7" xr:uid="{00000000-0005-0000-0000-000003000000}"/>
    <cellStyle name="Comma 2 2" xfId="24" xr:uid="{00000000-0005-0000-0000-000004000000}"/>
    <cellStyle name="Comma 2 3" xfId="37" xr:uid="{00000000-0005-0000-0000-000005000000}"/>
    <cellStyle name="Comma 3" xfId="25" xr:uid="{00000000-0005-0000-0000-000006000000}"/>
    <cellStyle name="Currency 2" xfId="8" xr:uid="{00000000-0005-0000-0000-000007000000}"/>
    <cellStyle name="Currency 2 2" xfId="26" xr:uid="{00000000-0005-0000-0000-000008000000}"/>
    <cellStyle name="Currency 2 3" xfId="38" xr:uid="{00000000-0005-0000-0000-000009000000}"/>
    <cellStyle name="Currency 3" xfId="32" xr:uid="{00000000-0005-0000-0000-00000A000000}"/>
    <cellStyle name="Heading 3 2" xfId="27" xr:uid="{00000000-0005-0000-0000-00000D000000}"/>
    <cellStyle name="Heading 3 3" xfId="31" xr:uid="{00000000-0005-0000-0000-00000E000000}"/>
    <cellStyle name="Hüperlink" xfId="46" builtinId="8"/>
    <cellStyle name="Kesk" xfId="9" xr:uid="{00000000-0005-0000-0000-00000F000000}"/>
    <cellStyle name="Märkus" xfId="2" builtinId="10"/>
    <cellStyle name="Normaallaad" xfId="0" builtinId="0"/>
    <cellStyle name="Normaallaad 2" xfId="45" xr:uid="{00000000-0005-0000-0000-000010000000}"/>
    <cellStyle name="Normal 2" xfId="4" xr:uid="{00000000-0005-0000-0000-000012000000}"/>
    <cellStyle name="Normal 2 2" xfId="10" xr:uid="{00000000-0005-0000-0000-000013000000}"/>
    <cellStyle name="Normal 2 2 2" xfId="23" xr:uid="{00000000-0005-0000-0000-000014000000}"/>
    <cellStyle name="Normal 2 3" xfId="28" xr:uid="{00000000-0005-0000-0000-000015000000}"/>
    <cellStyle name="Normal 2_exc_tabelid" xfId="29" xr:uid="{00000000-0005-0000-0000-000016000000}"/>
    <cellStyle name="Normal 3" xfId="11" xr:uid="{00000000-0005-0000-0000-000017000000}"/>
    <cellStyle name="Normal 3 2" xfId="22" xr:uid="{00000000-0005-0000-0000-000018000000}"/>
    <cellStyle name="Normal 4" xfId="5" xr:uid="{00000000-0005-0000-0000-000019000000}"/>
    <cellStyle name="Normal 4 2" xfId="34" xr:uid="{00000000-0005-0000-0000-00001A000000}"/>
    <cellStyle name="Normal 5" xfId="19" xr:uid="{00000000-0005-0000-0000-00001B000000}"/>
    <cellStyle name="Normal 5 2" xfId="35" xr:uid="{00000000-0005-0000-0000-00001C000000}"/>
    <cellStyle name="Normal 6" xfId="43" xr:uid="{00000000-0005-0000-0000-00001D000000}"/>
    <cellStyle name="Normal 6 2" xfId="40" xr:uid="{00000000-0005-0000-0000-00001E000000}"/>
    <cellStyle name="Normal_Book2 2" xfId="6" xr:uid="{00000000-0005-0000-0000-00001F000000}"/>
    <cellStyle name="Note 2" xfId="20" xr:uid="{00000000-0005-0000-0000-000021000000}"/>
    <cellStyle name="Note 3" xfId="36" xr:uid="{00000000-0005-0000-0000-000022000000}"/>
    <cellStyle name="Note 4" xfId="44" xr:uid="{00000000-0005-0000-0000-000023000000}"/>
    <cellStyle name="Note 4 2" xfId="41" xr:uid="{00000000-0005-0000-0000-000024000000}"/>
    <cellStyle name="Pealkiri" xfId="12" xr:uid="{00000000-0005-0000-0000-000026000000}"/>
    <cellStyle name="Pealkiri 1" xfId="17" builtinId="16"/>
    <cellStyle name="Pealkiri 3" xfId="1" builtinId="18"/>
    <cellStyle name="Percent 2" xfId="13" xr:uid="{00000000-0005-0000-0000-000027000000}"/>
    <cellStyle name="Percent 2 2" xfId="30" xr:uid="{00000000-0005-0000-0000-000028000000}"/>
    <cellStyle name="Percent 2 3" xfId="39" xr:uid="{00000000-0005-0000-0000-000029000000}"/>
    <cellStyle name="Percent 3" xfId="33" xr:uid="{00000000-0005-0000-0000-00002A000000}"/>
    <cellStyle name="Suur" xfId="14" xr:uid="{00000000-0005-0000-0000-00002B000000}"/>
    <cellStyle name="uus" xfId="15" xr:uid="{00000000-0005-0000-0000-00002C000000}"/>
    <cellStyle name="võlad" xfId="16" xr:uid="{00000000-0005-0000-0000-00002D000000}"/>
    <cellStyle name="Väljund" xfId="18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5</xdr:col>
      <xdr:colOff>9525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9525" y="19050"/>
          <a:ext cx="4514850" cy="504825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t-EE" sz="3000" b="0" i="0" u="none" strike="noStrike" baseline="0">
              <a:solidFill>
                <a:schemeClr val="accent2"/>
              </a:solidFill>
              <a:latin typeface="Tw Cen MT" panose="020B0602020104020603" pitchFamily="34" charset="0"/>
              <a:cs typeface="Arial"/>
            </a:rPr>
            <a:t>Funktsioonide kasutamine </a:t>
          </a:r>
        </a:p>
      </xdr:txBody>
    </xdr:sp>
    <xdr:clientData/>
  </xdr:twoCellAnchor>
  <xdr:twoCellAnchor>
    <xdr:from>
      <xdr:col>0</xdr:col>
      <xdr:colOff>723900</xdr:colOff>
      <xdr:row>12</xdr:row>
      <xdr:rowOff>152400</xdr:rowOff>
    </xdr:from>
    <xdr:to>
      <xdr:col>3</xdr:col>
      <xdr:colOff>561975</xdr:colOff>
      <xdr:row>13</xdr:row>
      <xdr:rowOff>180975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723900" y="2657475"/>
          <a:ext cx="2628900" cy="219075"/>
        </a:xfrm>
        <a:prstGeom prst="wedgeRoundRectCallout">
          <a:avLst>
            <a:gd name="adj1" fmla="val 47463"/>
            <a:gd name="adj2" fmla="val -100000"/>
            <a:gd name="adj3" fmla="val 16667"/>
          </a:avLst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t-E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Arvutame funktsiooniga </a:t>
          </a:r>
          <a:r>
            <a:rPr lang="et-EE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SumProduct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18</xdr:row>
      <xdr:rowOff>304800</xdr:rowOff>
    </xdr:from>
    <xdr:to>
      <xdr:col>18</xdr:col>
      <xdr:colOff>85725</xdr:colOff>
      <xdr:row>34</xdr:row>
      <xdr:rowOff>19050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78" t="47852" r="43437" b="21875"/>
        <a:stretch>
          <a:fillRect/>
        </a:stretch>
      </xdr:blipFill>
      <xdr:spPr bwMode="auto">
        <a:xfrm>
          <a:off x="7943850" y="4581525"/>
          <a:ext cx="6905625" cy="2952750"/>
        </a:xfrm>
        <a:prstGeom prst="rect">
          <a:avLst/>
        </a:prstGeom>
        <a:noFill/>
        <a:ln w="22225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19051</xdr:rowOff>
    </xdr:from>
    <xdr:to>
      <xdr:col>4</xdr:col>
      <xdr:colOff>142875</xdr:colOff>
      <xdr:row>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25" y="19051"/>
          <a:ext cx="3905250" cy="8763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/>
            <a:t>Lisage valemid </a:t>
          </a:r>
          <a:endParaRPr lang="et-EE" sz="1100" b="0"/>
        </a:p>
        <a:p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Valemid</a:t>
          </a:r>
          <a:r>
            <a:rPr lang="et-E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sisestage sinistesse lahtritesse</a:t>
          </a:r>
          <a:r>
            <a:rPr lang="et-EE" sz="1100" baseline="0"/>
            <a:t>, teistesse kopeerige. </a:t>
          </a:r>
        </a:p>
        <a:p>
          <a:r>
            <a:rPr lang="et-EE" sz="1100" baseline="0"/>
            <a:t>Aastaarv on antud täisarvuna.</a:t>
          </a:r>
        </a:p>
        <a:p>
          <a:r>
            <a:rPr lang="et-EE" sz="1100" baseline="0"/>
            <a:t>Valemid peavad sobima suvalise aasta jaoks.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942975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28575"/>
          <a:ext cx="4962525" cy="1247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/>
            <a:t>Lisage valemid </a:t>
          </a:r>
          <a:endParaRPr lang="et-EE" sz="1100" b="0"/>
        </a:p>
        <a:p>
          <a:r>
            <a:rPr lang="et-EE" sz="1100">
              <a:solidFill>
                <a:schemeClr val="dk1"/>
              </a:solidFill>
              <a:latin typeface="+mn-lt"/>
              <a:ea typeface="+mn-ea"/>
              <a:cs typeface="+mn-cs"/>
            </a:rPr>
            <a:t>Valemid</a:t>
          </a:r>
          <a:r>
            <a:rPr lang="et-E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sisestage sinistesse lahtritesse</a:t>
          </a:r>
          <a:r>
            <a:rPr lang="et-EE" sz="1100" baseline="0"/>
            <a:t>, teistesse kopeerige. Vajadusel kasutage abilahtreid.</a:t>
          </a:r>
        </a:p>
        <a:p>
          <a:r>
            <a:rPr lang="et-EE" sz="1100" baseline="0"/>
            <a:t>Aastaarv on antud täisarvuna.</a:t>
          </a:r>
        </a:p>
        <a:p>
          <a:r>
            <a:rPr lang="et-EE" sz="1100" baseline="0"/>
            <a:t>Valemid peavad sobima suvalise aasta jaoks.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lrog.tud.ttu.ee\material\vilipold\Informaatika1\Toovihikud\OtsiF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ldine"/>
      <sheetName val="Index"/>
      <sheetName val="abi"/>
      <sheetName val="Match"/>
      <sheetName val="Lookup"/>
      <sheetName val="VLookup&amp;HLookup"/>
      <sheetName val="SumIF"/>
      <sheetName val="Palgad"/>
      <sheetName val="Komisjoon"/>
      <sheetName val="Palgid"/>
      <sheetName val="Hinnakiri"/>
      <sheetName val="Valuuta"/>
      <sheetName val="kurss"/>
      <sheetName val="Spinner"/>
      <sheetName val="Loendid"/>
    </sheetNames>
    <sheetDataSet>
      <sheetData sheetId="0"/>
      <sheetData sheetId="1"/>
      <sheetData sheetId="2"/>
      <sheetData sheetId="3"/>
      <sheetData sheetId="4">
        <row r="11">
          <cell r="C11" t="str">
            <v>haab</v>
          </cell>
        </row>
        <row r="12">
          <cell r="C12" t="str">
            <v>kask</v>
          </cell>
        </row>
        <row r="13">
          <cell r="C13" t="str">
            <v>kuusk</v>
          </cell>
        </row>
        <row r="14">
          <cell r="C14" t="str">
            <v>mänd</v>
          </cell>
        </row>
        <row r="15">
          <cell r="C15" t="str">
            <v>saar</v>
          </cell>
        </row>
        <row r="16">
          <cell r="C16" t="str">
            <v>tamm</v>
          </cell>
        </row>
        <row r="17">
          <cell r="C17" t="str">
            <v>vaher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etshein.com/unit/excel-2010-statistilised-funktsioonid-harjutus-11/?id=321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metshein.com/unit/excel-2010-statistilised-funktsioonid-harjutus-11/?id=3219" TargetMode="Externa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metshein.com/unit/excel-2010-tekstifunktsioonid-harjutus-13/?id=32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etshein.com/unit/excel-2010-statistilised-funktsioonid-harjutus-11/?id=321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zoomScaleNormal="100" workbookViewId="0">
      <selection activeCell="D12" sqref="D12"/>
    </sheetView>
  </sheetViews>
  <sheetFormatPr defaultColWidth="9.109375" defaultRowHeight="14.4" x14ac:dyDescent="0.3"/>
  <cols>
    <col min="1" max="1" width="12" style="1" customWidth="1"/>
    <col min="2" max="2" width="13.88671875" style="1" bestFit="1" customWidth="1"/>
    <col min="3" max="3" width="16" style="1" bestFit="1" customWidth="1"/>
    <col min="4" max="4" width="16.6640625" style="1" bestFit="1" customWidth="1"/>
    <col min="5" max="5" width="9.109375" style="1"/>
    <col min="6" max="6" width="13.88671875" style="1" bestFit="1" customWidth="1"/>
    <col min="7" max="16384" width="9.109375" style="1"/>
  </cols>
  <sheetData>
    <row r="2" spans="1:6" ht="26.25" customHeight="1" thickBot="1" x14ac:dyDescent="0.35"/>
    <row r="3" spans="1:6" x14ac:dyDescent="0.3">
      <c r="A3" s="2" t="s">
        <v>0</v>
      </c>
      <c r="B3" s="3"/>
      <c r="C3" s="3"/>
      <c r="D3" s="3"/>
      <c r="E3" s="4"/>
    </row>
    <row r="4" spans="1:6" x14ac:dyDescent="0.3">
      <c r="A4" s="5" t="s">
        <v>1</v>
      </c>
      <c r="B4" s="6"/>
      <c r="C4" s="6"/>
      <c r="D4" s="6"/>
      <c r="E4" s="7"/>
    </row>
    <row r="5" spans="1:6" x14ac:dyDescent="0.3">
      <c r="A5" s="8" t="s">
        <v>2</v>
      </c>
      <c r="B5" s="6"/>
      <c r="C5" s="6"/>
      <c r="D5" s="6"/>
      <c r="E5" s="7"/>
    </row>
    <row r="6" spans="1:6" ht="15" thickBot="1" x14ac:dyDescent="0.35">
      <c r="A6" s="9" t="s">
        <v>3</v>
      </c>
      <c r="B6" s="10"/>
      <c r="C6" s="10"/>
      <c r="D6" s="10"/>
      <c r="E6" s="11"/>
    </row>
    <row r="7" spans="1:6" ht="18.75" customHeight="1" x14ac:dyDescent="0.3">
      <c r="A7" s="106" t="s">
        <v>4</v>
      </c>
      <c r="B7" s="12" t="s">
        <v>5</v>
      </c>
      <c r="C7" s="12" t="s">
        <v>6</v>
      </c>
      <c r="D7" s="12" t="s">
        <v>7</v>
      </c>
      <c r="F7" s="1" t="s">
        <v>8</v>
      </c>
    </row>
    <row r="8" spans="1:6" x14ac:dyDescent="0.3">
      <c r="A8" s="107"/>
      <c r="B8" s="13" t="s">
        <v>9</v>
      </c>
      <c r="C8" s="13">
        <v>4</v>
      </c>
      <c r="D8" s="13">
        <v>3</v>
      </c>
      <c r="F8" s="1" t="s">
        <v>10</v>
      </c>
    </row>
    <row r="9" spans="1:6" x14ac:dyDescent="0.3">
      <c r="A9" s="107"/>
      <c r="B9" s="13" t="s">
        <v>11</v>
      </c>
      <c r="C9" s="13">
        <v>3</v>
      </c>
      <c r="D9" s="13">
        <v>4</v>
      </c>
      <c r="F9" s="1" t="s">
        <v>12</v>
      </c>
    </row>
    <row r="10" spans="1:6" x14ac:dyDescent="0.3">
      <c r="A10" s="107"/>
      <c r="B10" s="13" t="s">
        <v>13</v>
      </c>
      <c r="C10" s="13">
        <v>4</v>
      </c>
      <c r="D10" s="13">
        <v>3</v>
      </c>
    </row>
    <row r="11" spans="1:6" ht="15" thickBot="1" x14ac:dyDescent="0.35">
      <c r="A11" s="107"/>
      <c r="B11" s="13" t="s">
        <v>14</v>
      </c>
      <c r="C11" s="13">
        <v>5</v>
      </c>
      <c r="D11" s="13">
        <v>3</v>
      </c>
    </row>
    <row r="12" spans="1:6" ht="15" thickBot="1" x14ac:dyDescent="0.35">
      <c r="A12" s="14"/>
      <c r="C12" s="1" t="s">
        <v>15</v>
      </c>
      <c r="D12" s="15">
        <f>SUM(D8:D11)</f>
        <v>13</v>
      </c>
    </row>
    <row r="13" spans="1:6" x14ac:dyDescent="0.3">
      <c r="A13" s="14"/>
    </row>
  </sheetData>
  <mergeCells count="1">
    <mergeCell ref="A7:A11"/>
  </mergeCells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287"/>
  <sheetViews>
    <sheetView tabSelected="1" topLeftCell="A10" zoomScale="70" zoomScaleNormal="70" workbookViewId="0">
      <selection activeCell="I14" sqref="I14"/>
    </sheetView>
  </sheetViews>
  <sheetFormatPr defaultRowHeight="14.4" x14ac:dyDescent="0.3"/>
  <cols>
    <col min="1" max="1" width="31.33203125" customWidth="1"/>
    <col min="2" max="2" width="8.109375" customWidth="1"/>
    <col min="3" max="3" width="8.88671875" customWidth="1"/>
    <col min="4" max="4" width="9.44140625" bestFit="1" customWidth="1"/>
    <col min="5" max="5" width="18.88671875" bestFit="1" customWidth="1"/>
    <col min="6" max="6" width="9.44140625" customWidth="1"/>
    <col min="8" max="8" width="41.88671875" bestFit="1" customWidth="1"/>
    <col min="9" max="9" width="10.44140625" customWidth="1"/>
  </cols>
  <sheetData>
    <row r="1" spans="1:9" x14ac:dyDescent="0.3">
      <c r="A1" s="27" t="s">
        <v>581</v>
      </c>
    </row>
    <row r="2" spans="1:9" x14ac:dyDescent="0.3">
      <c r="A2" s="101" t="s">
        <v>580</v>
      </c>
    </row>
    <row r="4" spans="1:9" x14ac:dyDescent="0.3">
      <c r="A4" s="85" t="s">
        <v>270</v>
      </c>
      <c r="B4" s="85" t="s">
        <v>106</v>
      </c>
      <c r="C4" s="85" t="s">
        <v>271</v>
      </c>
      <c r="D4" s="85" t="s">
        <v>272</v>
      </c>
      <c r="E4" s="85" t="s">
        <v>273</v>
      </c>
      <c r="F4" s="85" t="s">
        <v>6</v>
      </c>
      <c r="H4" s="85" t="s">
        <v>274</v>
      </c>
      <c r="I4" s="85"/>
    </row>
    <row r="5" spans="1:9" x14ac:dyDescent="0.3">
      <c r="A5" s="86" t="s">
        <v>275</v>
      </c>
      <c r="B5" s="86">
        <v>1996</v>
      </c>
      <c r="C5" s="86" t="s">
        <v>276</v>
      </c>
      <c r="D5" s="86" t="s">
        <v>277</v>
      </c>
      <c r="E5" s="86" t="s">
        <v>278</v>
      </c>
      <c r="F5" s="86">
        <v>175000</v>
      </c>
      <c r="H5" s="86" t="s">
        <v>279</v>
      </c>
      <c r="I5" s="94">
        <f>COUNTA(A5:A287)</f>
        <v>283</v>
      </c>
    </row>
    <row r="6" spans="1:9" x14ac:dyDescent="0.3">
      <c r="A6" s="86" t="s">
        <v>280</v>
      </c>
      <c r="B6" s="86">
        <v>2002</v>
      </c>
      <c r="C6" s="86" t="s">
        <v>276</v>
      </c>
      <c r="D6" s="86" t="s">
        <v>277</v>
      </c>
      <c r="E6" s="86" t="s">
        <v>281</v>
      </c>
      <c r="F6" s="86">
        <v>290000</v>
      </c>
      <c r="H6" s="86" t="s">
        <v>282</v>
      </c>
      <c r="I6" s="94">
        <f>COUNTIF(C5:C287,"B")</f>
        <v>259</v>
      </c>
    </row>
    <row r="7" spans="1:9" x14ac:dyDescent="0.3">
      <c r="A7" s="86" t="s">
        <v>283</v>
      </c>
      <c r="B7" s="86">
        <v>1999</v>
      </c>
      <c r="C7" s="86" t="s">
        <v>276</v>
      </c>
      <c r="D7" s="86" t="s">
        <v>277</v>
      </c>
      <c r="E7" s="86" t="s">
        <v>284</v>
      </c>
      <c r="F7" s="86">
        <v>280000</v>
      </c>
      <c r="H7" s="86" t="s">
        <v>285</v>
      </c>
      <c r="I7" s="94">
        <f>COUNTIF(C5:C287,"D")</f>
        <v>24</v>
      </c>
    </row>
    <row r="8" spans="1:9" x14ac:dyDescent="0.3">
      <c r="A8" s="86" t="s">
        <v>286</v>
      </c>
      <c r="B8" s="86">
        <v>1996</v>
      </c>
      <c r="C8" s="86" t="s">
        <v>276</v>
      </c>
      <c r="D8" s="86" t="s">
        <v>277</v>
      </c>
      <c r="E8" s="86" t="s">
        <v>287</v>
      </c>
      <c r="F8" s="86">
        <v>890000</v>
      </c>
      <c r="H8" s="86" t="s">
        <v>288</v>
      </c>
      <c r="I8" s="103">
        <f>AVERAGE(B5:B287)</f>
        <v>1993.3754512635378</v>
      </c>
    </row>
    <row r="9" spans="1:9" x14ac:dyDescent="0.3">
      <c r="A9" s="86" t="s">
        <v>289</v>
      </c>
      <c r="B9" s="86">
        <v>1987</v>
      </c>
      <c r="C9" s="86" t="s">
        <v>276</v>
      </c>
      <c r="D9" s="86" t="s">
        <v>277</v>
      </c>
      <c r="E9" s="86" t="s">
        <v>278</v>
      </c>
      <c r="F9" s="86">
        <v>20000</v>
      </c>
      <c r="H9" s="86" t="s">
        <v>290</v>
      </c>
      <c r="I9" s="94">
        <f>MAX(F5:F287)</f>
        <v>890000</v>
      </c>
    </row>
    <row r="10" spans="1:9" x14ac:dyDescent="0.3">
      <c r="A10" s="86" t="s">
        <v>291</v>
      </c>
      <c r="B10" s="86">
        <v>1994</v>
      </c>
      <c r="C10" s="86" t="s">
        <v>276</v>
      </c>
      <c r="D10" s="86" t="s">
        <v>277</v>
      </c>
      <c r="E10" s="86" t="s">
        <v>292</v>
      </c>
      <c r="F10" s="86">
        <v>78000</v>
      </c>
      <c r="H10" s="86" t="s">
        <v>293</v>
      </c>
      <c r="I10" s="94">
        <f>MIN(F5:F287)</f>
        <v>10000</v>
      </c>
    </row>
    <row r="11" spans="1:9" x14ac:dyDescent="0.3">
      <c r="A11" s="86" t="s">
        <v>291</v>
      </c>
      <c r="B11" s="86">
        <v>1991</v>
      </c>
      <c r="C11" s="86" t="s">
        <v>276</v>
      </c>
      <c r="D11" s="86" t="s">
        <v>277</v>
      </c>
      <c r="E11" s="86" t="s">
        <v>294</v>
      </c>
      <c r="F11" s="86">
        <v>62900</v>
      </c>
      <c r="H11" s="86" t="s">
        <v>295</v>
      </c>
      <c r="I11" s="94">
        <f>COUNTBLANK(B5:B287)</f>
        <v>6</v>
      </c>
    </row>
    <row r="12" spans="1:9" x14ac:dyDescent="0.3">
      <c r="A12" s="86" t="s">
        <v>296</v>
      </c>
      <c r="B12" s="86">
        <v>1987</v>
      </c>
      <c r="C12" s="86" t="s">
        <v>276</v>
      </c>
      <c r="D12" s="86" t="s">
        <v>277</v>
      </c>
      <c r="E12" s="86" t="s">
        <v>297</v>
      </c>
      <c r="F12" s="86">
        <v>20000</v>
      </c>
      <c r="H12" s="86" t="s">
        <v>298</v>
      </c>
      <c r="I12" s="94">
        <f>AVERAGE(Hind)</f>
        <v>77556.819787985864</v>
      </c>
    </row>
    <row r="13" spans="1:9" x14ac:dyDescent="0.3">
      <c r="A13" s="86" t="s">
        <v>299</v>
      </c>
      <c r="B13" s="86">
        <v>1992</v>
      </c>
      <c r="C13" s="86" t="s">
        <v>276</v>
      </c>
      <c r="D13" s="86" t="s">
        <v>277</v>
      </c>
      <c r="E13" s="86" t="s">
        <v>300</v>
      </c>
      <c r="F13" s="86">
        <v>73000</v>
      </c>
      <c r="H13" s="87" t="s">
        <v>301</v>
      </c>
      <c r="I13" s="94">
        <f>MAX(Aasta)</f>
        <v>2003</v>
      </c>
    </row>
    <row r="14" spans="1:9" x14ac:dyDescent="0.3">
      <c r="A14" s="86" t="s">
        <v>299</v>
      </c>
      <c r="B14" s="86">
        <v>1991</v>
      </c>
      <c r="C14" s="86" t="s">
        <v>276</v>
      </c>
      <c r="D14" s="86" t="s">
        <v>277</v>
      </c>
      <c r="E14" s="86" t="s">
        <v>300</v>
      </c>
      <c r="F14" s="86">
        <v>64500</v>
      </c>
      <c r="H14" s="87" t="s">
        <v>302</v>
      </c>
      <c r="I14" s="94">
        <f>MIN(Aasta)</f>
        <v>1984</v>
      </c>
    </row>
    <row r="15" spans="1:9" x14ac:dyDescent="0.3">
      <c r="A15" s="86" t="s">
        <v>299</v>
      </c>
      <c r="B15" s="86">
        <v>1990</v>
      </c>
      <c r="C15" s="86" t="s">
        <v>276</v>
      </c>
      <c r="D15" s="86" t="s">
        <v>277</v>
      </c>
      <c r="E15" s="86" t="s">
        <v>287</v>
      </c>
      <c r="F15" s="86">
        <v>38000</v>
      </c>
      <c r="H15" s="87" t="s">
        <v>303</v>
      </c>
      <c r="I15" s="94">
        <f>LARGE(Hind,3)</f>
        <v>290000</v>
      </c>
    </row>
    <row r="16" spans="1:9" x14ac:dyDescent="0.3">
      <c r="A16" s="86" t="s">
        <v>299</v>
      </c>
      <c r="B16" s="86">
        <v>1991</v>
      </c>
      <c r="C16" s="86" t="s">
        <v>276</v>
      </c>
      <c r="D16" s="86" t="s">
        <v>277</v>
      </c>
      <c r="E16" s="86" t="s">
        <v>304</v>
      </c>
      <c r="F16" s="86">
        <v>57900</v>
      </c>
      <c r="H16" s="87" t="s">
        <v>305</v>
      </c>
      <c r="I16" s="94">
        <f>COUNTIF(Aasta,"1992")</f>
        <v>58</v>
      </c>
    </row>
    <row r="17" spans="1:9" x14ac:dyDescent="0.3">
      <c r="A17" s="86" t="s">
        <v>306</v>
      </c>
      <c r="B17" s="86">
        <v>1991</v>
      </c>
      <c r="C17" s="86" t="s">
        <v>276</v>
      </c>
      <c r="D17" s="86" t="s">
        <v>277</v>
      </c>
      <c r="E17" s="86" t="s">
        <v>304</v>
      </c>
      <c r="F17" s="86">
        <v>56500</v>
      </c>
      <c r="H17" s="87" t="s">
        <v>307</v>
      </c>
      <c r="I17" s="94">
        <f>COUNTIF(Hind,"&gt;100000")</f>
        <v>48</v>
      </c>
    </row>
    <row r="18" spans="1:9" x14ac:dyDescent="0.3">
      <c r="A18" s="86" t="s">
        <v>306</v>
      </c>
      <c r="B18" s="86">
        <v>1991</v>
      </c>
      <c r="C18" s="86" t="s">
        <v>276</v>
      </c>
      <c r="D18" s="86" t="s">
        <v>277</v>
      </c>
      <c r="E18" s="86" t="s">
        <v>292</v>
      </c>
      <c r="F18" s="86">
        <v>57000</v>
      </c>
    </row>
    <row r="19" spans="1:9" x14ac:dyDescent="0.3">
      <c r="A19" s="86" t="s">
        <v>306</v>
      </c>
      <c r="B19" s="86">
        <v>1988</v>
      </c>
      <c r="C19" s="86" t="s">
        <v>276</v>
      </c>
      <c r="D19" s="86" t="s">
        <v>277</v>
      </c>
      <c r="E19" s="86" t="s">
        <v>304</v>
      </c>
      <c r="F19" s="86">
        <v>32500</v>
      </c>
    </row>
    <row r="20" spans="1:9" x14ac:dyDescent="0.3">
      <c r="A20" s="86" t="s">
        <v>306</v>
      </c>
      <c r="B20" s="86">
        <v>1992</v>
      </c>
      <c r="C20" s="86" t="s">
        <v>276</v>
      </c>
      <c r="D20" s="86" t="s">
        <v>277</v>
      </c>
      <c r="E20" s="86" t="s">
        <v>292</v>
      </c>
      <c r="F20" s="86">
        <v>67500</v>
      </c>
    </row>
    <row r="21" spans="1:9" x14ac:dyDescent="0.3">
      <c r="A21" s="86" t="s">
        <v>308</v>
      </c>
      <c r="B21" s="86">
        <v>1994</v>
      </c>
      <c r="C21" s="86" t="s">
        <v>276</v>
      </c>
      <c r="D21" s="86" t="s">
        <v>277</v>
      </c>
      <c r="E21" s="86" t="s">
        <v>297</v>
      </c>
      <c r="F21" s="86">
        <v>69000</v>
      </c>
    </row>
    <row r="22" spans="1:9" x14ac:dyDescent="0.3">
      <c r="A22" s="86" t="s">
        <v>309</v>
      </c>
      <c r="B22" s="86">
        <v>1992</v>
      </c>
      <c r="C22" s="86" t="s">
        <v>276</v>
      </c>
      <c r="D22" s="86" t="s">
        <v>277</v>
      </c>
      <c r="E22" s="86" t="s">
        <v>310</v>
      </c>
      <c r="F22" s="86">
        <v>69000</v>
      </c>
    </row>
    <row r="23" spans="1:9" x14ac:dyDescent="0.3">
      <c r="A23" s="86" t="s">
        <v>311</v>
      </c>
      <c r="B23" s="86">
        <v>1994</v>
      </c>
      <c r="C23" s="86" t="s">
        <v>276</v>
      </c>
      <c r="D23" s="86" t="s">
        <v>277</v>
      </c>
      <c r="E23" s="86" t="s">
        <v>300</v>
      </c>
      <c r="F23" s="86">
        <v>95000</v>
      </c>
    </row>
    <row r="24" spans="1:9" x14ac:dyDescent="0.3">
      <c r="A24" s="86" t="s">
        <v>312</v>
      </c>
      <c r="B24" s="86">
        <v>1995</v>
      </c>
      <c r="C24" s="86" t="s">
        <v>276</v>
      </c>
      <c r="D24" s="86" t="s">
        <v>277</v>
      </c>
      <c r="E24" s="86" t="s">
        <v>304</v>
      </c>
      <c r="F24" s="86">
        <v>95000</v>
      </c>
    </row>
    <row r="25" spans="1:9" x14ac:dyDescent="0.3">
      <c r="A25" s="86" t="s">
        <v>299</v>
      </c>
      <c r="B25" s="86">
        <v>1992</v>
      </c>
      <c r="C25" s="86" t="s">
        <v>276</v>
      </c>
      <c r="D25" s="86" t="s">
        <v>277</v>
      </c>
      <c r="E25" s="86" t="s">
        <v>281</v>
      </c>
      <c r="F25" s="86">
        <v>59000</v>
      </c>
    </row>
    <row r="26" spans="1:9" x14ac:dyDescent="0.3">
      <c r="A26" s="86" t="s">
        <v>313</v>
      </c>
      <c r="B26" s="86">
        <v>1993</v>
      </c>
      <c r="C26" s="86" t="s">
        <v>276</v>
      </c>
      <c r="D26" s="86" t="s">
        <v>277</v>
      </c>
      <c r="E26" s="86" t="s">
        <v>297</v>
      </c>
      <c r="F26" s="86">
        <v>64000</v>
      </c>
    </row>
    <row r="27" spans="1:9" x14ac:dyDescent="0.3">
      <c r="A27" s="86" t="s">
        <v>313</v>
      </c>
      <c r="B27" s="86">
        <v>1992</v>
      </c>
      <c r="C27" s="86" t="s">
        <v>276</v>
      </c>
      <c r="D27" s="86" t="s">
        <v>277</v>
      </c>
      <c r="E27" s="86" t="s">
        <v>292</v>
      </c>
      <c r="F27" s="86">
        <v>68000</v>
      </c>
    </row>
    <row r="28" spans="1:9" x14ac:dyDescent="0.3">
      <c r="A28" s="86" t="s">
        <v>314</v>
      </c>
      <c r="B28" s="86">
        <v>1993</v>
      </c>
      <c r="C28" s="86" t="s">
        <v>276</v>
      </c>
      <c r="D28" s="86" t="s">
        <v>277</v>
      </c>
      <c r="E28" s="86" t="s">
        <v>315</v>
      </c>
      <c r="F28" s="86">
        <v>77000</v>
      </c>
    </row>
    <row r="29" spans="1:9" x14ac:dyDescent="0.3">
      <c r="A29" s="86" t="s">
        <v>316</v>
      </c>
      <c r="B29" s="86">
        <v>1992</v>
      </c>
      <c r="C29" s="86" t="s">
        <v>276</v>
      </c>
      <c r="D29" s="86" t="s">
        <v>277</v>
      </c>
      <c r="E29" s="86" t="s">
        <v>317</v>
      </c>
      <c r="F29" s="86">
        <v>77000</v>
      </c>
    </row>
    <row r="30" spans="1:9" x14ac:dyDescent="0.3">
      <c r="A30" s="86" t="s">
        <v>318</v>
      </c>
      <c r="B30" s="86">
        <v>1992</v>
      </c>
      <c r="C30" s="86" t="s">
        <v>276</v>
      </c>
      <c r="D30" s="86" t="s">
        <v>277</v>
      </c>
      <c r="E30" s="86" t="s">
        <v>284</v>
      </c>
      <c r="F30" s="86">
        <v>75000</v>
      </c>
    </row>
    <row r="31" spans="1:9" x14ac:dyDescent="0.3">
      <c r="A31" s="86" t="s">
        <v>313</v>
      </c>
      <c r="B31" s="86">
        <v>1991</v>
      </c>
      <c r="C31" s="86" t="s">
        <v>276</v>
      </c>
      <c r="D31" s="86" t="s">
        <v>277</v>
      </c>
      <c r="E31" s="86" t="s">
        <v>304</v>
      </c>
      <c r="F31" s="86">
        <v>34900</v>
      </c>
    </row>
    <row r="32" spans="1:9" x14ac:dyDescent="0.3">
      <c r="A32" s="86" t="s">
        <v>319</v>
      </c>
      <c r="B32" s="86">
        <v>1992</v>
      </c>
      <c r="C32" s="86" t="s">
        <v>276</v>
      </c>
      <c r="D32" s="86" t="s">
        <v>277</v>
      </c>
      <c r="E32" s="86" t="s">
        <v>320</v>
      </c>
      <c r="F32" s="86">
        <v>57000</v>
      </c>
    </row>
    <row r="33" spans="1:6" x14ac:dyDescent="0.3">
      <c r="A33" s="86" t="s">
        <v>321</v>
      </c>
      <c r="B33" s="86">
        <v>1992</v>
      </c>
      <c r="C33" s="86" t="s">
        <v>276</v>
      </c>
      <c r="D33" s="86" t="s">
        <v>322</v>
      </c>
      <c r="E33" s="86" t="s">
        <v>323</v>
      </c>
      <c r="F33" s="86">
        <v>60000</v>
      </c>
    </row>
    <row r="34" spans="1:6" x14ac:dyDescent="0.3">
      <c r="A34" s="86" t="s">
        <v>324</v>
      </c>
      <c r="B34" s="86">
        <v>1992</v>
      </c>
      <c r="C34" s="86" t="s">
        <v>276</v>
      </c>
      <c r="D34" s="86" t="s">
        <v>277</v>
      </c>
      <c r="E34" s="86" t="s">
        <v>297</v>
      </c>
      <c r="F34" s="86">
        <v>47900</v>
      </c>
    </row>
    <row r="35" spans="1:6" x14ac:dyDescent="0.3">
      <c r="A35" s="86" t="s">
        <v>325</v>
      </c>
      <c r="B35" s="86">
        <v>1993</v>
      </c>
      <c r="C35" s="86" t="s">
        <v>276</v>
      </c>
      <c r="D35" s="86" t="s">
        <v>277</v>
      </c>
      <c r="E35" s="86" t="s">
        <v>297</v>
      </c>
      <c r="F35" s="86">
        <v>61000</v>
      </c>
    </row>
    <row r="36" spans="1:6" x14ac:dyDescent="0.3">
      <c r="A36" s="86" t="s">
        <v>326</v>
      </c>
      <c r="B36" s="86">
        <v>1992</v>
      </c>
      <c r="C36" s="86" t="s">
        <v>276</v>
      </c>
      <c r="D36" s="86" t="s">
        <v>277</v>
      </c>
      <c r="E36" s="86" t="s">
        <v>304</v>
      </c>
      <c r="F36" s="86">
        <v>52000</v>
      </c>
    </row>
    <row r="37" spans="1:6" x14ac:dyDescent="0.3">
      <c r="A37" s="86" t="s">
        <v>327</v>
      </c>
      <c r="B37" s="86">
        <v>1986</v>
      </c>
      <c r="C37" s="86" t="s">
        <v>276</v>
      </c>
      <c r="D37" s="86" t="s">
        <v>277</v>
      </c>
      <c r="E37" s="86" t="s">
        <v>328</v>
      </c>
      <c r="F37" s="86">
        <v>15000</v>
      </c>
    </row>
    <row r="38" spans="1:6" x14ac:dyDescent="0.3">
      <c r="A38" s="86" t="s">
        <v>329</v>
      </c>
      <c r="B38" s="86">
        <v>1989</v>
      </c>
      <c r="C38" s="86" t="s">
        <v>276</v>
      </c>
      <c r="D38" s="86" t="s">
        <v>277</v>
      </c>
      <c r="E38" s="86" t="s">
        <v>320</v>
      </c>
      <c r="F38" s="86">
        <v>25000</v>
      </c>
    </row>
    <row r="39" spans="1:6" x14ac:dyDescent="0.3">
      <c r="A39" s="86" t="s">
        <v>330</v>
      </c>
      <c r="B39" s="86">
        <v>1998</v>
      </c>
      <c r="C39" s="86" t="s">
        <v>276</v>
      </c>
      <c r="D39" s="86" t="s">
        <v>277</v>
      </c>
      <c r="E39" s="86" t="s">
        <v>317</v>
      </c>
      <c r="F39" s="86">
        <v>139900</v>
      </c>
    </row>
    <row r="40" spans="1:6" x14ac:dyDescent="0.3">
      <c r="A40" s="86" t="s">
        <v>331</v>
      </c>
      <c r="B40" s="86">
        <v>1992</v>
      </c>
      <c r="C40" s="86" t="s">
        <v>276</v>
      </c>
      <c r="D40" s="86" t="s">
        <v>277</v>
      </c>
      <c r="E40" s="86" t="s">
        <v>292</v>
      </c>
      <c r="F40" s="86">
        <v>55000</v>
      </c>
    </row>
    <row r="41" spans="1:6" x14ac:dyDescent="0.3">
      <c r="A41" s="86" t="s">
        <v>331</v>
      </c>
      <c r="B41" s="86">
        <v>1986</v>
      </c>
      <c r="C41" s="86" t="s">
        <v>276</v>
      </c>
      <c r="D41" s="86" t="s">
        <v>277</v>
      </c>
      <c r="E41" s="86" t="s">
        <v>317</v>
      </c>
      <c r="F41" s="86">
        <v>21000</v>
      </c>
    </row>
    <row r="42" spans="1:6" x14ac:dyDescent="0.3">
      <c r="A42" s="86" t="s">
        <v>331</v>
      </c>
      <c r="B42" s="86">
        <v>1996</v>
      </c>
      <c r="C42" s="86" t="s">
        <v>276</v>
      </c>
      <c r="D42" s="86" t="s">
        <v>277</v>
      </c>
      <c r="E42" s="86" t="s">
        <v>297</v>
      </c>
      <c r="F42" s="86">
        <v>107000</v>
      </c>
    </row>
    <row r="43" spans="1:6" x14ac:dyDescent="0.3">
      <c r="A43" s="86" t="s">
        <v>332</v>
      </c>
      <c r="B43" s="86">
        <v>1992</v>
      </c>
      <c r="C43" s="86" t="s">
        <v>333</v>
      </c>
      <c r="D43" s="86" t="s">
        <v>277</v>
      </c>
      <c r="E43" s="86" t="s">
        <v>281</v>
      </c>
      <c r="F43" s="86">
        <v>24000</v>
      </c>
    </row>
    <row r="44" spans="1:6" x14ac:dyDescent="0.3">
      <c r="A44" s="86" t="s">
        <v>334</v>
      </c>
      <c r="B44" s="86">
        <v>1986</v>
      </c>
      <c r="C44" s="86" t="s">
        <v>276</v>
      </c>
      <c r="D44" s="86" t="s">
        <v>277</v>
      </c>
      <c r="E44" s="86" t="s">
        <v>300</v>
      </c>
      <c r="F44" s="86">
        <v>19500</v>
      </c>
    </row>
    <row r="45" spans="1:6" x14ac:dyDescent="0.3">
      <c r="A45" s="86" t="s">
        <v>335</v>
      </c>
      <c r="B45" s="86">
        <v>1986</v>
      </c>
      <c r="C45" s="86" t="s">
        <v>333</v>
      </c>
      <c r="D45" s="86" t="s">
        <v>277</v>
      </c>
      <c r="E45" s="86" t="s">
        <v>281</v>
      </c>
      <c r="F45" s="86">
        <v>31000</v>
      </c>
    </row>
    <row r="46" spans="1:6" x14ac:dyDescent="0.3">
      <c r="A46" s="86" t="s">
        <v>336</v>
      </c>
      <c r="B46" s="86">
        <v>1997</v>
      </c>
      <c r="C46" s="86" t="s">
        <v>276</v>
      </c>
      <c r="D46" s="86" t="s">
        <v>337</v>
      </c>
      <c r="E46" s="86" t="s">
        <v>281</v>
      </c>
      <c r="F46" s="86">
        <v>99000</v>
      </c>
    </row>
    <row r="47" spans="1:6" x14ac:dyDescent="0.3">
      <c r="A47" s="86" t="s">
        <v>338</v>
      </c>
      <c r="B47" s="86">
        <v>2000</v>
      </c>
      <c r="C47" s="86" t="s">
        <v>276</v>
      </c>
      <c r="D47" s="86" t="s">
        <v>337</v>
      </c>
      <c r="E47" s="86" t="s">
        <v>292</v>
      </c>
      <c r="F47" s="86">
        <v>139000</v>
      </c>
    </row>
    <row r="48" spans="1:6" x14ac:dyDescent="0.3">
      <c r="A48" s="86" t="s">
        <v>338</v>
      </c>
      <c r="B48" s="86">
        <v>1998</v>
      </c>
      <c r="C48" s="86" t="s">
        <v>276</v>
      </c>
      <c r="D48" s="86" t="s">
        <v>337</v>
      </c>
      <c r="E48" s="86" t="s">
        <v>281</v>
      </c>
      <c r="F48" s="86">
        <v>135000</v>
      </c>
    </row>
    <row r="49" spans="1:6" x14ac:dyDescent="0.3">
      <c r="A49" s="86" t="s">
        <v>339</v>
      </c>
      <c r="B49" s="86">
        <v>1998</v>
      </c>
      <c r="C49" s="86" t="s">
        <v>276</v>
      </c>
      <c r="D49" s="86" t="s">
        <v>337</v>
      </c>
      <c r="E49" s="86" t="s">
        <v>310</v>
      </c>
      <c r="F49" s="86">
        <v>142000</v>
      </c>
    </row>
    <row r="50" spans="1:6" x14ac:dyDescent="0.3">
      <c r="A50" s="86" t="s">
        <v>339</v>
      </c>
      <c r="B50" s="86">
        <v>1998</v>
      </c>
      <c r="C50" s="86" t="s">
        <v>276</v>
      </c>
      <c r="D50" s="86" t="s">
        <v>337</v>
      </c>
      <c r="E50" s="86" t="s">
        <v>281</v>
      </c>
      <c r="F50" s="86">
        <v>145000</v>
      </c>
    </row>
    <row r="51" spans="1:6" x14ac:dyDescent="0.3">
      <c r="A51" s="86" t="s">
        <v>339</v>
      </c>
      <c r="B51" s="86">
        <v>1999</v>
      </c>
      <c r="C51" s="86" t="s">
        <v>276</v>
      </c>
      <c r="D51" s="86" t="s">
        <v>337</v>
      </c>
      <c r="E51" s="86" t="s">
        <v>297</v>
      </c>
      <c r="F51" s="86">
        <v>135000</v>
      </c>
    </row>
    <row r="52" spans="1:6" x14ac:dyDescent="0.3">
      <c r="A52" s="86" t="s">
        <v>340</v>
      </c>
      <c r="B52" s="86">
        <v>1998</v>
      </c>
      <c r="C52" s="86" t="s">
        <v>276</v>
      </c>
      <c r="D52" s="86" t="s">
        <v>337</v>
      </c>
      <c r="E52" s="86" t="s">
        <v>292</v>
      </c>
      <c r="F52" s="86">
        <v>138000</v>
      </c>
    </row>
    <row r="53" spans="1:6" x14ac:dyDescent="0.3">
      <c r="A53" s="86" t="s">
        <v>341</v>
      </c>
      <c r="B53" s="86">
        <v>2001</v>
      </c>
      <c r="C53" s="86" t="s">
        <v>276</v>
      </c>
      <c r="D53" s="86" t="s">
        <v>337</v>
      </c>
      <c r="E53" s="86" t="s">
        <v>292</v>
      </c>
      <c r="F53" s="86">
        <v>295000</v>
      </c>
    </row>
    <row r="54" spans="1:6" x14ac:dyDescent="0.3">
      <c r="A54" s="86" t="s">
        <v>338</v>
      </c>
      <c r="B54" s="86">
        <v>1998</v>
      </c>
      <c r="C54" s="86" t="s">
        <v>276</v>
      </c>
      <c r="D54" s="86" t="s">
        <v>337</v>
      </c>
      <c r="E54" s="86" t="s">
        <v>281</v>
      </c>
      <c r="F54" s="86">
        <v>106000</v>
      </c>
    </row>
    <row r="55" spans="1:6" x14ac:dyDescent="0.3">
      <c r="A55" s="86" t="s">
        <v>338</v>
      </c>
      <c r="B55" s="86">
        <v>2000</v>
      </c>
      <c r="C55" s="86" t="s">
        <v>276</v>
      </c>
      <c r="D55" s="86" t="s">
        <v>337</v>
      </c>
      <c r="E55" s="86" t="s">
        <v>284</v>
      </c>
      <c r="F55" s="86">
        <v>150000</v>
      </c>
    </row>
    <row r="56" spans="1:6" x14ac:dyDescent="0.3">
      <c r="A56" s="86" t="s">
        <v>342</v>
      </c>
      <c r="B56" s="86">
        <v>1999</v>
      </c>
      <c r="C56" s="86" t="s">
        <v>276</v>
      </c>
      <c r="D56" s="86" t="s">
        <v>337</v>
      </c>
      <c r="E56" s="86" t="s">
        <v>292</v>
      </c>
      <c r="F56" s="86">
        <v>168000</v>
      </c>
    </row>
    <row r="57" spans="1:6" x14ac:dyDescent="0.3">
      <c r="A57" s="86" t="s">
        <v>343</v>
      </c>
      <c r="B57" s="86"/>
      <c r="C57" s="86" t="s">
        <v>276</v>
      </c>
      <c r="D57" s="86" t="s">
        <v>337</v>
      </c>
      <c r="E57" s="86" t="s">
        <v>300</v>
      </c>
      <c r="F57" s="86">
        <v>235000</v>
      </c>
    </row>
    <row r="58" spans="1:6" x14ac:dyDescent="0.3">
      <c r="A58" s="86" t="s">
        <v>342</v>
      </c>
      <c r="B58" s="86">
        <v>1999</v>
      </c>
      <c r="C58" s="86" t="s">
        <v>276</v>
      </c>
      <c r="D58" s="86" t="s">
        <v>337</v>
      </c>
      <c r="E58" s="86" t="s">
        <v>281</v>
      </c>
      <c r="F58" s="86">
        <v>185000</v>
      </c>
    </row>
    <row r="59" spans="1:6" x14ac:dyDescent="0.3">
      <c r="A59" s="86" t="s">
        <v>342</v>
      </c>
      <c r="B59" s="86">
        <v>2000</v>
      </c>
      <c r="C59" s="86" t="s">
        <v>276</v>
      </c>
      <c r="D59" s="86" t="s">
        <v>337</v>
      </c>
      <c r="E59" s="86" t="s">
        <v>304</v>
      </c>
      <c r="F59" s="86">
        <v>189000</v>
      </c>
    </row>
    <row r="60" spans="1:6" x14ac:dyDescent="0.3">
      <c r="A60" s="86" t="s">
        <v>344</v>
      </c>
      <c r="B60" s="86">
        <v>2000</v>
      </c>
      <c r="C60" s="86" t="s">
        <v>276</v>
      </c>
      <c r="D60" s="86" t="s">
        <v>337</v>
      </c>
      <c r="E60" s="86" t="s">
        <v>287</v>
      </c>
      <c r="F60" s="86">
        <v>220000</v>
      </c>
    </row>
    <row r="61" spans="1:6" x14ac:dyDescent="0.3">
      <c r="A61" s="86" t="s">
        <v>345</v>
      </c>
      <c r="B61" s="86">
        <v>2001</v>
      </c>
      <c r="C61" s="86" t="s">
        <v>276</v>
      </c>
      <c r="D61" s="86" t="s">
        <v>337</v>
      </c>
      <c r="E61" s="86" t="s">
        <v>315</v>
      </c>
      <c r="F61" s="86">
        <v>199000</v>
      </c>
    </row>
    <row r="62" spans="1:6" x14ac:dyDescent="0.3">
      <c r="A62" s="86" t="s">
        <v>346</v>
      </c>
      <c r="B62" s="86">
        <v>1992</v>
      </c>
      <c r="C62" s="86" t="s">
        <v>276</v>
      </c>
      <c r="D62" s="86" t="s">
        <v>337</v>
      </c>
      <c r="E62" s="86" t="s">
        <v>281</v>
      </c>
      <c r="F62" s="86">
        <v>30000</v>
      </c>
    </row>
    <row r="63" spans="1:6" x14ac:dyDescent="0.3">
      <c r="A63" s="86" t="s">
        <v>347</v>
      </c>
      <c r="B63" s="86">
        <v>1997</v>
      </c>
      <c r="C63" s="86" t="s">
        <v>276</v>
      </c>
      <c r="D63" s="86" t="s">
        <v>337</v>
      </c>
      <c r="E63" s="86" t="s">
        <v>281</v>
      </c>
      <c r="F63" s="86">
        <v>139000</v>
      </c>
    </row>
    <row r="64" spans="1:6" x14ac:dyDescent="0.3">
      <c r="A64" s="86" t="s">
        <v>348</v>
      </c>
      <c r="B64" s="86">
        <v>1989</v>
      </c>
      <c r="C64" s="86" t="s">
        <v>276</v>
      </c>
      <c r="D64" s="86" t="s">
        <v>337</v>
      </c>
      <c r="E64" s="86" t="s">
        <v>281</v>
      </c>
      <c r="F64" s="86">
        <v>95000</v>
      </c>
    </row>
    <row r="65" spans="1:6" x14ac:dyDescent="0.3">
      <c r="A65" s="86" t="s">
        <v>291</v>
      </c>
      <c r="B65" s="86">
        <v>1992</v>
      </c>
      <c r="C65" s="86" t="s">
        <v>276</v>
      </c>
      <c r="D65" s="86" t="s">
        <v>337</v>
      </c>
      <c r="E65" s="86" t="s">
        <v>281</v>
      </c>
      <c r="F65" s="86">
        <v>74900</v>
      </c>
    </row>
    <row r="66" spans="1:6" x14ac:dyDescent="0.3">
      <c r="A66" s="86" t="s">
        <v>291</v>
      </c>
      <c r="B66" s="86">
        <v>1991</v>
      </c>
      <c r="C66" s="86" t="s">
        <v>276</v>
      </c>
      <c r="D66" s="86" t="s">
        <v>337</v>
      </c>
      <c r="E66" s="86" t="s">
        <v>310</v>
      </c>
      <c r="F66" s="86">
        <v>53000</v>
      </c>
    </row>
    <row r="67" spans="1:6" x14ac:dyDescent="0.3">
      <c r="A67" s="86" t="s">
        <v>291</v>
      </c>
      <c r="B67" s="86">
        <v>1993</v>
      </c>
      <c r="C67" s="86" t="s">
        <v>276</v>
      </c>
      <c r="D67" s="86" t="s">
        <v>337</v>
      </c>
      <c r="E67" s="86" t="s">
        <v>317</v>
      </c>
      <c r="F67" s="86">
        <v>69500</v>
      </c>
    </row>
    <row r="68" spans="1:6" x14ac:dyDescent="0.3">
      <c r="A68" s="86" t="s">
        <v>349</v>
      </c>
      <c r="B68" s="86">
        <v>1991</v>
      </c>
      <c r="C68" s="86" t="s">
        <v>276</v>
      </c>
      <c r="D68" s="86" t="s">
        <v>337</v>
      </c>
      <c r="E68" s="86" t="s">
        <v>315</v>
      </c>
      <c r="F68" s="86">
        <v>59500</v>
      </c>
    </row>
    <row r="69" spans="1:6" x14ac:dyDescent="0.3">
      <c r="A69" s="86" t="s">
        <v>350</v>
      </c>
      <c r="B69" s="86">
        <v>1991</v>
      </c>
      <c r="C69" s="86" t="s">
        <v>276</v>
      </c>
      <c r="D69" s="86" t="s">
        <v>337</v>
      </c>
      <c r="E69" s="86" t="s">
        <v>281</v>
      </c>
      <c r="F69" s="86">
        <v>59000</v>
      </c>
    </row>
    <row r="70" spans="1:6" x14ac:dyDescent="0.3">
      <c r="A70" s="86" t="s">
        <v>350</v>
      </c>
      <c r="B70" s="86">
        <v>1991</v>
      </c>
      <c r="C70" s="86" t="s">
        <v>276</v>
      </c>
      <c r="D70" s="86" t="s">
        <v>337</v>
      </c>
      <c r="E70" s="86" t="s">
        <v>297</v>
      </c>
      <c r="F70" s="86">
        <v>50000</v>
      </c>
    </row>
    <row r="71" spans="1:6" x14ac:dyDescent="0.3">
      <c r="A71" s="86" t="s">
        <v>351</v>
      </c>
      <c r="B71" s="86">
        <v>1985</v>
      </c>
      <c r="C71" s="86" t="s">
        <v>276</v>
      </c>
      <c r="D71" s="86" t="s">
        <v>337</v>
      </c>
      <c r="E71" s="86" t="s">
        <v>352</v>
      </c>
      <c r="F71" s="86">
        <v>17000</v>
      </c>
    </row>
    <row r="72" spans="1:6" x14ac:dyDescent="0.3">
      <c r="A72" s="86" t="s">
        <v>353</v>
      </c>
      <c r="B72" s="86">
        <v>1984</v>
      </c>
      <c r="C72" s="86" t="s">
        <v>276</v>
      </c>
      <c r="D72" s="86" t="s">
        <v>337</v>
      </c>
      <c r="E72" s="86" t="s">
        <v>304</v>
      </c>
      <c r="F72" s="86">
        <v>12000</v>
      </c>
    </row>
    <row r="73" spans="1:6" x14ac:dyDescent="0.3">
      <c r="A73" s="86" t="s">
        <v>354</v>
      </c>
      <c r="B73" s="86">
        <v>1986</v>
      </c>
      <c r="C73" s="86" t="s">
        <v>276</v>
      </c>
      <c r="D73" s="86" t="s">
        <v>337</v>
      </c>
      <c r="E73" s="86" t="s">
        <v>304</v>
      </c>
      <c r="F73" s="86">
        <v>22000</v>
      </c>
    </row>
    <row r="74" spans="1:6" x14ac:dyDescent="0.3">
      <c r="A74" s="86" t="s">
        <v>354</v>
      </c>
      <c r="B74" s="86">
        <v>1984</v>
      </c>
      <c r="C74" s="86" t="s">
        <v>276</v>
      </c>
      <c r="D74" s="86" t="s">
        <v>337</v>
      </c>
      <c r="E74" s="86" t="s">
        <v>278</v>
      </c>
      <c r="F74" s="86">
        <v>10000</v>
      </c>
    </row>
    <row r="75" spans="1:6" x14ac:dyDescent="0.3">
      <c r="A75" s="86" t="s">
        <v>299</v>
      </c>
      <c r="B75" s="86">
        <v>1994</v>
      </c>
      <c r="C75" s="86" t="s">
        <v>276</v>
      </c>
      <c r="D75" s="86" t="s">
        <v>337</v>
      </c>
      <c r="E75" s="86" t="s">
        <v>292</v>
      </c>
      <c r="F75" s="86">
        <v>80000</v>
      </c>
    </row>
    <row r="76" spans="1:6" x14ac:dyDescent="0.3">
      <c r="A76" s="86" t="s">
        <v>299</v>
      </c>
      <c r="B76" s="86">
        <v>1992</v>
      </c>
      <c r="C76" s="86" t="s">
        <v>276</v>
      </c>
      <c r="D76" s="86" t="s">
        <v>337</v>
      </c>
      <c r="E76" s="86" t="s">
        <v>297</v>
      </c>
      <c r="F76" s="86">
        <v>45000</v>
      </c>
    </row>
    <row r="77" spans="1:6" x14ac:dyDescent="0.3">
      <c r="A77" s="86" t="s">
        <v>299</v>
      </c>
      <c r="B77" s="86">
        <v>1992</v>
      </c>
      <c r="C77" s="86" t="s">
        <v>276</v>
      </c>
      <c r="D77" s="86" t="s">
        <v>337</v>
      </c>
      <c r="E77" s="86" t="s">
        <v>323</v>
      </c>
      <c r="F77" s="86">
        <v>69000</v>
      </c>
    </row>
    <row r="78" spans="1:6" x14ac:dyDescent="0.3">
      <c r="A78" s="86" t="s">
        <v>299</v>
      </c>
      <c r="B78" s="86">
        <v>1991</v>
      </c>
      <c r="C78" s="86" t="s">
        <v>276</v>
      </c>
      <c r="D78" s="86" t="s">
        <v>337</v>
      </c>
      <c r="E78" s="86" t="s">
        <v>317</v>
      </c>
      <c r="F78" s="86">
        <v>55000</v>
      </c>
    </row>
    <row r="79" spans="1:6" x14ac:dyDescent="0.3">
      <c r="A79" s="86" t="s">
        <v>355</v>
      </c>
      <c r="B79" s="86">
        <v>1993</v>
      </c>
      <c r="C79" s="86" t="s">
        <v>276</v>
      </c>
      <c r="D79" s="86" t="s">
        <v>337</v>
      </c>
      <c r="E79" s="86" t="s">
        <v>317</v>
      </c>
      <c r="F79" s="86">
        <v>65000</v>
      </c>
    </row>
    <row r="80" spans="1:6" x14ac:dyDescent="0.3">
      <c r="A80" s="86" t="s">
        <v>356</v>
      </c>
      <c r="B80" s="86">
        <v>1992</v>
      </c>
      <c r="C80" s="86" t="s">
        <v>276</v>
      </c>
      <c r="D80" s="86" t="s">
        <v>337</v>
      </c>
      <c r="E80" s="86" t="s">
        <v>292</v>
      </c>
      <c r="F80" s="86">
        <v>59900</v>
      </c>
    </row>
    <row r="81" spans="1:6" x14ac:dyDescent="0.3">
      <c r="A81" s="86" t="s">
        <v>356</v>
      </c>
      <c r="B81" s="86">
        <v>1992</v>
      </c>
      <c r="C81" s="86" t="s">
        <v>276</v>
      </c>
      <c r="D81" s="86" t="s">
        <v>337</v>
      </c>
      <c r="E81" s="86" t="s">
        <v>292</v>
      </c>
      <c r="F81" s="86">
        <v>66000</v>
      </c>
    </row>
    <row r="82" spans="1:6" x14ac:dyDescent="0.3">
      <c r="A82" s="86" t="s">
        <v>356</v>
      </c>
      <c r="B82" s="86">
        <v>1992</v>
      </c>
      <c r="C82" s="86" t="s">
        <v>276</v>
      </c>
      <c r="D82" s="86" t="s">
        <v>337</v>
      </c>
      <c r="E82" s="86" t="s">
        <v>357</v>
      </c>
      <c r="F82" s="86">
        <v>79990</v>
      </c>
    </row>
    <row r="83" spans="1:6" x14ac:dyDescent="0.3">
      <c r="A83" s="86" t="s">
        <v>358</v>
      </c>
      <c r="B83" s="86">
        <v>1989</v>
      </c>
      <c r="C83" s="86" t="s">
        <v>276</v>
      </c>
      <c r="D83" s="86" t="s">
        <v>337</v>
      </c>
      <c r="E83" s="86" t="s">
        <v>292</v>
      </c>
      <c r="F83" s="86">
        <v>36000</v>
      </c>
    </row>
    <row r="84" spans="1:6" x14ac:dyDescent="0.3">
      <c r="A84" s="86" t="s">
        <v>359</v>
      </c>
      <c r="B84" s="86">
        <v>1992</v>
      </c>
      <c r="C84" s="86" t="s">
        <v>333</v>
      </c>
      <c r="D84" s="86" t="s">
        <v>337</v>
      </c>
      <c r="E84" s="86" t="s">
        <v>292</v>
      </c>
      <c r="F84" s="86">
        <v>66900</v>
      </c>
    </row>
    <row r="85" spans="1:6" x14ac:dyDescent="0.3">
      <c r="A85" s="86" t="s">
        <v>359</v>
      </c>
      <c r="B85" s="86">
        <v>1994</v>
      </c>
      <c r="C85" s="86" t="s">
        <v>333</v>
      </c>
      <c r="D85" s="86" t="s">
        <v>337</v>
      </c>
      <c r="E85" s="86" t="s">
        <v>300</v>
      </c>
      <c r="F85" s="86">
        <v>81000</v>
      </c>
    </row>
    <row r="86" spans="1:6" x14ac:dyDescent="0.3">
      <c r="A86" s="86" t="s">
        <v>360</v>
      </c>
      <c r="B86" s="86">
        <v>1992</v>
      </c>
      <c r="C86" s="86" t="s">
        <v>333</v>
      </c>
      <c r="D86" s="86" t="s">
        <v>337</v>
      </c>
      <c r="E86" s="86" t="s">
        <v>304</v>
      </c>
      <c r="F86" s="86">
        <v>76000</v>
      </c>
    </row>
    <row r="87" spans="1:6" x14ac:dyDescent="0.3">
      <c r="A87" s="86" t="s">
        <v>361</v>
      </c>
      <c r="B87" s="86">
        <v>1994</v>
      </c>
      <c r="C87" s="86" t="s">
        <v>276</v>
      </c>
      <c r="D87" s="86" t="s">
        <v>337</v>
      </c>
      <c r="E87" s="86" t="s">
        <v>300</v>
      </c>
      <c r="F87" s="86">
        <v>84900</v>
      </c>
    </row>
    <row r="88" spans="1:6" x14ac:dyDescent="0.3">
      <c r="A88" s="86" t="s">
        <v>361</v>
      </c>
      <c r="B88" s="86">
        <v>1994</v>
      </c>
      <c r="C88" s="86" t="s">
        <v>276</v>
      </c>
      <c r="D88" s="86" t="s">
        <v>337</v>
      </c>
      <c r="E88" s="86" t="s">
        <v>300</v>
      </c>
      <c r="F88" s="86">
        <v>90000</v>
      </c>
    </row>
    <row r="89" spans="1:6" x14ac:dyDescent="0.3">
      <c r="A89" s="86" t="s">
        <v>362</v>
      </c>
      <c r="B89" s="86">
        <v>1993</v>
      </c>
      <c r="C89" s="86" t="s">
        <v>276</v>
      </c>
      <c r="D89" s="86" t="s">
        <v>337</v>
      </c>
      <c r="E89" s="86" t="s">
        <v>317</v>
      </c>
      <c r="F89" s="86">
        <v>72000</v>
      </c>
    </row>
    <row r="90" spans="1:6" x14ac:dyDescent="0.3">
      <c r="A90" s="86" t="s">
        <v>363</v>
      </c>
      <c r="B90" s="86">
        <v>1993</v>
      </c>
      <c r="C90" s="86" t="s">
        <v>276</v>
      </c>
      <c r="D90" s="86" t="s">
        <v>337</v>
      </c>
      <c r="E90" s="86" t="s">
        <v>281</v>
      </c>
      <c r="F90" s="86">
        <v>79000</v>
      </c>
    </row>
    <row r="91" spans="1:6" x14ac:dyDescent="0.3">
      <c r="A91" s="86" t="s">
        <v>308</v>
      </c>
      <c r="B91" s="86">
        <v>1994</v>
      </c>
      <c r="C91" s="86" t="s">
        <v>276</v>
      </c>
      <c r="D91" s="86" t="s">
        <v>337</v>
      </c>
      <c r="E91" s="86" t="s">
        <v>284</v>
      </c>
      <c r="F91" s="86">
        <v>80000</v>
      </c>
    </row>
    <row r="92" spans="1:6" x14ac:dyDescent="0.3">
      <c r="A92" s="86" t="s">
        <v>308</v>
      </c>
      <c r="B92" s="86">
        <v>1992</v>
      </c>
      <c r="C92" s="86" t="s">
        <v>276</v>
      </c>
      <c r="D92" s="86" t="s">
        <v>337</v>
      </c>
      <c r="E92" s="86" t="s">
        <v>281</v>
      </c>
      <c r="F92" s="86">
        <v>59900</v>
      </c>
    </row>
    <row r="93" spans="1:6" x14ac:dyDescent="0.3">
      <c r="A93" s="86" t="s">
        <v>364</v>
      </c>
      <c r="B93" s="86">
        <v>1991</v>
      </c>
      <c r="C93" s="86" t="s">
        <v>276</v>
      </c>
      <c r="D93" s="86" t="s">
        <v>337</v>
      </c>
      <c r="E93" s="86" t="s">
        <v>292</v>
      </c>
      <c r="F93" s="86">
        <v>59900</v>
      </c>
    </row>
    <row r="94" spans="1:6" x14ac:dyDescent="0.3">
      <c r="A94" s="86" t="s">
        <v>365</v>
      </c>
      <c r="B94" s="86"/>
      <c r="C94" s="86" t="s">
        <v>276</v>
      </c>
      <c r="D94" s="86" t="s">
        <v>337</v>
      </c>
      <c r="E94" s="86" t="s">
        <v>317</v>
      </c>
      <c r="F94" s="86">
        <v>59000</v>
      </c>
    </row>
    <row r="95" spans="1:6" x14ac:dyDescent="0.3">
      <c r="A95" s="86" t="s">
        <v>309</v>
      </c>
      <c r="B95" s="86">
        <v>1991</v>
      </c>
      <c r="C95" s="86" t="s">
        <v>276</v>
      </c>
      <c r="D95" s="86" t="s">
        <v>337</v>
      </c>
      <c r="E95" s="86" t="s">
        <v>320</v>
      </c>
      <c r="F95" s="86">
        <v>52900</v>
      </c>
    </row>
    <row r="96" spans="1:6" x14ac:dyDescent="0.3">
      <c r="A96" s="86" t="s">
        <v>309</v>
      </c>
      <c r="B96" s="86">
        <v>1991</v>
      </c>
      <c r="C96" s="86" t="s">
        <v>276</v>
      </c>
      <c r="D96" s="86" t="s">
        <v>337</v>
      </c>
      <c r="E96" s="86" t="s">
        <v>284</v>
      </c>
      <c r="F96" s="86">
        <v>59000</v>
      </c>
    </row>
    <row r="97" spans="1:6" x14ac:dyDescent="0.3">
      <c r="A97" s="86" t="s">
        <v>366</v>
      </c>
      <c r="B97" s="86">
        <v>1991</v>
      </c>
      <c r="C97" s="86" t="s">
        <v>276</v>
      </c>
      <c r="D97" s="86" t="s">
        <v>337</v>
      </c>
      <c r="E97" s="86" t="s">
        <v>304</v>
      </c>
      <c r="F97" s="86">
        <v>59000</v>
      </c>
    </row>
    <row r="98" spans="1:6" x14ac:dyDescent="0.3">
      <c r="A98" s="86" t="s">
        <v>367</v>
      </c>
      <c r="B98" s="86">
        <v>1991</v>
      </c>
      <c r="C98" s="86" t="s">
        <v>276</v>
      </c>
      <c r="D98" s="86" t="s">
        <v>337</v>
      </c>
      <c r="E98" s="86" t="s">
        <v>304</v>
      </c>
      <c r="F98" s="86">
        <v>62900</v>
      </c>
    </row>
    <row r="99" spans="1:6" x14ac:dyDescent="0.3">
      <c r="A99" s="86" t="s">
        <v>368</v>
      </c>
      <c r="B99" s="86">
        <v>1993</v>
      </c>
      <c r="C99" s="86" t="s">
        <v>333</v>
      </c>
      <c r="D99" s="86" t="s">
        <v>337</v>
      </c>
      <c r="E99" s="86" t="s">
        <v>284</v>
      </c>
      <c r="F99" s="86">
        <v>73000</v>
      </c>
    </row>
    <row r="100" spans="1:6" x14ac:dyDescent="0.3">
      <c r="A100" s="86" t="s">
        <v>369</v>
      </c>
      <c r="B100" s="86">
        <v>1993</v>
      </c>
      <c r="C100" s="86" t="s">
        <v>276</v>
      </c>
      <c r="D100" s="86" t="s">
        <v>337</v>
      </c>
      <c r="E100" s="86" t="s">
        <v>281</v>
      </c>
      <c r="F100" s="86">
        <v>64000</v>
      </c>
    </row>
    <row r="101" spans="1:6" x14ac:dyDescent="0.3">
      <c r="A101" s="86" t="s">
        <v>364</v>
      </c>
      <c r="B101" s="86">
        <v>1992</v>
      </c>
      <c r="C101" s="86" t="s">
        <v>276</v>
      </c>
      <c r="D101" s="86" t="s">
        <v>337</v>
      </c>
      <c r="E101" s="86" t="s">
        <v>284</v>
      </c>
      <c r="F101" s="86">
        <v>64900</v>
      </c>
    </row>
    <row r="102" spans="1:6" x14ac:dyDescent="0.3">
      <c r="A102" s="86" t="s">
        <v>370</v>
      </c>
      <c r="B102" s="86">
        <v>1994</v>
      </c>
      <c r="C102" s="86" t="s">
        <v>276</v>
      </c>
      <c r="D102" s="86" t="s">
        <v>337</v>
      </c>
      <c r="E102" s="86" t="s">
        <v>371</v>
      </c>
      <c r="F102" s="86">
        <v>76000</v>
      </c>
    </row>
    <row r="103" spans="1:6" x14ac:dyDescent="0.3">
      <c r="A103" s="86" t="s">
        <v>318</v>
      </c>
      <c r="B103" s="86">
        <v>1992</v>
      </c>
      <c r="C103" s="86" t="s">
        <v>276</v>
      </c>
      <c r="D103" s="86" t="s">
        <v>337</v>
      </c>
      <c r="E103" s="86" t="s">
        <v>294</v>
      </c>
      <c r="F103" s="86">
        <v>59900</v>
      </c>
    </row>
    <row r="104" spans="1:6" x14ac:dyDescent="0.3">
      <c r="A104" s="86" t="s">
        <v>318</v>
      </c>
      <c r="B104" s="86"/>
      <c r="C104" s="86" t="s">
        <v>276</v>
      </c>
      <c r="D104" s="86" t="s">
        <v>337</v>
      </c>
      <c r="E104" s="86" t="s">
        <v>372</v>
      </c>
      <c r="F104" s="86">
        <v>69000</v>
      </c>
    </row>
    <row r="105" spans="1:6" x14ac:dyDescent="0.3">
      <c r="A105" s="86" t="s">
        <v>313</v>
      </c>
      <c r="B105" s="86">
        <v>1993</v>
      </c>
      <c r="C105" s="86" t="s">
        <v>276</v>
      </c>
      <c r="D105" s="86" t="s">
        <v>337</v>
      </c>
      <c r="E105" s="86" t="s">
        <v>304</v>
      </c>
      <c r="F105" s="86">
        <v>68900</v>
      </c>
    </row>
    <row r="106" spans="1:6" x14ac:dyDescent="0.3">
      <c r="A106" s="86" t="s">
        <v>373</v>
      </c>
      <c r="B106" s="86">
        <v>1992</v>
      </c>
      <c r="C106" s="86" t="s">
        <v>333</v>
      </c>
      <c r="D106" s="86" t="s">
        <v>337</v>
      </c>
      <c r="E106" s="86" t="s">
        <v>284</v>
      </c>
      <c r="F106" s="86">
        <v>69000</v>
      </c>
    </row>
    <row r="107" spans="1:6" x14ac:dyDescent="0.3">
      <c r="A107" s="86" t="s">
        <v>374</v>
      </c>
      <c r="B107" s="86">
        <v>1994</v>
      </c>
      <c r="C107" s="86" t="s">
        <v>333</v>
      </c>
      <c r="D107" s="86" t="s">
        <v>337</v>
      </c>
      <c r="E107" s="86" t="s">
        <v>320</v>
      </c>
      <c r="F107" s="86">
        <v>93000</v>
      </c>
    </row>
    <row r="108" spans="1:6" x14ac:dyDescent="0.3">
      <c r="A108" s="86" t="s">
        <v>375</v>
      </c>
      <c r="B108" s="86">
        <v>1992</v>
      </c>
      <c r="C108" s="86" t="s">
        <v>276</v>
      </c>
      <c r="D108" s="86" t="s">
        <v>337</v>
      </c>
      <c r="E108" s="86" t="s">
        <v>300</v>
      </c>
      <c r="F108" s="86">
        <v>69000</v>
      </c>
    </row>
    <row r="109" spans="1:6" x14ac:dyDescent="0.3">
      <c r="A109" s="86" t="s">
        <v>375</v>
      </c>
      <c r="B109" s="86">
        <v>1992</v>
      </c>
      <c r="C109" s="86" t="s">
        <v>276</v>
      </c>
      <c r="D109" s="86" t="s">
        <v>337</v>
      </c>
      <c r="E109" s="86" t="s">
        <v>300</v>
      </c>
      <c r="F109" s="86">
        <v>69500</v>
      </c>
    </row>
    <row r="110" spans="1:6" x14ac:dyDescent="0.3">
      <c r="A110" s="86" t="s">
        <v>376</v>
      </c>
      <c r="B110" s="86">
        <v>1994</v>
      </c>
      <c r="C110" s="86" t="s">
        <v>276</v>
      </c>
      <c r="D110" s="86" t="s">
        <v>337</v>
      </c>
      <c r="E110" s="86" t="s">
        <v>281</v>
      </c>
      <c r="F110" s="86">
        <v>59900</v>
      </c>
    </row>
    <row r="111" spans="1:6" x14ac:dyDescent="0.3">
      <c r="A111" s="86" t="s">
        <v>377</v>
      </c>
      <c r="B111" s="86">
        <v>1993</v>
      </c>
      <c r="C111" s="86" t="s">
        <v>276</v>
      </c>
      <c r="D111" s="86" t="s">
        <v>337</v>
      </c>
      <c r="E111" s="86" t="s">
        <v>297</v>
      </c>
      <c r="F111" s="86">
        <v>50000</v>
      </c>
    </row>
    <row r="112" spans="1:6" x14ac:dyDescent="0.3">
      <c r="A112" s="86" t="s">
        <v>319</v>
      </c>
      <c r="B112" s="86">
        <v>1993</v>
      </c>
      <c r="C112" s="86" t="s">
        <v>276</v>
      </c>
      <c r="D112" s="86" t="s">
        <v>337</v>
      </c>
      <c r="E112" s="86" t="s">
        <v>317</v>
      </c>
      <c r="F112" s="86">
        <v>52000</v>
      </c>
    </row>
    <row r="113" spans="1:6" x14ac:dyDescent="0.3">
      <c r="A113" s="86" t="s">
        <v>378</v>
      </c>
      <c r="B113" s="86">
        <v>1992</v>
      </c>
      <c r="C113" s="86" t="s">
        <v>276</v>
      </c>
      <c r="D113" s="86" t="s">
        <v>337</v>
      </c>
      <c r="E113" s="86" t="s">
        <v>300</v>
      </c>
      <c r="F113" s="86">
        <v>49000</v>
      </c>
    </row>
    <row r="114" spans="1:6" x14ac:dyDescent="0.3">
      <c r="A114" s="86" t="s">
        <v>379</v>
      </c>
      <c r="B114" s="86">
        <v>1993</v>
      </c>
      <c r="C114" s="86" t="s">
        <v>276</v>
      </c>
      <c r="D114" s="86" t="s">
        <v>337</v>
      </c>
      <c r="E114" s="86" t="s">
        <v>320</v>
      </c>
      <c r="F114" s="86">
        <v>56900</v>
      </c>
    </row>
    <row r="115" spans="1:6" x14ac:dyDescent="0.3">
      <c r="A115" s="86" t="s">
        <v>380</v>
      </c>
      <c r="B115" s="86">
        <v>1993</v>
      </c>
      <c r="C115" s="86" t="s">
        <v>276</v>
      </c>
      <c r="D115" s="86" t="s">
        <v>337</v>
      </c>
      <c r="E115" s="86" t="s">
        <v>281</v>
      </c>
      <c r="F115" s="86">
        <v>53000</v>
      </c>
    </row>
    <row r="116" spans="1:6" x14ac:dyDescent="0.3">
      <c r="A116" s="86" t="s">
        <v>381</v>
      </c>
      <c r="B116" s="86">
        <v>1994</v>
      </c>
      <c r="C116" s="86" t="s">
        <v>276</v>
      </c>
      <c r="D116" s="86" t="s">
        <v>337</v>
      </c>
      <c r="E116" s="86" t="s">
        <v>297</v>
      </c>
      <c r="F116" s="86">
        <v>56000</v>
      </c>
    </row>
    <row r="117" spans="1:6" x14ac:dyDescent="0.3">
      <c r="A117" s="86" t="s">
        <v>382</v>
      </c>
      <c r="B117" s="86">
        <v>1992</v>
      </c>
      <c r="C117" s="86" t="s">
        <v>276</v>
      </c>
      <c r="D117" s="86" t="s">
        <v>337</v>
      </c>
      <c r="E117" s="86" t="s">
        <v>300</v>
      </c>
      <c r="F117" s="86">
        <v>46900</v>
      </c>
    </row>
    <row r="118" spans="1:6" x14ac:dyDescent="0.3">
      <c r="A118" s="86" t="s">
        <v>382</v>
      </c>
      <c r="B118" s="86">
        <v>1992</v>
      </c>
      <c r="C118" s="86" t="s">
        <v>276</v>
      </c>
      <c r="D118" s="86" t="s">
        <v>337</v>
      </c>
      <c r="E118" s="86" t="s">
        <v>317</v>
      </c>
      <c r="F118" s="86">
        <v>49900</v>
      </c>
    </row>
    <row r="119" spans="1:6" x14ac:dyDescent="0.3">
      <c r="A119" s="86" t="s">
        <v>383</v>
      </c>
      <c r="B119" s="86">
        <v>1991</v>
      </c>
      <c r="C119" s="86" t="s">
        <v>276</v>
      </c>
      <c r="D119" s="86" t="s">
        <v>337</v>
      </c>
      <c r="E119" s="86" t="s">
        <v>300</v>
      </c>
      <c r="F119" s="86">
        <v>49900</v>
      </c>
    </row>
    <row r="120" spans="1:6" x14ac:dyDescent="0.3">
      <c r="A120" s="86" t="s">
        <v>384</v>
      </c>
      <c r="B120" s="86">
        <v>1992</v>
      </c>
      <c r="C120" s="86" t="s">
        <v>333</v>
      </c>
      <c r="D120" s="86" t="s">
        <v>337</v>
      </c>
      <c r="E120" s="86" t="s">
        <v>304</v>
      </c>
      <c r="F120" s="86">
        <v>53000</v>
      </c>
    </row>
    <row r="121" spans="1:6" x14ac:dyDescent="0.3">
      <c r="A121" s="86" t="s">
        <v>385</v>
      </c>
      <c r="B121" s="86">
        <v>1993</v>
      </c>
      <c r="C121" s="86" t="s">
        <v>333</v>
      </c>
      <c r="D121" s="86" t="s">
        <v>337</v>
      </c>
      <c r="E121" s="86" t="s">
        <v>320</v>
      </c>
      <c r="F121" s="86">
        <v>65000</v>
      </c>
    </row>
    <row r="122" spans="1:6" x14ac:dyDescent="0.3">
      <c r="A122" s="86" t="s">
        <v>386</v>
      </c>
      <c r="B122" s="86">
        <v>1992</v>
      </c>
      <c r="C122" s="86" t="s">
        <v>276</v>
      </c>
      <c r="D122" s="86" t="s">
        <v>337</v>
      </c>
      <c r="E122" s="86" t="s">
        <v>287</v>
      </c>
      <c r="F122" s="86">
        <v>56700</v>
      </c>
    </row>
    <row r="123" spans="1:6" x14ac:dyDescent="0.3">
      <c r="A123" s="86" t="s">
        <v>376</v>
      </c>
      <c r="B123" s="86">
        <v>1994</v>
      </c>
      <c r="C123" s="86" t="s">
        <v>276</v>
      </c>
      <c r="D123" s="86" t="s">
        <v>337</v>
      </c>
      <c r="E123" s="86" t="s">
        <v>315</v>
      </c>
      <c r="F123" s="86">
        <v>55000</v>
      </c>
    </row>
    <row r="124" spans="1:6" x14ac:dyDescent="0.3">
      <c r="A124" s="86" t="s">
        <v>387</v>
      </c>
      <c r="B124" s="86">
        <v>1993</v>
      </c>
      <c r="C124" s="86" t="s">
        <v>276</v>
      </c>
      <c r="D124" s="86" t="s">
        <v>337</v>
      </c>
      <c r="E124" s="86" t="s">
        <v>310</v>
      </c>
      <c r="F124" s="86">
        <v>67000</v>
      </c>
    </row>
    <row r="125" spans="1:6" x14ac:dyDescent="0.3">
      <c r="A125" s="86" t="s">
        <v>388</v>
      </c>
      <c r="B125" s="86">
        <v>1992</v>
      </c>
      <c r="C125" s="86" t="s">
        <v>276</v>
      </c>
      <c r="D125" s="86" t="s">
        <v>337</v>
      </c>
      <c r="E125" s="86" t="s">
        <v>300</v>
      </c>
      <c r="F125" s="86">
        <v>59000</v>
      </c>
    </row>
    <row r="126" spans="1:6" x14ac:dyDescent="0.3">
      <c r="A126" s="86" t="s">
        <v>389</v>
      </c>
      <c r="B126" s="86">
        <v>1993</v>
      </c>
      <c r="C126" s="86" t="s">
        <v>333</v>
      </c>
      <c r="D126" s="86" t="s">
        <v>337</v>
      </c>
      <c r="E126" s="86" t="s">
        <v>281</v>
      </c>
      <c r="F126" s="86">
        <v>72000</v>
      </c>
    </row>
    <row r="127" spans="1:6" x14ac:dyDescent="0.3">
      <c r="A127" s="86" t="s">
        <v>390</v>
      </c>
      <c r="B127" s="86">
        <v>1994</v>
      </c>
      <c r="C127" s="86" t="s">
        <v>276</v>
      </c>
      <c r="D127" s="86" t="s">
        <v>337</v>
      </c>
      <c r="E127" s="86" t="s">
        <v>315</v>
      </c>
      <c r="F127" s="86">
        <v>72000</v>
      </c>
    </row>
    <row r="128" spans="1:6" x14ac:dyDescent="0.3">
      <c r="A128" s="86" t="s">
        <v>391</v>
      </c>
      <c r="B128" s="86">
        <v>1994</v>
      </c>
      <c r="C128" s="86" t="s">
        <v>276</v>
      </c>
      <c r="D128" s="86" t="s">
        <v>337</v>
      </c>
      <c r="E128" s="86" t="s">
        <v>292</v>
      </c>
      <c r="F128" s="86">
        <v>60000</v>
      </c>
    </row>
    <row r="129" spans="1:6" x14ac:dyDescent="0.3">
      <c r="A129" s="86" t="s">
        <v>391</v>
      </c>
      <c r="B129" s="86">
        <v>1994</v>
      </c>
      <c r="C129" s="86" t="s">
        <v>276</v>
      </c>
      <c r="D129" s="86" t="s">
        <v>337</v>
      </c>
      <c r="E129" s="86" t="s">
        <v>281</v>
      </c>
      <c r="F129" s="86">
        <v>62900</v>
      </c>
    </row>
    <row r="130" spans="1:6" x14ac:dyDescent="0.3">
      <c r="A130" s="86" t="s">
        <v>391</v>
      </c>
      <c r="B130" s="86">
        <v>1992</v>
      </c>
      <c r="C130" s="86" t="s">
        <v>276</v>
      </c>
      <c r="D130" s="86" t="s">
        <v>337</v>
      </c>
      <c r="E130" s="86" t="s">
        <v>317</v>
      </c>
      <c r="F130" s="86">
        <v>63900</v>
      </c>
    </row>
    <row r="131" spans="1:6" x14ac:dyDescent="0.3">
      <c r="A131" s="86" t="s">
        <v>391</v>
      </c>
      <c r="B131" s="86">
        <v>1995</v>
      </c>
      <c r="C131" s="86" t="s">
        <v>276</v>
      </c>
      <c r="D131" s="86" t="s">
        <v>337</v>
      </c>
      <c r="E131" s="86" t="s">
        <v>320</v>
      </c>
      <c r="F131" s="86">
        <v>69900</v>
      </c>
    </row>
    <row r="132" spans="1:6" x14ac:dyDescent="0.3">
      <c r="A132" s="86" t="s">
        <v>391</v>
      </c>
      <c r="B132" s="86">
        <v>1994</v>
      </c>
      <c r="C132" s="86" t="s">
        <v>276</v>
      </c>
      <c r="D132" s="86" t="s">
        <v>337</v>
      </c>
      <c r="E132" s="86" t="s">
        <v>392</v>
      </c>
      <c r="F132" s="86">
        <v>65000</v>
      </c>
    </row>
    <row r="133" spans="1:6" x14ac:dyDescent="0.3">
      <c r="A133" s="86" t="s">
        <v>393</v>
      </c>
      <c r="B133" s="86">
        <v>1993</v>
      </c>
      <c r="C133" s="86" t="s">
        <v>276</v>
      </c>
      <c r="D133" s="86" t="s">
        <v>337</v>
      </c>
      <c r="E133" s="86" t="s">
        <v>310</v>
      </c>
      <c r="F133" s="86">
        <v>59000</v>
      </c>
    </row>
    <row r="134" spans="1:6" x14ac:dyDescent="0.3">
      <c r="A134" s="86" t="s">
        <v>393</v>
      </c>
      <c r="B134" s="86">
        <v>1993</v>
      </c>
      <c r="C134" s="86" t="s">
        <v>276</v>
      </c>
      <c r="D134" s="86" t="s">
        <v>337</v>
      </c>
      <c r="E134" s="86" t="s">
        <v>317</v>
      </c>
      <c r="F134" s="86">
        <v>58000</v>
      </c>
    </row>
    <row r="135" spans="1:6" x14ac:dyDescent="0.3">
      <c r="A135" s="86" t="s">
        <v>394</v>
      </c>
      <c r="B135" s="86">
        <v>1992</v>
      </c>
      <c r="C135" s="86" t="s">
        <v>276</v>
      </c>
      <c r="D135" s="86" t="s">
        <v>337</v>
      </c>
      <c r="E135" s="86" t="s">
        <v>304</v>
      </c>
      <c r="F135" s="86">
        <v>61900</v>
      </c>
    </row>
    <row r="136" spans="1:6" x14ac:dyDescent="0.3">
      <c r="A136" s="86" t="s">
        <v>395</v>
      </c>
      <c r="B136" s="86">
        <v>1992</v>
      </c>
      <c r="C136" s="86" t="s">
        <v>276</v>
      </c>
      <c r="D136" s="86" t="s">
        <v>337</v>
      </c>
      <c r="E136" s="86" t="s">
        <v>320</v>
      </c>
      <c r="F136" s="86">
        <v>57000</v>
      </c>
    </row>
    <row r="137" spans="1:6" x14ac:dyDescent="0.3">
      <c r="A137" s="86" t="s">
        <v>396</v>
      </c>
      <c r="B137" s="86">
        <v>1993</v>
      </c>
      <c r="C137" s="86" t="s">
        <v>276</v>
      </c>
      <c r="D137" s="86" t="s">
        <v>337</v>
      </c>
      <c r="E137" s="86" t="s">
        <v>281</v>
      </c>
      <c r="F137" s="86">
        <v>57000</v>
      </c>
    </row>
    <row r="138" spans="1:6" x14ac:dyDescent="0.3">
      <c r="A138" s="86" t="s">
        <v>397</v>
      </c>
      <c r="B138" s="86">
        <v>1992</v>
      </c>
      <c r="C138" s="86" t="s">
        <v>276</v>
      </c>
      <c r="D138" s="86" t="s">
        <v>337</v>
      </c>
      <c r="E138" s="86" t="s">
        <v>297</v>
      </c>
      <c r="F138" s="86">
        <v>54900</v>
      </c>
    </row>
    <row r="139" spans="1:6" x14ac:dyDescent="0.3">
      <c r="A139" s="86" t="s">
        <v>398</v>
      </c>
      <c r="B139" s="86">
        <v>1992</v>
      </c>
      <c r="C139" s="86" t="s">
        <v>276</v>
      </c>
      <c r="D139" s="86" t="s">
        <v>337</v>
      </c>
      <c r="E139" s="86" t="s">
        <v>300</v>
      </c>
      <c r="F139" s="86">
        <v>58600</v>
      </c>
    </row>
    <row r="140" spans="1:6" x14ac:dyDescent="0.3">
      <c r="A140" s="86" t="s">
        <v>399</v>
      </c>
      <c r="B140" s="86">
        <v>1992</v>
      </c>
      <c r="C140" s="86" t="s">
        <v>276</v>
      </c>
      <c r="D140" s="86" t="s">
        <v>337</v>
      </c>
      <c r="E140" s="86" t="s">
        <v>287</v>
      </c>
      <c r="F140" s="86">
        <v>52900</v>
      </c>
    </row>
    <row r="141" spans="1:6" x14ac:dyDescent="0.3">
      <c r="A141" s="86" t="s">
        <v>400</v>
      </c>
      <c r="B141" s="86">
        <v>1991</v>
      </c>
      <c r="C141" s="86" t="s">
        <v>276</v>
      </c>
      <c r="D141" s="86" t="s">
        <v>337</v>
      </c>
      <c r="E141" s="86" t="s">
        <v>310</v>
      </c>
      <c r="F141" s="86">
        <v>54000</v>
      </c>
    </row>
    <row r="142" spans="1:6" x14ac:dyDescent="0.3">
      <c r="A142" s="86" t="s">
        <v>401</v>
      </c>
      <c r="B142" s="86">
        <v>1992</v>
      </c>
      <c r="C142" s="86" t="s">
        <v>276</v>
      </c>
      <c r="D142" s="86" t="s">
        <v>337</v>
      </c>
      <c r="E142" s="86" t="s">
        <v>300</v>
      </c>
      <c r="F142" s="86">
        <v>103000</v>
      </c>
    </row>
    <row r="143" spans="1:6" x14ac:dyDescent="0.3">
      <c r="A143" s="86" t="s">
        <v>402</v>
      </c>
      <c r="B143" s="86">
        <v>1992</v>
      </c>
      <c r="C143" s="86" t="s">
        <v>276</v>
      </c>
      <c r="D143" s="86" t="s">
        <v>337</v>
      </c>
      <c r="E143" s="86" t="s">
        <v>287</v>
      </c>
      <c r="F143" s="86">
        <v>58500</v>
      </c>
    </row>
    <row r="144" spans="1:6" x14ac:dyDescent="0.3">
      <c r="A144" s="86" t="s">
        <v>403</v>
      </c>
      <c r="B144" s="86">
        <v>1990</v>
      </c>
      <c r="C144" s="86" t="s">
        <v>276</v>
      </c>
      <c r="D144" s="86" t="s">
        <v>337</v>
      </c>
      <c r="E144" s="86" t="s">
        <v>300</v>
      </c>
      <c r="F144" s="86">
        <v>32900</v>
      </c>
    </row>
    <row r="145" spans="1:6" x14ac:dyDescent="0.3">
      <c r="A145" s="86" t="s">
        <v>404</v>
      </c>
      <c r="B145" s="86">
        <v>1992</v>
      </c>
      <c r="C145" s="86" t="s">
        <v>333</v>
      </c>
      <c r="D145" s="86" t="s">
        <v>337</v>
      </c>
      <c r="E145" s="86" t="s">
        <v>297</v>
      </c>
      <c r="F145" s="86">
        <v>53000</v>
      </c>
    </row>
    <row r="146" spans="1:6" x14ac:dyDescent="0.3">
      <c r="A146" s="86" t="s">
        <v>405</v>
      </c>
      <c r="B146" s="86">
        <v>1993</v>
      </c>
      <c r="C146" s="86" t="s">
        <v>333</v>
      </c>
      <c r="D146" s="86" t="s">
        <v>337</v>
      </c>
      <c r="E146" s="86" t="s">
        <v>287</v>
      </c>
      <c r="F146" s="86">
        <v>54900</v>
      </c>
    </row>
    <row r="147" spans="1:6" x14ac:dyDescent="0.3">
      <c r="A147" s="86" t="s">
        <v>406</v>
      </c>
      <c r="B147" s="86">
        <v>1985</v>
      </c>
      <c r="C147" s="86" t="s">
        <v>276</v>
      </c>
      <c r="D147" s="86" t="s">
        <v>337</v>
      </c>
      <c r="E147" s="86" t="s">
        <v>407</v>
      </c>
      <c r="F147" s="86">
        <v>17000</v>
      </c>
    </row>
    <row r="148" spans="1:6" x14ac:dyDescent="0.3">
      <c r="A148" s="86" t="s">
        <v>406</v>
      </c>
      <c r="B148" s="86">
        <v>1988</v>
      </c>
      <c r="C148" s="86" t="s">
        <v>276</v>
      </c>
      <c r="D148" s="86" t="s">
        <v>337</v>
      </c>
      <c r="E148" s="86" t="s">
        <v>317</v>
      </c>
      <c r="F148" s="86">
        <v>25000</v>
      </c>
    </row>
    <row r="149" spans="1:6" x14ac:dyDescent="0.3">
      <c r="A149" s="86" t="s">
        <v>406</v>
      </c>
      <c r="B149" s="86">
        <v>1989</v>
      </c>
      <c r="C149" s="86" t="s">
        <v>276</v>
      </c>
      <c r="D149" s="86" t="s">
        <v>337</v>
      </c>
      <c r="E149" s="86" t="s">
        <v>317</v>
      </c>
      <c r="F149" s="86">
        <v>39900</v>
      </c>
    </row>
    <row r="150" spans="1:6" x14ac:dyDescent="0.3">
      <c r="A150" s="86" t="s">
        <v>408</v>
      </c>
      <c r="B150" s="86">
        <v>1990</v>
      </c>
      <c r="C150" s="86" t="s">
        <v>276</v>
      </c>
      <c r="D150" s="86" t="s">
        <v>337</v>
      </c>
      <c r="E150" s="86" t="s">
        <v>304</v>
      </c>
      <c r="F150" s="86">
        <v>50000</v>
      </c>
    </row>
    <row r="151" spans="1:6" x14ac:dyDescent="0.3">
      <c r="A151" s="86" t="s">
        <v>409</v>
      </c>
      <c r="B151" s="86">
        <v>1988</v>
      </c>
      <c r="C151" s="86" t="s">
        <v>276</v>
      </c>
      <c r="D151" s="86" t="s">
        <v>337</v>
      </c>
      <c r="E151" s="86" t="s">
        <v>300</v>
      </c>
      <c r="F151" s="86">
        <v>33500</v>
      </c>
    </row>
    <row r="152" spans="1:6" x14ac:dyDescent="0.3">
      <c r="A152" s="86" t="s">
        <v>410</v>
      </c>
      <c r="B152" s="86">
        <v>1989</v>
      </c>
      <c r="C152" s="86" t="s">
        <v>276</v>
      </c>
      <c r="D152" s="86" t="s">
        <v>337</v>
      </c>
      <c r="E152" s="86" t="s">
        <v>300</v>
      </c>
      <c r="F152" s="86">
        <v>35000</v>
      </c>
    </row>
    <row r="153" spans="1:6" x14ac:dyDescent="0.3">
      <c r="A153" s="86" t="s">
        <v>411</v>
      </c>
      <c r="B153" s="86">
        <v>1990</v>
      </c>
      <c r="C153" s="86" t="s">
        <v>276</v>
      </c>
      <c r="D153" s="86" t="s">
        <v>337</v>
      </c>
      <c r="E153" s="86" t="s">
        <v>297</v>
      </c>
      <c r="F153" s="86">
        <v>42900</v>
      </c>
    </row>
    <row r="154" spans="1:6" x14ac:dyDescent="0.3">
      <c r="A154" s="86" t="s">
        <v>412</v>
      </c>
      <c r="B154" s="86">
        <v>1990</v>
      </c>
      <c r="C154" s="86" t="s">
        <v>276</v>
      </c>
      <c r="D154" s="86" t="s">
        <v>337</v>
      </c>
      <c r="E154" s="86" t="s">
        <v>315</v>
      </c>
      <c r="F154" s="86">
        <v>42000</v>
      </c>
    </row>
    <row r="155" spans="1:6" x14ac:dyDescent="0.3">
      <c r="A155" s="86" t="s">
        <v>413</v>
      </c>
      <c r="B155" s="86">
        <v>1985</v>
      </c>
      <c r="C155" s="86" t="s">
        <v>276</v>
      </c>
      <c r="D155" s="86" t="s">
        <v>337</v>
      </c>
      <c r="E155" s="86" t="s">
        <v>300</v>
      </c>
      <c r="F155" s="86">
        <v>25000</v>
      </c>
    </row>
    <row r="156" spans="1:6" x14ac:dyDescent="0.3">
      <c r="A156" s="86" t="s">
        <v>414</v>
      </c>
      <c r="B156" s="86">
        <v>1992</v>
      </c>
      <c r="C156" s="86" t="s">
        <v>333</v>
      </c>
      <c r="D156" s="86" t="s">
        <v>337</v>
      </c>
      <c r="E156" s="86" t="s">
        <v>310</v>
      </c>
      <c r="F156" s="86">
        <v>85000</v>
      </c>
    </row>
    <row r="157" spans="1:6" x14ac:dyDescent="0.3">
      <c r="A157" s="86" t="s">
        <v>415</v>
      </c>
      <c r="B157" s="86">
        <v>2001</v>
      </c>
      <c r="C157" s="86" t="s">
        <v>276</v>
      </c>
      <c r="D157" s="86" t="s">
        <v>337</v>
      </c>
      <c r="E157" s="86" t="s">
        <v>284</v>
      </c>
      <c r="F157" s="86">
        <v>169000</v>
      </c>
    </row>
    <row r="158" spans="1:6" x14ac:dyDescent="0.3">
      <c r="A158" s="86" t="s">
        <v>415</v>
      </c>
      <c r="B158" s="86">
        <v>2001</v>
      </c>
      <c r="C158" s="86" t="s">
        <v>333</v>
      </c>
      <c r="D158" s="86" t="s">
        <v>337</v>
      </c>
      <c r="E158" s="86" t="s">
        <v>287</v>
      </c>
      <c r="F158" s="86">
        <v>230000</v>
      </c>
    </row>
    <row r="159" spans="1:6" x14ac:dyDescent="0.3">
      <c r="A159" s="86" t="s">
        <v>415</v>
      </c>
      <c r="B159" s="86">
        <v>2003</v>
      </c>
      <c r="C159" s="86" t="s">
        <v>276</v>
      </c>
      <c r="D159" s="86" t="s">
        <v>337</v>
      </c>
      <c r="E159" s="86" t="s">
        <v>281</v>
      </c>
      <c r="F159" s="86">
        <v>260000</v>
      </c>
    </row>
    <row r="160" spans="1:6" x14ac:dyDescent="0.3">
      <c r="A160" s="86" t="s">
        <v>416</v>
      </c>
      <c r="B160" s="86">
        <v>1998</v>
      </c>
      <c r="C160" s="86" t="s">
        <v>276</v>
      </c>
      <c r="D160" s="86" t="s">
        <v>337</v>
      </c>
      <c r="E160" s="86" t="s">
        <v>284</v>
      </c>
      <c r="F160" s="86">
        <v>150000</v>
      </c>
    </row>
    <row r="161" spans="1:6" x14ac:dyDescent="0.3">
      <c r="A161" s="86" t="s">
        <v>416</v>
      </c>
      <c r="B161" s="86">
        <v>1997</v>
      </c>
      <c r="C161" s="86" t="s">
        <v>276</v>
      </c>
      <c r="D161" s="86" t="s">
        <v>337</v>
      </c>
      <c r="E161" s="86" t="s">
        <v>300</v>
      </c>
      <c r="F161" s="86">
        <v>129900</v>
      </c>
    </row>
    <row r="162" spans="1:6" x14ac:dyDescent="0.3">
      <c r="A162" s="86" t="s">
        <v>417</v>
      </c>
      <c r="B162" s="86">
        <v>2000</v>
      </c>
      <c r="C162" s="86" t="s">
        <v>276</v>
      </c>
      <c r="D162" s="86" t="s">
        <v>337</v>
      </c>
      <c r="E162" s="86" t="s">
        <v>292</v>
      </c>
      <c r="F162" s="86">
        <v>249000</v>
      </c>
    </row>
    <row r="163" spans="1:6" x14ac:dyDescent="0.3">
      <c r="A163" s="86" t="s">
        <v>330</v>
      </c>
      <c r="B163" s="86">
        <v>2002</v>
      </c>
      <c r="C163" s="86" t="s">
        <v>276</v>
      </c>
      <c r="D163" s="86" t="s">
        <v>337</v>
      </c>
      <c r="E163" s="86" t="s">
        <v>300</v>
      </c>
      <c r="F163" s="86">
        <v>267000</v>
      </c>
    </row>
    <row r="164" spans="1:6" x14ac:dyDescent="0.3">
      <c r="A164" s="86" t="s">
        <v>330</v>
      </c>
      <c r="B164" s="86">
        <v>1995</v>
      </c>
      <c r="C164" s="86" t="s">
        <v>276</v>
      </c>
      <c r="D164" s="86" t="s">
        <v>337</v>
      </c>
      <c r="E164" s="86" t="s">
        <v>292</v>
      </c>
      <c r="F164" s="86">
        <v>93500</v>
      </c>
    </row>
    <row r="165" spans="1:6" x14ac:dyDescent="0.3">
      <c r="A165" s="86" t="s">
        <v>330</v>
      </c>
      <c r="B165" s="86">
        <v>2000</v>
      </c>
      <c r="C165" s="86" t="s">
        <v>276</v>
      </c>
      <c r="D165" s="86" t="s">
        <v>337</v>
      </c>
      <c r="E165" s="86" t="s">
        <v>292</v>
      </c>
      <c r="F165" s="86">
        <v>199000</v>
      </c>
    </row>
    <row r="166" spans="1:6" x14ac:dyDescent="0.3">
      <c r="A166" s="86" t="s">
        <v>330</v>
      </c>
      <c r="B166" s="86">
        <v>1995</v>
      </c>
      <c r="C166" s="86" t="s">
        <v>276</v>
      </c>
      <c r="D166" s="86" t="s">
        <v>337</v>
      </c>
      <c r="E166" s="86" t="s">
        <v>418</v>
      </c>
      <c r="F166" s="86">
        <v>99900</v>
      </c>
    </row>
    <row r="167" spans="1:6" x14ac:dyDescent="0.3">
      <c r="A167" s="86" t="s">
        <v>330</v>
      </c>
      <c r="B167" s="86">
        <v>1995</v>
      </c>
      <c r="C167" s="86" t="s">
        <v>276</v>
      </c>
      <c r="D167" s="86" t="s">
        <v>337</v>
      </c>
      <c r="E167" s="86" t="s">
        <v>281</v>
      </c>
      <c r="F167" s="86">
        <v>87900</v>
      </c>
    </row>
    <row r="168" spans="1:6" x14ac:dyDescent="0.3">
      <c r="A168" s="86" t="s">
        <v>330</v>
      </c>
      <c r="B168" s="86">
        <v>1995</v>
      </c>
      <c r="C168" s="86" t="s">
        <v>276</v>
      </c>
      <c r="D168" s="86" t="s">
        <v>337</v>
      </c>
      <c r="E168" s="86" t="s">
        <v>300</v>
      </c>
      <c r="F168" s="86">
        <v>93000</v>
      </c>
    </row>
    <row r="169" spans="1:6" x14ac:dyDescent="0.3">
      <c r="A169" s="86" t="s">
        <v>330</v>
      </c>
      <c r="B169" s="86">
        <v>1995</v>
      </c>
      <c r="C169" s="86" t="s">
        <v>276</v>
      </c>
      <c r="D169" s="86" t="s">
        <v>337</v>
      </c>
      <c r="E169" s="86" t="s">
        <v>320</v>
      </c>
      <c r="F169" s="86">
        <v>88000</v>
      </c>
    </row>
    <row r="170" spans="1:6" x14ac:dyDescent="0.3">
      <c r="A170" s="86" t="s">
        <v>330</v>
      </c>
      <c r="B170" s="86">
        <v>1996</v>
      </c>
      <c r="C170" s="86" t="s">
        <v>276</v>
      </c>
      <c r="D170" s="86" t="s">
        <v>337</v>
      </c>
      <c r="E170" s="86" t="s">
        <v>317</v>
      </c>
      <c r="F170" s="86">
        <v>97000</v>
      </c>
    </row>
    <row r="171" spans="1:6" x14ac:dyDescent="0.3">
      <c r="A171" s="86" t="s">
        <v>330</v>
      </c>
      <c r="B171" s="86">
        <v>2000</v>
      </c>
      <c r="C171" s="86" t="s">
        <v>276</v>
      </c>
      <c r="D171" s="86" t="s">
        <v>337</v>
      </c>
      <c r="E171" s="86" t="s">
        <v>300</v>
      </c>
      <c r="F171" s="86">
        <v>180000</v>
      </c>
    </row>
    <row r="172" spans="1:6" x14ac:dyDescent="0.3">
      <c r="A172" s="86" t="s">
        <v>330</v>
      </c>
      <c r="B172" s="86">
        <v>1996</v>
      </c>
      <c r="C172" s="86" t="s">
        <v>276</v>
      </c>
      <c r="D172" s="86" t="s">
        <v>337</v>
      </c>
      <c r="E172" s="86" t="s">
        <v>371</v>
      </c>
      <c r="F172" s="86">
        <v>95000</v>
      </c>
    </row>
    <row r="173" spans="1:6" x14ac:dyDescent="0.3">
      <c r="A173" s="86" t="s">
        <v>330</v>
      </c>
      <c r="B173" s="86">
        <v>1995</v>
      </c>
      <c r="C173" s="86" t="s">
        <v>276</v>
      </c>
      <c r="D173" s="86" t="s">
        <v>337</v>
      </c>
      <c r="E173" s="86" t="s">
        <v>300</v>
      </c>
      <c r="F173" s="86">
        <v>93000</v>
      </c>
    </row>
    <row r="174" spans="1:6" x14ac:dyDescent="0.3">
      <c r="A174" s="86" t="s">
        <v>330</v>
      </c>
      <c r="B174" s="86">
        <v>1995</v>
      </c>
      <c r="C174" s="86" t="s">
        <v>276</v>
      </c>
      <c r="D174" s="86" t="s">
        <v>337</v>
      </c>
      <c r="E174" s="86" t="s">
        <v>317</v>
      </c>
      <c r="F174" s="86">
        <v>95000</v>
      </c>
    </row>
    <row r="175" spans="1:6" x14ac:dyDescent="0.3">
      <c r="A175" s="86" t="s">
        <v>330</v>
      </c>
      <c r="B175" s="86">
        <v>1996</v>
      </c>
      <c r="C175" s="86" t="s">
        <v>276</v>
      </c>
      <c r="D175" s="86" t="s">
        <v>337</v>
      </c>
      <c r="E175" s="86" t="s">
        <v>320</v>
      </c>
      <c r="F175" s="86">
        <v>99000</v>
      </c>
    </row>
    <row r="176" spans="1:6" x14ac:dyDescent="0.3">
      <c r="A176" s="86" t="s">
        <v>330</v>
      </c>
      <c r="B176" s="86">
        <v>1999</v>
      </c>
      <c r="C176" s="86" t="s">
        <v>276</v>
      </c>
      <c r="D176" s="86" t="s">
        <v>337</v>
      </c>
      <c r="E176" s="86" t="s">
        <v>300</v>
      </c>
      <c r="F176" s="86">
        <v>177000</v>
      </c>
    </row>
    <row r="177" spans="1:6" x14ac:dyDescent="0.3">
      <c r="A177" s="86" t="s">
        <v>330</v>
      </c>
      <c r="B177" s="86">
        <v>1997</v>
      </c>
      <c r="C177" s="86" t="s">
        <v>276</v>
      </c>
      <c r="D177" s="86" t="s">
        <v>337</v>
      </c>
      <c r="E177" s="86" t="s">
        <v>287</v>
      </c>
      <c r="F177" s="86">
        <v>105000</v>
      </c>
    </row>
    <row r="178" spans="1:6" x14ac:dyDescent="0.3">
      <c r="A178" s="86" t="s">
        <v>330</v>
      </c>
      <c r="B178" s="86">
        <v>1994</v>
      </c>
      <c r="C178" s="86" t="s">
        <v>276</v>
      </c>
      <c r="D178" s="86" t="s">
        <v>337</v>
      </c>
      <c r="E178" s="86" t="s">
        <v>281</v>
      </c>
      <c r="F178" s="86">
        <v>84000</v>
      </c>
    </row>
    <row r="179" spans="1:6" x14ac:dyDescent="0.3">
      <c r="A179" s="86" t="s">
        <v>330</v>
      </c>
      <c r="B179" s="86"/>
      <c r="C179" s="86" t="s">
        <v>276</v>
      </c>
      <c r="D179" s="86" t="s">
        <v>337</v>
      </c>
      <c r="E179" s="86" t="s">
        <v>300</v>
      </c>
      <c r="F179" s="86">
        <v>189000</v>
      </c>
    </row>
    <row r="180" spans="1:6" x14ac:dyDescent="0.3">
      <c r="A180" s="86" t="s">
        <v>330</v>
      </c>
      <c r="B180" s="86">
        <v>1995</v>
      </c>
      <c r="C180" s="86" t="s">
        <v>276</v>
      </c>
      <c r="D180" s="86" t="s">
        <v>337</v>
      </c>
      <c r="E180" s="86" t="s">
        <v>292</v>
      </c>
      <c r="F180" s="86">
        <v>96000</v>
      </c>
    </row>
    <row r="181" spans="1:6" x14ac:dyDescent="0.3">
      <c r="A181" s="86" t="s">
        <v>330</v>
      </c>
      <c r="B181" s="86">
        <v>1996</v>
      </c>
      <c r="C181" s="86" t="s">
        <v>276</v>
      </c>
      <c r="D181" s="86" t="s">
        <v>337</v>
      </c>
      <c r="E181" s="86" t="s">
        <v>300</v>
      </c>
      <c r="F181" s="86">
        <v>96000</v>
      </c>
    </row>
    <row r="182" spans="1:6" x14ac:dyDescent="0.3">
      <c r="A182" s="86" t="s">
        <v>331</v>
      </c>
      <c r="B182" s="86">
        <v>1992</v>
      </c>
      <c r="C182" s="86" t="s">
        <v>276</v>
      </c>
      <c r="D182" s="86" t="s">
        <v>337</v>
      </c>
      <c r="E182" s="86" t="s">
        <v>310</v>
      </c>
      <c r="F182" s="86">
        <v>71000</v>
      </c>
    </row>
    <row r="183" spans="1:6" x14ac:dyDescent="0.3">
      <c r="A183" s="86" t="s">
        <v>331</v>
      </c>
      <c r="B183" s="86">
        <v>1994</v>
      </c>
      <c r="C183" s="86" t="s">
        <v>276</v>
      </c>
      <c r="D183" s="86" t="s">
        <v>337</v>
      </c>
      <c r="E183" s="86" t="s">
        <v>287</v>
      </c>
      <c r="F183" s="86">
        <v>76900</v>
      </c>
    </row>
    <row r="184" spans="1:6" x14ac:dyDescent="0.3">
      <c r="A184" s="86" t="s">
        <v>331</v>
      </c>
      <c r="B184" s="86"/>
      <c r="C184" s="86" t="s">
        <v>276</v>
      </c>
      <c r="D184" s="86" t="s">
        <v>337</v>
      </c>
      <c r="E184" s="86" t="s">
        <v>317</v>
      </c>
      <c r="F184" s="86">
        <v>65000</v>
      </c>
    </row>
    <row r="185" spans="1:6" x14ac:dyDescent="0.3">
      <c r="A185" s="86" t="s">
        <v>331</v>
      </c>
      <c r="B185" s="86"/>
      <c r="C185" s="86" t="s">
        <v>276</v>
      </c>
      <c r="D185" s="86" t="s">
        <v>337</v>
      </c>
      <c r="E185" s="86" t="s">
        <v>317</v>
      </c>
      <c r="F185" s="86">
        <v>93900</v>
      </c>
    </row>
    <row r="186" spans="1:6" x14ac:dyDescent="0.3">
      <c r="A186" s="86" t="s">
        <v>331</v>
      </c>
      <c r="B186" s="86">
        <v>1985</v>
      </c>
      <c r="C186" s="86" t="s">
        <v>276</v>
      </c>
      <c r="D186" s="86" t="s">
        <v>337</v>
      </c>
      <c r="E186" s="86" t="s">
        <v>281</v>
      </c>
      <c r="F186" s="86">
        <v>27000</v>
      </c>
    </row>
    <row r="187" spans="1:6" x14ac:dyDescent="0.3">
      <c r="A187" s="86" t="s">
        <v>331</v>
      </c>
      <c r="B187" s="86">
        <v>1989</v>
      </c>
      <c r="C187" s="86" t="s">
        <v>276</v>
      </c>
      <c r="D187" s="86" t="s">
        <v>337</v>
      </c>
      <c r="E187" s="86" t="s">
        <v>323</v>
      </c>
      <c r="F187" s="86">
        <v>21900</v>
      </c>
    </row>
    <row r="188" spans="1:6" x14ac:dyDescent="0.3">
      <c r="A188" s="86" t="s">
        <v>331</v>
      </c>
      <c r="B188" s="86">
        <v>1986</v>
      </c>
      <c r="C188" s="86" t="s">
        <v>276</v>
      </c>
      <c r="D188" s="86" t="s">
        <v>337</v>
      </c>
      <c r="E188" s="86" t="s">
        <v>287</v>
      </c>
      <c r="F188" s="86">
        <v>21000</v>
      </c>
    </row>
    <row r="189" spans="1:6" x14ac:dyDescent="0.3">
      <c r="A189" s="86" t="s">
        <v>331</v>
      </c>
      <c r="B189" s="86">
        <v>1991</v>
      </c>
      <c r="C189" s="86" t="s">
        <v>276</v>
      </c>
      <c r="D189" s="86" t="s">
        <v>337</v>
      </c>
      <c r="E189" s="86" t="s">
        <v>300</v>
      </c>
      <c r="F189" s="86">
        <v>59500</v>
      </c>
    </row>
    <row r="190" spans="1:6" x14ac:dyDescent="0.3">
      <c r="A190" s="86" t="s">
        <v>331</v>
      </c>
      <c r="B190" s="86">
        <v>1992</v>
      </c>
      <c r="C190" s="86" t="s">
        <v>276</v>
      </c>
      <c r="D190" s="86" t="s">
        <v>337</v>
      </c>
      <c r="E190" s="86" t="s">
        <v>300</v>
      </c>
      <c r="F190" s="86">
        <v>58000</v>
      </c>
    </row>
    <row r="191" spans="1:6" x14ac:dyDescent="0.3">
      <c r="A191" s="86" t="s">
        <v>331</v>
      </c>
      <c r="B191" s="86">
        <v>1998</v>
      </c>
      <c r="C191" s="86" t="s">
        <v>276</v>
      </c>
      <c r="D191" s="86" t="s">
        <v>337</v>
      </c>
      <c r="E191" s="86" t="s">
        <v>300</v>
      </c>
      <c r="F191" s="86">
        <v>220000</v>
      </c>
    </row>
    <row r="192" spans="1:6" x14ac:dyDescent="0.3">
      <c r="A192" s="86" t="s">
        <v>331</v>
      </c>
      <c r="B192" s="86">
        <v>1995</v>
      </c>
      <c r="C192" s="86" t="s">
        <v>276</v>
      </c>
      <c r="D192" s="86" t="s">
        <v>337</v>
      </c>
      <c r="E192" s="86" t="s">
        <v>300</v>
      </c>
      <c r="F192" s="86">
        <v>69900</v>
      </c>
    </row>
    <row r="193" spans="1:6" x14ac:dyDescent="0.3">
      <c r="A193" s="86" t="s">
        <v>331</v>
      </c>
      <c r="B193" s="86">
        <v>1993</v>
      </c>
      <c r="C193" s="86" t="s">
        <v>276</v>
      </c>
      <c r="D193" s="86" t="s">
        <v>337</v>
      </c>
      <c r="E193" s="86" t="s">
        <v>320</v>
      </c>
      <c r="F193" s="86">
        <v>67900</v>
      </c>
    </row>
    <row r="194" spans="1:6" x14ac:dyDescent="0.3">
      <c r="A194" s="86" t="s">
        <v>331</v>
      </c>
      <c r="B194" s="86">
        <v>1992</v>
      </c>
      <c r="C194" s="86" t="s">
        <v>276</v>
      </c>
      <c r="D194" s="86" t="s">
        <v>337</v>
      </c>
      <c r="E194" s="86" t="s">
        <v>320</v>
      </c>
      <c r="F194" s="86">
        <v>79900</v>
      </c>
    </row>
    <row r="195" spans="1:6" x14ac:dyDescent="0.3">
      <c r="A195" s="86" t="s">
        <v>331</v>
      </c>
      <c r="B195" s="86">
        <v>1991</v>
      </c>
      <c r="C195" s="86" t="s">
        <v>276</v>
      </c>
      <c r="D195" s="86" t="s">
        <v>337</v>
      </c>
      <c r="E195" s="86" t="s">
        <v>304</v>
      </c>
      <c r="F195" s="86">
        <v>54900</v>
      </c>
    </row>
    <row r="196" spans="1:6" x14ac:dyDescent="0.3">
      <c r="A196" s="86" t="s">
        <v>331</v>
      </c>
      <c r="B196" s="86">
        <v>1993</v>
      </c>
      <c r="C196" s="86" t="s">
        <v>276</v>
      </c>
      <c r="D196" s="86" t="s">
        <v>337</v>
      </c>
      <c r="E196" s="86" t="s">
        <v>317</v>
      </c>
      <c r="F196" s="86">
        <v>55000</v>
      </c>
    </row>
    <row r="197" spans="1:6" x14ac:dyDescent="0.3">
      <c r="A197" s="86" t="s">
        <v>331</v>
      </c>
      <c r="B197" s="86">
        <v>1992</v>
      </c>
      <c r="C197" s="86" t="s">
        <v>276</v>
      </c>
      <c r="D197" s="86" t="s">
        <v>337</v>
      </c>
      <c r="E197" s="86" t="s">
        <v>292</v>
      </c>
      <c r="F197" s="86">
        <v>65000</v>
      </c>
    </row>
    <row r="198" spans="1:6" x14ac:dyDescent="0.3">
      <c r="A198" s="86" t="s">
        <v>419</v>
      </c>
      <c r="B198" s="86">
        <v>1991</v>
      </c>
      <c r="C198" s="86" t="s">
        <v>276</v>
      </c>
      <c r="D198" s="86" t="s">
        <v>337</v>
      </c>
      <c r="E198" s="86" t="s">
        <v>304</v>
      </c>
      <c r="F198" s="86">
        <v>49000</v>
      </c>
    </row>
    <row r="199" spans="1:6" x14ac:dyDescent="0.3">
      <c r="A199" s="86" t="s">
        <v>419</v>
      </c>
      <c r="B199" s="86">
        <v>1989</v>
      </c>
      <c r="C199" s="86" t="s">
        <v>276</v>
      </c>
      <c r="D199" s="86" t="s">
        <v>337</v>
      </c>
      <c r="E199" s="86" t="s">
        <v>281</v>
      </c>
      <c r="F199" s="86">
        <v>29500</v>
      </c>
    </row>
    <row r="200" spans="1:6" x14ac:dyDescent="0.3">
      <c r="A200" s="86" t="s">
        <v>419</v>
      </c>
      <c r="B200" s="86">
        <v>1991</v>
      </c>
      <c r="C200" s="86" t="s">
        <v>276</v>
      </c>
      <c r="D200" s="86" t="s">
        <v>337</v>
      </c>
      <c r="E200" s="86" t="s">
        <v>287</v>
      </c>
      <c r="F200" s="86">
        <v>53000</v>
      </c>
    </row>
    <row r="201" spans="1:6" x14ac:dyDescent="0.3">
      <c r="A201" s="86" t="s">
        <v>420</v>
      </c>
      <c r="B201" s="86">
        <v>1993</v>
      </c>
      <c r="C201" s="86" t="s">
        <v>276</v>
      </c>
      <c r="D201" s="86" t="s">
        <v>337</v>
      </c>
      <c r="E201" s="86" t="s">
        <v>292</v>
      </c>
      <c r="F201" s="86">
        <v>68000</v>
      </c>
    </row>
    <row r="202" spans="1:6" x14ac:dyDescent="0.3">
      <c r="A202" s="86" t="s">
        <v>421</v>
      </c>
      <c r="B202" s="86">
        <v>1996</v>
      </c>
      <c r="C202" s="86" t="s">
        <v>276</v>
      </c>
      <c r="D202" s="86" t="s">
        <v>337</v>
      </c>
      <c r="E202" s="86" t="s">
        <v>287</v>
      </c>
      <c r="F202" s="86">
        <v>47000</v>
      </c>
    </row>
    <row r="203" spans="1:6" x14ac:dyDescent="0.3">
      <c r="A203" s="86" t="s">
        <v>422</v>
      </c>
      <c r="B203" s="86">
        <v>1998</v>
      </c>
      <c r="C203" s="86" t="s">
        <v>276</v>
      </c>
      <c r="D203" s="86" t="s">
        <v>337</v>
      </c>
      <c r="E203" s="86" t="s">
        <v>297</v>
      </c>
      <c r="F203" s="86">
        <v>42500</v>
      </c>
    </row>
    <row r="204" spans="1:6" x14ac:dyDescent="0.3">
      <c r="A204" s="86" t="s">
        <v>423</v>
      </c>
      <c r="B204" s="86">
        <v>1993</v>
      </c>
      <c r="C204" s="86" t="s">
        <v>276</v>
      </c>
      <c r="D204" s="86" t="s">
        <v>337</v>
      </c>
      <c r="E204" s="86" t="s">
        <v>304</v>
      </c>
      <c r="F204" s="86">
        <v>22000</v>
      </c>
    </row>
    <row r="205" spans="1:6" x14ac:dyDescent="0.3">
      <c r="A205" s="86" t="s">
        <v>424</v>
      </c>
      <c r="B205" s="86">
        <v>1987</v>
      </c>
      <c r="C205" s="86" t="s">
        <v>333</v>
      </c>
      <c r="D205" s="86" t="s">
        <v>337</v>
      </c>
      <c r="E205" s="86" t="s">
        <v>281</v>
      </c>
      <c r="F205" s="86">
        <v>28000</v>
      </c>
    </row>
    <row r="206" spans="1:6" x14ac:dyDescent="0.3">
      <c r="A206" s="86" t="s">
        <v>425</v>
      </c>
      <c r="B206" s="86">
        <v>1997</v>
      </c>
      <c r="C206" s="86" t="s">
        <v>333</v>
      </c>
      <c r="D206" s="86" t="s">
        <v>337</v>
      </c>
      <c r="E206" s="86" t="s">
        <v>284</v>
      </c>
      <c r="F206" s="86">
        <v>119000</v>
      </c>
    </row>
    <row r="207" spans="1:6" x14ac:dyDescent="0.3">
      <c r="A207" s="86" t="s">
        <v>426</v>
      </c>
      <c r="B207" s="86">
        <v>1997</v>
      </c>
      <c r="C207" s="86" t="s">
        <v>276</v>
      </c>
      <c r="D207" s="86" t="s">
        <v>337</v>
      </c>
      <c r="E207" s="86" t="s">
        <v>328</v>
      </c>
      <c r="F207" s="86">
        <v>72000</v>
      </c>
    </row>
    <row r="208" spans="1:6" x14ac:dyDescent="0.3">
      <c r="A208" s="86" t="s">
        <v>427</v>
      </c>
      <c r="B208" s="86">
        <v>1997</v>
      </c>
      <c r="C208" s="86" t="s">
        <v>276</v>
      </c>
      <c r="D208" s="86" t="s">
        <v>337</v>
      </c>
      <c r="E208" s="86" t="s">
        <v>320</v>
      </c>
      <c r="F208" s="86">
        <v>47000</v>
      </c>
    </row>
    <row r="209" spans="1:6" x14ac:dyDescent="0.3">
      <c r="A209" s="86" t="s">
        <v>427</v>
      </c>
      <c r="B209" s="86">
        <v>1998</v>
      </c>
      <c r="C209" s="86" t="s">
        <v>276</v>
      </c>
      <c r="D209" s="86" t="s">
        <v>337</v>
      </c>
      <c r="E209" s="86" t="s">
        <v>287</v>
      </c>
      <c r="F209" s="86">
        <v>73000</v>
      </c>
    </row>
    <row r="210" spans="1:6" x14ac:dyDescent="0.3">
      <c r="A210" s="86" t="s">
        <v>428</v>
      </c>
      <c r="B210" s="86">
        <v>1997</v>
      </c>
      <c r="C210" s="86" t="s">
        <v>276</v>
      </c>
      <c r="D210" s="86" t="s">
        <v>337</v>
      </c>
      <c r="E210" s="86" t="s">
        <v>320</v>
      </c>
      <c r="F210" s="86">
        <v>59000</v>
      </c>
    </row>
    <row r="211" spans="1:6" x14ac:dyDescent="0.3">
      <c r="A211" s="86" t="s">
        <v>429</v>
      </c>
      <c r="B211" s="86">
        <v>2000</v>
      </c>
      <c r="C211" s="86" t="s">
        <v>333</v>
      </c>
      <c r="D211" s="86" t="s">
        <v>337</v>
      </c>
      <c r="E211" s="86" t="s">
        <v>317</v>
      </c>
      <c r="F211" s="86">
        <v>109000</v>
      </c>
    </row>
    <row r="212" spans="1:6" x14ac:dyDescent="0.3">
      <c r="A212" s="86" t="s">
        <v>430</v>
      </c>
      <c r="B212" s="86">
        <v>1997</v>
      </c>
      <c r="C212" s="86" t="s">
        <v>276</v>
      </c>
      <c r="D212" s="86" t="s">
        <v>337</v>
      </c>
      <c r="E212" s="86" t="s">
        <v>320</v>
      </c>
      <c r="F212" s="86">
        <v>79000</v>
      </c>
    </row>
    <row r="213" spans="1:6" x14ac:dyDescent="0.3">
      <c r="A213" s="86" t="s">
        <v>431</v>
      </c>
      <c r="B213" s="86">
        <v>2002</v>
      </c>
      <c r="C213" s="86" t="s">
        <v>276</v>
      </c>
      <c r="D213" s="86" t="s">
        <v>337</v>
      </c>
      <c r="E213" s="86" t="s">
        <v>315</v>
      </c>
      <c r="F213" s="86">
        <v>157000</v>
      </c>
    </row>
    <row r="214" spans="1:6" x14ac:dyDescent="0.3">
      <c r="A214" s="86" t="s">
        <v>431</v>
      </c>
      <c r="B214" s="86">
        <v>1999</v>
      </c>
      <c r="C214" s="86" t="s">
        <v>276</v>
      </c>
      <c r="D214" s="86" t="s">
        <v>337</v>
      </c>
      <c r="E214" s="86" t="s">
        <v>281</v>
      </c>
      <c r="F214" s="86">
        <v>69000</v>
      </c>
    </row>
    <row r="215" spans="1:6" x14ac:dyDescent="0.3">
      <c r="A215" s="86" t="s">
        <v>432</v>
      </c>
      <c r="B215" s="86">
        <v>1995</v>
      </c>
      <c r="C215" s="86" t="s">
        <v>276</v>
      </c>
      <c r="D215" s="86" t="s">
        <v>337</v>
      </c>
      <c r="E215" s="86" t="s">
        <v>371</v>
      </c>
      <c r="F215" s="86">
        <v>43000</v>
      </c>
    </row>
    <row r="216" spans="1:6" x14ac:dyDescent="0.3">
      <c r="A216" s="86" t="s">
        <v>432</v>
      </c>
      <c r="B216" s="86">
        <v>1992</v>
      </c>
      <c r="C216" s="86" t="s">
        <v>276</v>
      </c>
      <c r="D216" s="86" t="s">
        <v>337</v>
      </c>
      <c r="E216" s="86" t="s">
        <v>281</v>
      </c>
      <c r="F216" s="86">
        <v>19000</v>
      </c>
    </row>
    <row r="217" spans="1:6" x14ac:dyDescent="0.3">
      <c r="A217" s="86" t="s">
        <v>432</v>
      </c>
      <c r="B217" s="86">
        <v>1995</v>
      </c>
      <c r="C217" s="86" t="s">
        <v>276</v>
      </c>
      <c r="D217" s="86" t="s">
        <v>337</v>
      </c>
      <c r="E217" s="86" t="s">
        <v>297</v>
      </c>
      <c r="F217" s="86">
        <v>39990</v>
      </c>
    </row>
    <row r="218" spans="1:6" x14ac:dyDescent="0.3">
      <c r="A218" s="86" t="s">
        <v>332</v>
      </c>
      <c r="B218" s="86">
        <v>1995</v>
      </c>
      <c r="C218" s="86" t="s">
        <v>276</v>
      </c>
      <c r="D218" s="86" t="s">
        <v>337</v>
      </c>
      <c r="E218" s="86" t="s">
        <v>281</v>
      </c>
      <c r="F218" s="86">
        <v>45500</v>
      </c>
    </row>
    <row r="219" spans="1:6" x14ac:dyDescent="0.3">
      <c r="A219" s="86" t="s">
        <v>332</v>
      </c>
      <c r="B219" s="86">
        <v>1995</v>
      </c>
      <c r="C219" s="86" t="s">
        <v>276</v>
      </c>
      <c r="D219" s="86" t="s">
        <v>337</v>
      </c>
      <c r="E219" s="86" t="s">
        <v>284</v>
      </c>
      <c r="F219" s="86">
        <v>37000</v>
      </c>
    </row>
    <row r="220" spans="1:6" x14ac:dyDescent="0.3">
      <c r="A220" s="86" t="s">
        <v>332</v>
      </c>
      <c r="B220" s="86">
        <v>1995</v>
      </c>
      <c r="C220" s="86" t="s">
        <v>276</v>
      </c>
      <c r="D220" s="86" t="s">
        <v>337</v>
      </c>
      <c r="E220" s="86" t="s">
        <v>317</v>
      </c>
      <c r="F220" s="86">
        <v>54900</v>
      </c>
    </row>
    <row r="221" spans="1:6" x14ac:dyDescent="0.3">
      <c r="A221" s="86" t="s">
        <v>332</v>
      </c>
      <c r="B221" s="86">
        <v>1992</v>
      </c>
      <c r="C221" s="86" t="s">
        <v>276</v>
      </c>
      <c r="D221" s="86" t="s">
        <v>337</v>
      </c>
      <c r="E221" s="86" t="s">
        <v>317</v>
      </c>
      <c r="F221" s="86">
        <v>26000</v>
      </c>
    </row>
    <row r="222" spans="1:6" x14ac:dyDescent="0.3">
      <c r="A222" s="86" t="s">
        <v>332</v>
      </c>
      <c r="B222" s="86">
        <v>1993</v>
      </c>
      <c r="C222" s="86" t="s">
        <v>276</v>
      </c>
      <c r="D222" s="86" t="s">
        <v>337</v>
      </c>
      <c r="E222" s="86" t="s">
        <v>317</v>
      </c>
      <c r="F222" s="86">
        <v>30000</v>
      </c>
    </row>
    <row r="223" spans="1:6" x14ac:dyDescent="0.3">
      <c r="A223" s="86" t="s">
        <v>332</v>
      </c>
      <c r="B223" s="86">
        <v>1987</v>
      </c>
      <c r="C223" s="86" t="s">
        <v>276</v>
      </c>
      <c r="D223" s="86" t="s">
        <v>337</v>
      </c>
      <c r="E223" s="86" t="s">
        <v>281</v>
      </c>
      <c r="F223" s="86">
        <v>12500</v>
      </c>
    </row>
    <row r="224" spans="1:6" x14ac:dyDescent="0.3">
      <c r="A224" s="86" t="s">
        <v>332</v>
      </c>
      <c r="B224" s="86">
        <v>1991</v>
      </c>
      <c r="C224" s="86" t="s">
        <v>276</v>
      </c>
      <c r="D224" s="86" t="s">
        <v>337</v>
      </c>
      <c r="E224" s="86" t="s">
        <v>281</v>
      </c>
      <c r="F224" s="86">
        <v>19900</v>
      </c>
    </row>
    <row r="225" spans="1:6" x14ac:dyDescent="0.3">
      <c r="A225" s="86" t="s">
        <v>332</v>
      </c>
      <c r="B225" s="86">
        <v>1993</v>
      </c>
      <c r="C225" s="86" t="s">
        <v>276</v>
      </c>
      <c r="D225" s="86" t="s">
        <v>337</v>
      </c>
      <c r="E225" s="86" t="s">
        <v>310</v>
      </c>
      <c r="F225" s="86">
        <v>35000</v>
      </c>
    </row>
    <row r="226" spans="1:6" x14ac:dyDescent="0.3">
      <c r="A226" s="86" t="s">
        <v>433</v>
      </c>
      <c r="B226" s="86">
        <v>1992</v>
      </c>
      <c r="C226" s="86" t="s">
        <v>276</v>
      </c>
      <c r="D226" s="86" t="s">
        <v>337</v>
      </c>
      <c r="E226" s="86" t="s">
        <v>300</v>
      </c>
      <c r="F226" s="86">
        <v>29000</v>
      </c>
    </row>
    <row r="227" spans="1:6" x14ac:dyDescent="0.3">
      <c r="A227" s="86" t="s">
        <v>332</v>
      </c>
      <c r="B227" s="86">
        <v>1992</v>
      </c>
      <c r="C227" s="86" t="s">
        <v>276</v>
      </c>
      <c r="D227" s="86" t="s">
        <v>337</v>
      </c>
      <c r="E227" s="86" t="s">
        <v>320</v>
      </c>
      <c r="F227" s="86">
        <v>25900</v>
      </c>
    </row>
    <row r="228" spans="1:6" x14ac:dyDescent="0.3">
      <c r="A228" s="86" t="s">
        <v>332</v>
      </c>
      <c r="B228" s="86">
        <v>1995</v>
      </c>
      <c r="C228" s="86" t="s">
        <v>276</v>
      </c>
      <c r="D228" s="86" t="s">
        <v>337</v>
      </c>
      <c r="E228" s="86" t="s">
        <v>300</v>
      </c>
      <c r="F228" s="86">
        <v>49000</v>
      </c>
    </row>
    <row r="229" spans="1:6" x14ac:dyDescent="0.3">
      <c r="A229" s="86" t="s">
        <v>332</v>
      </c>
      <c r="B229" s="86">
        <v>1996</v>
      </c>
      <c r="C229" s="86" t="s">
        <v>276</v>
      </c>
      <c r="D229" s="86" t="s">
        <v>337</v>
      </c>
      <c r="E229" s="86" t="s">
        <v>317</v>
      </c>
      <c r="F229" s="86">
        <v>52000</v>
      </c>
    </row>
    <row r="230" spans="1:6" x14ac:dyDescent="0.3">
      <c r="A230" s="86" t="s">
        <v>332</v>
      </c>
      <c r="B230" s="86">
        <v>1995</v>
      </c>
      <c r="C230" s="86" t="s">
        <v>276</v>
      </c>
      <c r="D230" s="86" t="s">
        <v>337</v>
      </c>
      <c r="E230" s="86" t="s">
        <v>317</v>
      </c>
      <c r="F230" s="86">
        <v>49000</v>
      </c>
    </row>
    <row r="231" spans="1:6" x14ac:dyDescent="0.3">
      <c r="A231" s="86" t="s">
        <v>332</v>
      </c>
      <c r="B231" s="86">
        <v>1991</v>
      </c>
      <c r="C231" s="86" t="s">
        <v>276</v>
      </c>
      <c r="D231" s="86" t="s">
        <v>337</v>
      </c>
      <c r="E231" s="86" t="s">
        <v>281</v>
      </c>
      <c r="F231" s="86">
        <v>28400</v>
      </c>
    </row>
    <row r="232" spans="1:6" x14ac:dyDescent="0.3">
      <c r="A232" s="86" t="s">
        <v>332</v>
      </c>
      <c r="B232" s="86">
        <v>1993</v>
      </c>
      <c r="C232" s="86" t="s">
        <v>276</v>
      </c>
      <c r="D232" s="86" t="s">
        <v>337</v>
      </c>
      <c r="E232" s="86" t="s">
        <v>297</v>
      </c>
      <c r="F232" s="86">
        <v>33000</v>
      </c>
    </row>
    <row r="233" spans="1:6" x14ac:dyDescent="0.3">
      <c r="A233" s="86" t="s">
        <v>434</v>
      </c>
      <c r="B233" s="86">
        <v>1989</v>
      </c>
      <c r="C233" s="86" t="s">
        <v>276</v>
      </c>
      <c r="D233" s="86" t="s">
        <v>337</v>
      </c>
      <c r="E233" s="86" t="s">
        <v>435</v>
      </c>
      <c r="F233" s="86">
        <v>13900</v>
      </c>
    </row>
    <row r="234" spans="1:6" x14ac:dyDescent="0.3">
      <c r="A234" s="86" t="s">
        <v>434</v>
      </c>
      <c r="B234" s="86">
        <v>1992</v>
      </c>
      <c r="C234" s="86" t="s">
        <v>276</v>
      </c>
      <c r="D234" s="86" t="s">
        <v>337</v>
      </c>
      <c r="E234" s="86" t="s">
        <v>317</v>
      </c>
      <c r="F234" s="86">
        <v>19900</v>
      </c>
    </row>
    <row r="235" spans="1:6" x14ac:dyDescent="0.3">
      <c r="A235" s="86" t="s">
        <v>434</v>
      </c>
      <c r="B235" s="86">
        <v>1991</v>
      </c>
      <c r="C235" s="86" t="s">
        <v>276</v>
      </c>
      <c r="D235" s="86" t="s">
        <v>337</v>
      </c>
      <c r="E235" s="86" t="s">
        <v>310</v>
      </c>
      <c r="F235" s="86">
        <v>19000</v>
      </c>
    </row>
    <row r="236" spans="1:6" x14ac:dyDescent="0.3">
      <c r="A236" s="86" t="s">
        <v>434</v>
      </c>
      <c r="B236" s="86">
        <v>1990</v>
      </c>
      <c r="C236" s="86" t="s">
        <v>276</v>
      </c>
      <c r="D236" s="86" t="s">
        <v>337</v>
      </c>
      <c r="E236" s="86" t="s">
        <v>407</v>
      </c>
      <c r="F236" s="86">
        <v>24500</v>
      </c>
    </row>
    <row r="237" spans="1:6" x14ac:dyDescent="0.3">
      <c r="A237" s="86" t="s">
        <v>434</v>
      </c>
      <c r="B237" s="86">
        <v>1991</v>
      </c>
      <c r="C237" s="86" t="s">
        <v>276</v>
      </c>
      <c r="D237" s="86" t="s">
        <v>337</v>
      </c>
      <c r="E237" s="86" t="s">
        <v>284</v>
      </c>
      <c r="F237" s="86">
        <v>23500</v>
      </c>
    </row>
    <row r="238" spans="1:6" x14ac:dyDescent="0.3">
      <c r="A238" s="86" t="s">
        <v>434</v>
      </c>
      <c r="B238" s="86">
        <v>1991</v>
      </c>
      <c r="C238" s="86" t="s">
        <v>276</v>
      </c>
      <c r="D238" s="86" t="s">
        <v>337</v>
      </c>
      <c r="E238" s="86" t="s">
        <v>297</v>
      </c>
      <c r="F238" s="86">
        <v>18000</v>
      </c>
    </row>
    <row r="239" spans="1:6" x14ac:dyDescent="0.3">
      <c r="A239" s="86" t="s">
        <v>436</v>
      </c>
      <c r="B239" s="86">
        <v>1992</v>
      </c>
      <c r="C239" s="86" t="s">
        <v>276</v>
      </c>
      <c r="D239" s="86" t="s">
        <v>337</v>
      </c>
      <c r="E239" s="86" t="s">
        <v>281</v>
      </c>
      <c r="F239" s="86">
        <v>24000</v>
      </c>
    </row>
    <row r="240" spans="1:6" x14ac:dyDescent="0.3">
      <c r="A240" s="86" t="s">
        <v>436</v>
      </c>
      <c r="B240" s="86">
        <v>1993</v>
      </c>
      <c r="C240" s="86" t="s">
        <v>276</v>
      </c>
      <c r="D240" s="86" t="s">
        <v>337</v>
      </c>
      <c r="E240" s="86" t="s">
        <v>281</v>
      </c>
      <c r="F240" s="86">
        <v>25000</v>
      </c>
    </row>
    <row r="241" spans="1:6" x14ac:dyDescent="0.3">
      <c r="A241" s="86" t="s">
        <v>437</v>
      </c>
      <c r="B241" s="86">
        <v>1995</v>
      </c>
      <c r="C241" s="86" t="s">
        <v>276</v>
      </c>
      <c r="D241" s="86" t="s">
        <v>337</v>
      </c>
      <c r="E241" s="86" t="s">
        <v>300</v>
      </c>
      <c r="F241" s="86">
        <v>43000</v>
      </c>
    </row>
    <row r="242" spans="1:6" x14ac:dyDescent="0.3">
      <c r="A242" s="86" t="s">
        <v>438</v>
      </c>
      <c r="B242" s="86">
        <v>1990</v>
      </c>
      <c r="C242" s="86" t="s">
        <v>276</v>
      </c>
      <c r="D242" s="86" t="s">
        <v>337</v>
      </c>
      <c r="E242" s="86" t="s">
        <v>281</v>
      </c>
      <c r="F242" s="86">
        <v>26000</v>
      </c>
    </row>
    <row r="243" spans="1:6" x14ac:dyDescent="0.3">
      <c r="A243" s="86" t="s">
        <v>438</v>
      </c>
      <c r="B243" s="86">
        <v>1998</v>
      </c>
      <c r="C243" s="86" t="s">
        <v>276</v>
      </c>
      <c r="D243" s="86" t="s">
        <v>337</v>
      </c>
      <c r="E243" s="86" t="s">
        <v>281</v>
      </c>
      <c r="F243" s="86">
        <v>74900</v>
      </c>
    </row>
    <row r="244" spans="1:6" x14ac:dyDescent="0.3">
      <c r="A244" s="86" t="s">
        <v>438</v>
      </c>
      <c r="B244" s="86">
        <v>2001</v>
      </c>
      <c r="C244" s="86" t="s">
        <v>276</v>
      </c>
      <c r="D244" s="86" t="s">
        <v>337</v>
      </c>
      <c r="E244" s="86" t="s">
        <v>300</v>
      </c>
      <c r="F244" s="86">
        <v>159000</v>
      </c>
    </row>
    <row r="245" spans="1:6" x14ac:dyDescent="0.3">
      <c r="A245" s="86" t="s">
        <v>438</v>
      </c>
      <c r="B245" s="86">
        <v>2002</v>
      </c>
      <c r="C245" s="86" t="s">
        <v>276</v>
      </c>
      <c r="D245" s="86" t="s">
        <v>337</v>
      </c>
      <c r="E245" s="86" t="s">
        <v>317</v>
      </c>
      <c r="F245" s="86">
        <v>138500</v>
      </c>
    </row>
    <row r="246" spans="1:6" x14ac:dyDescent="0.3">
      <c r="A246" s="86" t="s">
        <v>437</v>
      </c>
      <c r="B246" s="86">
        <v>2002</v>
      </c>
      <c r="C246" s="86" t="s">
        <v>276</v>
      </c>
      <c r="D246" s="86" t="s">
        <v>337</v>
      </c>
      <c r="E246" s="86" t="s">
        <v>320</v>
      </c>
      <c r="F246" s="86">
        <v>145000</v>
      </c>
    </row>
    <row r="247" spans="1:6" x14ac:dyDescent="0.3">
      <c r="A247" s="86" t="s">
        <v>439</v>
      </c>
      <c r="B247" s="86">
        <v>1991</v>
      </c>
      <c r="C247" s="86" t="s">
        <v>276</v>
      </c>
      <c r="D247" s="86" t="s">
        <v>337</v>
      </c>
      <c r="E247" s="86" t="s">
        <v>281</v>
      </c>
      <c r="F247" s="86">
        <v>30000</v>
      </c>
    </row>
    <row r="248" spans="1:6" x14ac:dyDescent="0.3">
      <c r="A248" s="86" t="s">
        <v>440</v>
      </c>
      <c r="B248" s="86">
        <v>1993</v>
      </c>
      <c r="C248" s="86" t="s">
        <v>276</v>
      </c>
      <c r="D248" s="86" t="s">
        <v>337</v>
      </c>
      <c r="E248" s="86" t="s">
        <v>310</v>
      </c>
      <c r="F248" s="86">
        <v>35000</v>
      </c>
    </row>
    <row r="249" spans="1:6" x14ac:dyDescent="0.3">
      <c r="A249" s="86" t="s">
        <v>441</v>
      </c>
      <c r="B249" s="86">
        <v>1998</v>
      </c>
      <c r="C249" s="86" t="s">
        <v>276</v>
      </c>
      <c r="D249" s="86" t="s">
        <v>337</v>
      </c>
      <c r="E249" s="86" t="s">
        <v>442</v>
      </c>
      <c r="F249" s="86">
        <v>79000</v>
      </c>
    </row>
    <row r="250" spans="1:6" x14ac:dyDescent="0.3">
      <c r="A250" s="86" t="s">
        <v>443</v>
      </c>
      <c r="B250" s="86">
        <v>1994</v>
      </c>
      <c r="C250" s="86" t="s">
        <v>276</v>
      </c>
      <c r="D250" s="86" t="s">
        <v>337</v>
      </c>
      <c r="E250" s="86" t="s">
        <v>320</v>
      </c>
      <c r="F250" s="86">
        <v>62000</v>
      </c>
    </row>
    <row r="251" spans="1:6" x14ac:dyDescent="0.3">
      <c r="A251" s="86" t="s">
        <v>444</v>
      </c>
      <c r="B251" s="86">
        <v>2001</v>
      </c>
      <c r="C251" s="86" t="s">
        <v>276</v>
      </c>
      <c r="D251" s="86" t="s">
        <v>337</v>
      </c>
      <c r="E251" s="86" t="s">
        <v>284</v>
      </c>
      <c r="F251" s="86">
        <v>180000</v>
      </c>
    </row>
    <row r="252" spans="1:6" x14ac:dyDescent="0.3">
      <c r="A252" s="86" t="s">
        <v>334</v>
      </c>
      <c r="B252" s="86">
        <v>1988</v>
      </c>
      <c r="C252" s="86" t="s">
        <v>276</v>
      </c>
      <c r="D252" s="86" t="s">
        <v>337</v>
      </c>
      <c r="E252" s="86" t="s">
        <v>281</v>
      </c>
      <c r="F252" s="86">
        <v>36900</v>
      </c>
    </row>
    <row r="253" spans="1:6" x14ac:dyDescent="0.3">
      <c r="A253" s="86" t="s">
        <v>334</v>
      </c>
      <c r="B253" s="86">
        <v>1984</v>
      </c>
      <c r="C253" s="86" t="s">
        <v>276</v>
      </c>
      <c r="D253" s="86" t="s">
        <v>337</v>
      </c>
      <c r="E253" s="86" t="s">
        <v>281</v>
      </c>
      <c r="F253" s="86">
        <v>25000</v>
      </c>
    </row>
    <row r="254" spans="1:6" x14ac:dyDescent="0.3">
      <c r="A254" s="86" t="s">
        <v>334</v>
      </c>
      <c r="B254" s="86">
        <v>1988</v>
      </c>
      <c r="C254" s="86" t="s">
        <v>276</v>
      </c>
      <c r="D254" s="86" t="s">
        <v>337</v>
      </c>
      <c r="E254" s="86" t="s">
        <v>304</v>
      </c>
      <c r="F254" s="86">
        <v>39900</v>
      </c>
    </row>
    <row r="255" spans="1:6" x14ac:dyDescent="0.3">
      <c r="A255" s="86" t="s">
        <v>334</v>
      </c>
      <c r="B255" s="86">
        <v>1991</v>
      </c>
      <c r="C255" s="86" t="s">
        <v>333</v>
      </c>
      <c r="D255" s="86" t="s">
        <v>337</v>
      </c>
      <c r="E255" s="86" t="s">
        <v>297</v>
      </c>
      <c r="F255" s="86">
        <v>48000</v>
      </c>
    </row>
    <row r="256" spans="1:6" x14ac:dyDescent="0.3">
      <c r="A256" s="86" t="s">
        <v>445</v>
      </c>
      <c r="B256" s="86">
        <v>1987</v>
      </c>
      <c r="C256" s="86" t="s">
        <v>276</v>
      </c>
      <c r="D256" s="86" t="s">
        <v>337</v>
      </c>
      <c r="E256" s="86" t="s">
        <v>300</v>
      </c>
      <c r="F256" s="86">
        <v>45000</v>
      </c>
    </row>
    <row r="257" spans="1:6" x14ac:dyDescent="0.3">
      <c r="A257" s="86" t="s">
        <v>446</v>
      </c>
      <c r="B257" s="86">
        <v>1991</v>
      </c>
      <c r="C257" s="86" t="s">
        <v>333</v>
      </c>
      <c r="D257" s="86" t="s">
        <v>337</v>
      </c>
      <c r="E257" s="86" t="s">
        <v>328</v>
      </c>
      <c r="F257" s="86">
        <v>49900</v>
      </c>
    </row>
    <row r="258" spans="1:6" x14ac:dyDescent="0.3">
      <c r="A258" s="86" t="s">
        <v>447</v>
      </c>
      <c r="B258" s="86">
        <v>1992</v>
      </c>
      <c r="C258" s="86" t="s">
        <v>333</v>
      </c>
      <c r="D258" s="86" t="s">
        <v>337</v>
      </c>
      <c r="E258" s="86" t="s">
        <v>297</v>
      </c>
      <c r="F258" s="86">
        <v>69500</v>
      </c>
    </row>
    <row r="259" spans="1:6" x14ac:dyDescent="0.3">
      <c r="A259" s="86" t="s">
        <v>448</v>
      </c>
      <c r="B259" s="86">
        <v>1992</v>
      </c>
      <c r="C259" s="86" t="s">
        <v>333</v>
      </c>
      <c r="D259" s="86" t="s">
        <v>337</v>
      </c>
      <c r="E259" s="86" t="s">
        <v>297</v>
      </c>
      <c r="F259" s="86">
        <v>69000</v>
      </c>
    </row>
    <row r="260" spans="1:6" x14ac:dyDescent="0.3">
      <c r="A260" s="86" t="s">
        <v>449</v>
      </c>
      <c r="B260" s="86">
        <v>1995</v>
      </c>
      <c r="C260" s="86" t="s">
        <v>333</v>
      </c>
      <c r="D260" s="86" t="s">
        <v>337</v>
      </c>
      <c r="E260" s="86" t="s">
        <v>407</v>
      </c>
      <c r="F260" s="86">
        <v>69900</v>
      </c>
    </row>
    <row r="261" spans="1:6" x14ac:dyDescent="0.3">
      <c r="A261" s="86" t="s">
        <v>450</v>
      </c>
      <c r="B261" s="86">
        <v>1995</v>
      </c>
      <c r="C261" s="86" t="s">
        <v>276</v>
      </c>
      <c r="D261" s="86" t="s">
        <v>337</v>
      </c>
      <c r="E261" s="86" t="s">
        <v>284</v>
      </c>
      <c r="F261" s="86">
        <v>57000</v>
      </c>
    </row>
    <row r="262" spans="1:6" x14ac:dyDescent="0.3">
      <c r="A262" s="86" t="s">
        <v>451</v>
      </c>
      <c r="B262" s="86">
        <v>1996</v>
      </c>
      <c r="C262" s="86" t="s">
        <v>276</v>
      </c>
      <c r="D262" s="86" t="s">
        <v>337</v>
      </c>
      <c r="E262" s="86" t="s">
        <v>284</v>
      </c>
      <c r="F262" s="86">
        <v>65000</v>
      </c>
    </row>
    <row r="263" spans="1:6" x14ac:dyDescent="0.3">
      <c r="A263" s="86" t="s">
        <v>452</v>
      </c>
      <c r="B263" s="86">
        <v>1997</v>
      </c>
      <c r="C263" s="86" t="s">
        <v>276</v>
      </c>
      <c r="D263" s="86" t="s">
        <v>337</v>
      </c>
      <c r="E263" s="86" t="s">
        <v>407</v>
      </c>
      <c r="F263" s="86">
        <v>87000</v>
      </c>
    </row>
    <row r="264" spans="1:6" x14ac:dyDescent="0.3">
      <c r="A264" s="86" t="s">
        <v>453</v>
      </c>
      <c r="B264" s="86">
        <v>1996</v>
      </c>
      <c r="C264" s="86" t="s">
        <v>276</v>
      </c>
      <c r="D264" s="86" t="s">
        <v>337</v>
      </c>
      <c r="E264" s="86" t="s">
        <v>292</v>
      </c>
      <c r="F264" s="86">
        <v>84500</v>
      </c>
    </row>
    <row r="265" spans="1:6" x14ac:dyDescent="0.3">
      <c r="A265" s="86" t="s">
        <v>454</v>
      </c>
      <c r="B265" s="86">
        <v>1995</v>
      </c>
      <c r="C265" s="86" t="s">
        <v>333</v>
      </c>
      <c r="D265" s="86" t="s">
        <v>337</v>
      </c>
      <c r="E265" s="86" t="s">
        <v>310</v>
      </c>
      <c r="F265" s="86">
        <v>55000</v>
      </c>
    </row>
    <row r="266" spans="1:6" x14ac:dyDescent="0.3">
      <c r="A266" s="86" t="s">
        <v>455</v>
      </c>
      <c r="B266" s="86">
        <v>1992</v>
      </c>
      <c r="C266" s="86" t="s">
        <v>276</v>
      </c>
      <c r="D266" s="86" t="s">
        <v>337</v>
      </c>
      <c r="E266" s="86" t="s">
        <v>284</v>
      </c>
      <c r="F266" s="86">
        <v>37500</v>
      </c>
    </row>
    <row r="267" spans="1:6" x14ac:dyDescent="0.3">
      <c r="A267" s="86" t="s">
        <v>456</v>
      </c>
      <c r="B267" s="86">
        <v>1999</v>
      </c>
      <c r="C267" s="86" t="s">
        <v>276</v>
      </c>
      <c r="D267" s="86" t="s">
        <v>337</v>
      </c>
      <c r="E267" s="86" t="s">
        <v>300</v>
      </c>
      <c r="F267" s="86">
        <v>94000</v>
      </c>
    </row>
    <row r="268" spans="1:6" x14ac:dyDescent="0.3">
      <c r="A268" s="86" t="s">
        <v>456</v>
      </c>
      <c r="B268" s="86">
        <v>1992</v>
      </c>
      <c r="C268" s="86" t="s">
        <v>276</v>
      </c>
      <c r="D268" s="86" t="s">
        <v>337</v>
      </c>
      <c r="E268" s="86" t="s">
        <v>310</v>
      </c>
      <c r="F268" s="86">
        <v>37000</v>
      </c>
    </row>
    <row r="269" spans="1:6" x14ac:dyDescent="0.3">
      <c r="A269" s="86" t="s">
        <v>457</v>
      </c>
      <c r="B269" s="86">
        <v>1991</v>
      </c>
      <c r="C269" s="86" t="s">
        <v>276</v>
      </c>
      <c r="D269" s="86" t="s">
        <v>337</v>
      </c>
      <c r="E269" s="86" t="s">
        <v>281</v>
      </c>
      <c r="F269" s="86">
        <v>29900</v>
      </c>
    </row>
    <row r="270" spans="1:6" x14ac:dyDescent="0.3">
      <c r="A270" s="86" t="s">
        <v>458</v>
      </c>
      <c r="B270" s="86">
        <v>2001</v>
      </c>
      <c r="C270" s="86" t="s">
        <v>276</v>
      </c>
      <c r="D270" s="86" t="s">
        <v>337</v>
      </c>
      <c r="E270" s="86" t="s">
        <v>292</v>
      </c>
      <c r="F270" s="86">
        <v>124900</v>
      </c>
    </row>
    <row r="271" spans="1:6" x14ac:dyDescent="0.3">
      <c r="A271" s="86" t="s">
        <v>459</v>
      </c>
      <c r="B271" s="86">
        <v>2002</v>
      </c>
      <c r="C271" s="86" t="s">
        <v>276</v>
      </c>
      <c r="D271" s="86" t="s">
        <v>337</v>
      </c>
      <c r="E271" s="86" t="s">
        <v>292</v>
      </c>
      <c r="F271" s="86">
        <v>149000</v>
      </c>
    </row>
    <row r="272" spans="1:6" x14ac:dyDescent="0.3">
      <c r="A272" s="86" t="s">
        <v>460</v>
      </c>
      <c r="B272" s="86">
        <v>2000</v>
      </c>
      <c r="C272" s="86" t="s">
        <v>276</v>
      </c>
      <c r="D272" s="86" t="s">
        <v>337</v>
      </c>
      <c r="E272" s="86" t="s">
        <v>281</v>
      </c>
      <c r="F272" s="86">
        <v>239000</v>
      </c>
    </row>
    <row r="273" spans="1:6" x14ac:dyDescent="0.3">
      <c r="A273" s="86" t="s">
        <v>461</v>
      </c>
      <c r="B273" s="86">
        <v>1994</v>
      </c>
      <c r="C273" s="86" t="s">
        <v>276</v>
      </c>
      <c r="D273" s="86" t="s">
        <v>337</v>
      </c>
      <c r="E273" s="86" t="s">
        <v>281</v>
      </c>
      <c r="F273" s="86">
        <v>59000</v>
      </c>
    </row>
    <row r="274" spans="1:6" x14ac:dyDescent="0.3">
      <c r="A274" s="86" t="s">
        <v>462</v>
      </c>
      <c r="B274" s="86">
        <v>1993</v>
      </c>
      <c r="C274" s="86" t="s">
        <v>276</v>
      </c>
      <c r="D274" s="86" t="s">
        <v>337</v>
      </c>
      <c r="E274" s="86" t="s">
        <v>281</v>
      </c>
      <c r="F274" s="86">
        <v>48000</v>
      </c>
    </row>
    <row r="275" spans="1:6" x14ac:dyDescent="0.3">
      <c r="A275" s="86" t="s">
        <v>462</v>
      </c>
      <c r="B275" s="86">
        <v>1997</v>
      </c>
      <c r="C275" s="86" t="s">
        <v>276</v>
      </c>
      <c r="D275" s="86" t="s">
        <v>337</v>
      </c>
      <c r="E275" s="86" t="s">
        <v>281</v>
      </c>
      <c r="F275" s="86">
        <v>69900</v>
      </c>
    </row>
    <row r="276" spans="1:6" x14ac:dyDescent="0.3">
      <c r="A276" s="86" t="s">
        <v>462</v>
      </c>
      <c r="B276" s="86">
        <v>1993</v>
      </c>
      <c r="C276" s="86" t="s">
        <v>276</v>
      </c>
      <c r="D276" s="86" t="s">
        <v>337</v>
      </c>
      <c r="E276" s="86" t="s">
        <v>281</v>
      </c>
      <c r="F276" s="86">
        <v>38500</v>
      </c>
    </row>
    <row r="277" spans="1:6" x14ac:dyDescent="0.3">
      <c r="A277" s="86" t="s">
        <v>463</v>
      </c>
      <c r="B277" s="86">
        <v>1998</v>
      </c>
      <c r="C277" s="86" t="s">
        <v>276</v>
      </c>
      <c r="D277" s="86" t="s">
        <v>337</v>
      </c>
      <c r="E277" s="86" t="s">
        <v>284</v>
      </c>
      <c r="F277" s="86">
        <v>125000</v>
      </c>
    </row>
    <row r="278" spans="1:6" x14ac:dyDescent="0.3">
      <c r="A278" s="86" t="s">
        <v>463</v>
      </c>
      <c r="B278" s="86">
        <v>1991</v>
      </c>
      <c r="C278" s="86" t="s">
        <v>276</v>
      </c>
      <c r="D278" s="86" t="s">
        <v>337</v>
      </c>
      <c r="E278" s="86" t="s">
        <v>287</v>
      </c>
      <c r="F278" s="86">
        <v>18000</v>
      </c>
    </row>
    <row r="279" spans="1:6" x14ac:dyDescent="0.3">
      <c r="A279" s="86" t="s">
        <v>463</v>
      </c>
      <c r="B279" s="86">
        <v>1993</v>
      </c>
      <c r="C279" s="86" t="s">
        <v>276</v>
      </c>
      <c r="D279" s="86" t="s">
        <v>337</v>
      </c>
      <c r="E279" s="86" t="s">
        <v>287</v>
      </c>
      <c r="F279" s="86">
        <v>38900</v>
      </c>
    </row>
    <row r="280" spans="1:6" x14ac:dyDescent="0.3">
      <c r="A280" s="86" t="s">
        <v>463</v>
      </c>
      <c r="B280" s="86">
        <v>1989</v>
      </c>
      <c r="C280" s="86" t="s">
        <v>276</v>
      </c>
      <c r="D280" s="86" t="s">
        <v>337</v>
      </c>
      <c r="E280" s="86" t="s">
        <v>300</v>
      </c>
      <c r="F280" s="86">
        <v>18000</v>
      </c>
    </row>
    <row r="281" spans="1:6" x14ac:dyDescent="0.3">
      <c r="A281" s="86" t="s">
        <v>463</v>
      </c>
      <c r="B281" s="86">
        <v>1996</v>
      </c>
      <c r="C281" s="86" t="s">
        <v>276</v>
      </c>
      <c r="D281" s="86" t="s">
        <v>337</v>
      </c>
      <c r="E281" s="86" t="s">
        <v>317</v>
      </c>
      <c r="F281" s="86">
        <v>62900</v>
      </c>
    </row>
    <row r="282" spans="1:6" x14ac:dyDescent="0.3">
      <c r="A282" s="86" t="s">
        <v>463</v>
      </c>
      <c r="B282" s="86">
        <v>1993</v>
      </c>
      <c r="C282" s="86" t="s">
        <v>276</v>
      </c>
      <c r="D282" s="86" t="s">
        <v>337</v>
      </c>
      <c r="E282" s="86" t="s">
        <v>371</v>
      </c>
      <c r="F282" s="86">
        <v>49000</v>
      </c>
    </row>
    <row r="283" spans="1:6" x14ac:dyDescent="0.3">
      <c r="A283" s="86" t="s">
        <v>463</v>
      </c>
      <c r="B283" s="86">
        <v>1994</v>
      </c>
      <c r="C283" s="86" t="s">
        <v>276</v>
      </c>
      <c r="D283" s="86" t="s">
        <v>337</v>
      </c>
      <c r="E283" s="86" t="s">
        <v>284</v>
      </c>
      <c r="F283" s="86">
        <v>35000</v>
      </c>
    </row>
    <row r="284" spans="1:6" x14ac:dyDescent="0.3">
      <c r="A284" s="86" t="s">
        <v>463</v>
      </c>
      <c r="B284" s="86">
        <v>1993</v>
      </c>
      <c r="C284" s="86" t="s">
        <v>276</v>
      </c>
      <c r="D284" s="86" t="s">
        <v>337</v>
      </c>
      <c r="E284" s="86" t="s">
        <v>281</v>
      </c>
      <c r="F284" s="86">
        <v>45000</v>
      </c>
    </row>
    <row r="285" spans="1:6" x14ac:dyDescent="0.3">
      <c r="A285" s="86" t="s">
        <v>463</v>
      </c>
      <c r="B285" s="86">
        <v>1988</v>
      </c>
      <c r="C285" s="86" t="s">
        <v>276</v>
      </c>
      <c r="D285" s="86" t="s">
        <v>337</v>
      </c>
      <c r="E285" s="86" t="s">
        <v>407</v>
      </c>
      <c r="F285" s="86">
        <v>19000</v>
      </c>
    </row>
    <row r="286" spans="1:6" x14ac:dyDescent="0.3">
      <c r="A286" s="86" t="s">
        <v>463</v>
      </c>
      <c r="B286" s="86">
        <v>1991</v>
      </c>
      <c r="C286" s="86" t="s">
        <v>276</v>
      </c>
      <c r="D286" s="86" t="s">
        <v>337</v>
      </c>
      <c r="E286" s="86" t="s">
        <v>297</v>
      </c>
      <c r="F286" s="86">
        <v>21000</v>
      </c>
    </row>
    <row r="287" spans="1:6" x14ac:dyDescent="0.3">
      <c r="A287" s="86" t="s">
        <v>464</v>
      </c>
      <c r="B287" s="86">
        <v>2003</v>
      </c>
      <c r="C287" s="86" t="s">
        <v>276</v>
      </c>
      <c r="D287" s="86" t="s">
        <v>337</v>
      </c>
      <c r="E287" s="86" t="s">
        <v>278</v>
      </c>
      <c r="F287" s="86">
        <v>205000</v>
      </c>
    </row>
  </sheetData>
  <dataConsolidate/>
  <hyperlinks>
    <hyperlink ref="A2" r:id="rId1" xr:uid="{D6C93D5C-3782-46B3-AC72-78B7AFE18C0A}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T110"/>
  <sheetViews>
    <sheetView zoomScale="40" zoomScaleNormal="40" workbookViewId="0">
      <selection activeCell="N5" sqref="N5"/>
    </sheetView>
  </sheetViews>
  <sheetFormatPr defaultRowHeight="14.4" x14ac:dyDescent="0.3"/>
  <cols>
    <col min="1" max="1" width="19.33203125" bestFit="1" customWidth="1"/>
    <col min="2" max="5" width="7.6640625" customWidth="1"/>
    <col min="6" max="6" width="9.33203125" customWidth="1"/>
    <col min="7" max="8" width="7.6640625" customWidth="1"/>
    <col min="9" max="9" width="9.6640625" bestFit="1" customWidth="1"/>
    <col min="10" max="10" width="11.44140625" customWidth="1"/>
    <col min="11" max="11" width="10.5546875" customWidth="1"/>
    <col min="12" max="13" width="14.109375" bestFit="1" customWidth="1"/>
    <col min="14" max="14" width="12.88671875" customWidth="1"/>
    <col min="15" max="15" width="15.44140625" customWidth="1"/>
  </cols>
  <sheetData>
    <row r="1" spans="1:20" x14ac:dyDescent="0.3">
      <c r="A1" s="27" t="s">
        <v>581</v>
      </c>
    </row>
    <row r="2" spans="1:20" x14ac:dyDescent="0.3">
      <c r="A2" s="101" t="s">
        <v>580</v>
      </c>
    </row>
    <row r="3" spans="1:20" x14ac:dyDescent="0.3">
      <c r="A3" s="27" t="s">
        <v>465</v>
      </c>
    </row>
    <row r="4" spans="1:20" ht="30" customHeight="1" x14ac:dyDescent="0.3">
      <c r="A4" s="95" t="s">
        <v>187</v>
      </c>
      <c r="B4" s="96" t="s">
        <v>466</v>
      </c>
      <c r="C4" s="96" t="s">
        <v>467</v>
      </c>
      <c r="D4" s="96" t="s">
        <v>468</v>
      </c>
      <c r="E4" s="96" t="s">
        <v>142</v>
      </c>
      <c r="F4" s="96" t="s">
        <v>469</v>
      </c>
      <c r="G4" s="96" t="s">
        <v>470</v>
      </c>
      <c r="H4" s="96" t="s">
        <v>471</v>
      </c>
      <c r="I4" s="96" t="s">
        <v>472</v>
      </c>
      <c r="J4" s="96" t="s">
        <v>473</v>
      </c>
      <c r="K4" s="96" t="s">
        <v>474</v>
      </c>
      <c r="M4" s="113" t="s">
        <v>475</v>
      </c>
      <c r="N4" s="113"/>
    </row>
    <row r="5" spans="1:20" x14ac:dyDescent="0.3">
      <c r="A5" s="86" t="s">
        <v>476</v>
      </c>
      <c r="B5" s="86">
        <v>87</v>
      </c>
      <c r="C5" s="86">
        <v>51</v>
      </c>
      <c r="D5" s="86"/>
      <c r="E5" s="86">
        <v>83</v>
      </c>
      <c r="F5" s="86"/>
      <c r="G5" s="86">
        <v>85</v>
      </c>
      <c r="H5" s="86">
        <v>60</v>
      </c>
      <c r="I5" s="104">
        <f>AVERAGE(B5:H5)</f>
        <v>73.2</v>
      </c>
      <c r="J5" s="104">
        <f>SUMPRODUCT(B5:H5,$N$5:$T$5)/SUM(B5:H5)</f>
        <v>3.1010928961748632</v>
      </c>
      <c r="K5" s="86">
        <f>COUNTA(B5:I5)</f>
        <v>6</v>
      </c>
      <c r="M5" s="86" t="s">
        <v>466</v>
      </c>
      <c r="N5" s="86">
        <v>4</v>
      </c>
      <c r="O5">
        <v>1</v>
      </c>
      <c r="P5">
        <v>2</v>
      </c>
      <c r="Q5">
        <v>2</v>
      </c>
      <c r="R5">
        <v>3</v>
      </c>
      <c r="S5">
        <v>6</v>
      </c>
      <c r="T5">
        <v>1</v>
      </c>
    </row>
    <row r="6" spans="1:20" x14ac:dyDescent="0.3">
      <c r="A6" s="86" t="s">
        <v>477</v>
      </c>
      <c r="B6" s="86">
        <v>77</v>
      </c>
      <c r="C6" s="86">
        <v>70</v>
      </c>
      <c r="D6" s="86"/>
      <c r="E6" s="86">
        <v>74</v>
      </c>
      <c r="F6" s="86"/>
      <c r="G6" s="86"/>
      <c r="H6" s="86">
        <v>64</v>
      </c>
      <c r="I6" s="104">
        <f t="shared" ref="I6:I69" si="0">AVERAGE(B6:H6)</f>
        <v>71.25</v>
      </c>
      <c r="J6" s="104">
        <f t="shared" ref="J6:J69" si="1">SUMPRODUCT(B6:H6,$N$5:$T$5)/SUM(B6:H6)</f>
        <v>2.0701754385964914</v>
      </c>
      <c r="K6" s="86">
        <f t="shared" ref="K6:K69" si="2">COUNTA(B6:I6)</f>
        <v>5</v>
      </c>
      <c r="M6" s="86" t="s">
        <v>467</v>
      </c>
      <c r="N6" s="86">
        <v>1</v>
      </c>
    </row>
    <row r="7" spans="1:20" x14ac:dyDescent="0.3">
      <c r="A7" s="86" t="s">
        <v>478</v>
      </c>
      <c r="B7" s="86">
        <v>80</v>
      </c>
      <c r="C7" s="86">
        <v>50</v>
      </c>
      <c r="D7" s="86"/>
      <c r="E7" s="86">
        <v>75</v>
      </c>
      <c r="F7" s="86"/>
      <c r="G7" s="86">
        <v>79</v>
      </c>
      <c r="H7" s="86">
        <v>58</v>
      </c>
      <c r="I7" s="104">
        <f t="shared" si="0"/>
        <v>68.400000000000006</v>
      </c>
      <c r="J7" s="104">
        <f t="shared" si="1"/>
        <v>3.0760233918128654</v>
      </c>
      <c r="K7" s="86">
        <f t="shared" si="2"/>
        <v>6</v>
      </c>
      <c r="M7" s="86" t="s">
        <v>468</v>
      </c>
      <c r="N7" s="86">
        <v>2</v>
      </c>
    </row>
    <row r="8" spans="1:20" x14ac:dyDescent="0.3">
      <c r="A8" s="86" t="s">
        <v>479</v>
      </c>
      <c r="B8" s="86">
        <v>85</v>
      </c>
      <c r="C8" s="86"/>
      <c r="D8" s="86"/>
      <c r="E8" s="86">
        <v>66</v>
      </c>
      <c r="F8" s="86"/>
      <c r="G8" s="86">
        <v>85</v>
      </c>
      <c r="H8" s="86">
        <v>84</v>
      </c>
      <c r="I8" s="104">
        <f t="shared" si="0"/>
        <v>80</v>
      </c>
      <c r="J8" s="104">
        <f t="shared" si="1"/>
        <v>3.3312499999999998</v>
      </c>
      <c r="K8" s="86">
        <f t="shared" si="2"/>
        <v>5</v>
      </c>
      <c r="M8" s="86" t="s">
        <v>142</v>
      </c>
      <c r="N8" s="86">
        <v>2</v>
      </c>
    </row>
    <row r="9" spans="1:20" x14ac:dyDescent="0.3">
      <c r="A9" s="86" t="s">
        <v>480</v>
      </c>
      <c r="B9" s="86">
        <v>88</v>
      </c>
      <c r="C9" s="86"/>
      <c r="D9" s="86"/>
      <c r="E9" s="86">
        <v>69</v>
      </c>
      <c r="F9" s="86"/>
      <c r="G9" s="86">
        <v>62</v>
      </c>
      <c r="H9" s="86">
        <v>90</v>
      </c>
      <c r="I9" s="104">
        <f t="shared" si="0"/>
        <v>77.25</v>
      </c>
      <c r="J9" s="104">
        <f t="shared" si="1"/>
        <v>3.0809061488673137</v>
      </c>
      <c r="K9" s="86">
        <f t="shared" si="2"/>
        <v>5</v>
      </c>
      <c r="M9" s="86" t="s">
        <v>469</v>
      </c>
      <c r="N9" s="86">
        <v>3</v>
      </c>
    </row>
    <row r="10" spans="1:20" x14ac:dyDescent="0.3">
      <c r="A10" s="86" t="s">
        <v>481</v>
      </c>
      <c r="B10" s="86">
        <v>82</v>
      </c>
      <c r="C10" s="86">
        <v>56</v>
      </c>
      <c r="D10" s="86">
        <v>38</v>
      </c>
      <c r="E10" s="86">
        <v>75</v>
      </c>
      <c r="F10" s="86"/>
      <c r="G10" s="86"/>
      <c r="H10" s="86">
        <v>72</v>
      </c>
      <c r="I10" s="104">
        <f t="shared" si="0"/>
        <v>64.599999999999994</v>
      </c>
      <c r="J10" s="104">
        <f t="shared" si="1"/>
        <v>2.1114551083591331</v>
      </c>
      <c r="K10" s="86">
        <f t="shared" si="2"/>
        <v>6</v>
      </c>
      <c r="M10" s="86" t="s">
        <v>470</v>
      </c>
      <c r="N10" s="86">
        <v>6</v>
      </c>
    </row>
    <row r="11" spans="1:20" x14ac:dyDescent="0.3">
      <c r="A11" s="86" t="s">
        <v>482</v>
      </c>
      <c r="B11" s="86">
        <v>70</v>
      </c>
      <c r="C11" s="86">
        <v>41</v>
      </c>
      <c r="D11" s="86"/>
      <c r="E11" s="86">
        <v>73</v>
      </c>
      <c r="F11" s="86"/>
      <c r="G11" s="86">
        <v>58</v>
      </c>
      <c r="H11" s="86"/>
      <c r="I11" s="104">
        <f t="shared" si="0"/>
        <v>60.5</v>
      </c>
      <c r="J11" s="104">
        <f t="shared" si="1"/>
        <v>3.3677685950413223</v>
      </c>
      <c r="K11" s="86">
        <f t="shared" si="2"/>
        <v>5</v>
      </c>
      <c r="M11" s="86" t="s">
        <v>471</v>
      </c>
      <c r="N11" s="86">
        <v>1</v>
      </c>
    </row>
    <row r="12" spans="1:20" x14ac:dyDescent="0.3">
      <c r="A12" s="86" t="s">
        <v>483</v>
      </c>
      <c r="B12" s="86">
        <v>77</v>
      </c>
      <c r="C12" s="86"/>
      <c r="D12" s="86"/>
      <c r="E12" s="86">
        <v>75</v>
      </c>
      <c r="F12" s="86"/>
      <c r="G12" s="86"/>
      <c r="H12" s="86"/>
      <c r="I12" s="104">
        <f t="shared" si="0"/>
        <v>76</v>
      </c>
      <c r="J12" s="104">
        <f t="shared" si="1"/>
        <v>3.013157894736842</v>
      </c>
      <c r="K12" s="86">
        <f t="shared" si="2"/>
        <v>3</v>
      </c>
    </row>
    <row r="13" spans="1:20" x14ac:dyDescent="0.3">
      <c r="A13" s="86" t="s">
        <v>484</v>
      </c>
      <c r="B13" s="86">
        <v>85</v>
      </c>
      <c r="C13" s="86"/>
      <c r="D13" s="86"/>
      <c r="E13" s="86">
        <v>56</v>
      </c>
      <c r="F13" s="86"/>
      <c r="G13" s="86">
        <v>54</v>
      </c>
      <c r="H13" s="86">
        <v>78</v>
      </c>
      <c r="I13" s="104">
        <f t="shared" si="0"/>
        <v>68.25</v>
      </c>
      <c r="J13" s="104">
        <f t="shared" si="1"/>
        <v>3.1282051282051282</v>
      </c>
      <c r="K13" s="86">
        <f t="shared" si="2"/>
        <v>5</v>
      </c>
    </row>
    <row r="14" spans="1:20" x14ac:dyDescent="0.3">
      <c r="A14" s="86" t="s">
        <v>485</v>
      </c>
      <c r="B14" s="86">
        <v>78</v>
      </c>
      <c r="C14" s="86"/>
      <c r="D14" s="86"/>
      <c r="E14" s="86"/>
      <c r="F14" s="86"/>
      <c r="G14" s="86">
        <v>57</v>
      </c>
      <c r="H14" s="86">
        <v>65</v>
      </c>
      <c r="I14" s="104">
        <f t="shared" si="0"/>
        <v>66.666666666666671</v>
      </c>
      <c r="J14" s="104">
        <f t="shared" si="1"/>
        <v>3.5950000000000002</v>
      </c>
      <c r="K14" s="86">
        <f t="shared" si="2"/>
        <v>4</v>
      </c>
    </row>
    <row r="15" spans="1:20" x14ac:dyDescent="0.3">
      <c r="A15" s="86" t="s">
        <v>486</v>
      </c>
      <c r="B15" s="86">
        <v>71</v>
      </c>
      <c r="C15" s="86"/>
      <c r="D15" s="86">
        <v>62</v>
      </c>
      <c r="E15" s="86">
        <v>75</v>
      </c>
      <c r="F15" s="86"/>
      <c r="G15" s="86">
        <v>45</v>
      </c>
      <c r="H15" s="86">
        <v>70</v>
      </c>
      <c r="I15" s="104">
        <f t="shared" si="0"/>
        <v>64.599999999999994</v>
      </c>
      <c r="J15" s="104">
        <f t="shared" si="1"/>
        <v>2.780185758513932</v>
      </c>
      <c r="K15" s="86">
        <f t="shared" si="2"/>
        <v>6</v>
      </c>
    </row>
    <row r="16" spans="1:20" x14ac:dyDescent="0.3">
      <c r="A16" s="86" t="s">
        <v>487</v>
      </c>
      <c r="B16" s="86">
        <v>71</v>
      </c>
      <c r="C16" s="86"/>
      <c r="D16" s="86">
        <v>43</v>
      </c>
      <c r="E16" s="86">
        <v>63</v>
      </c>
      <c r="F16" s="86"/>
      <c r="G16" s="86"/>
      <c r="H16" s="86">
        <v>77</v>
      </c>
      <c r="I16" s="104">
        <f t="shared" si="0"/>
        <v>63.5</v>
      </c>
      <c r="J16" s="104">
        <f t="shared" si="1"/>
        <v>2.2559055118110236</v>
      </c>
      <c r="K16" s="86">
        <f t="shared" si="2"/>
        <v>5</v>
      </c>
    </row>
    <row r="17" spans="1:11" x14ac:dyDescent="0.3">
      <c r="A17" s="86" t="s">
        <v>488</v>
      </c>
      <c r="B17" s="86">
        <v>86</v>
      </c>
      <c r="C17" s="86"/>
      <c r="D17" s="86"/>
      <c r="E17" s="86"/>
      <c r="F17" s="86"/>
      <c r="G17" s="86">
        <v>46</v>
      </c>
      <c r="H17" s="86"/>
      <c r="I17" s="104">
        <f t="shared" si="0"/>
        <v>66</v>
      </c>
      <c r="J17" s="104">
        <f t="shared" si="1"/>
        <v>4.6969696969696972</v>
      </c>
      <c r="K17" s="86">
        <f t="shared" si="2"/>
        <v>3</v>
      </c>
    </row>
    <row r="18" spans="1:11" x14ac:dyDescent="0.3">
      <c r="A18" s="86" t="s">
        <v>489</v>
      </c>
      <c r="B18" s="86">
        <v>74</v>
      </c>
      <c r="C18" s="86"/>
      <c r="D18" s="86"/>
      <c r="E18" s="86"/>
      <c r="F18" s="86"/>
      <c r="G18" s="86">
        <v>37</v>
      </c>
      <c r="H18" s="86"/>
      <c r="I18" s="104">
        <f t="shared" si="0"/>
        <v>55.5</v>
      </c>
      <c r="J18" s="104">
        <f t="shared" si="1"/>
        <v>4.666666666666667</v>
      </c>
      <c r="K18" s="86">
        <f t="shared" si="2"/>
        <v>3</v>
      </c>
    </row>
    <row r="19" spans="1:11" x14ac:dyDescent="0.3">
      <c r="A19" s="86" t="s">
        <v>490</v>
      </c>
      <c r="B19" s="86">
        <v>80</v>
      </c>
      <c r="C19" s="86"/>
      <c r="D19" s="86"/>
      <c r="E19" s="86">
        <v>50</v>
      </c>
      <c r="F19" s="86"/>
      <c r="G19" s="86">
        <v>63</v>
      </c>
      <c r="H19" s="86">
        <v>70</v>
      </c>
      <c r="I19" s="104">
        <f t="shared" si="0"/>
        <v>65.75</v>
      </c>
      <c r="J19" s="104">
        <f t="shared" si="1"/>
        <v>3.3003802281368819</v>
      </c>
      <c r="K19" s="86">
        <f t="shared" si="2"/>
        <v>5</v>
      </c>
    </row>
    <row r="20" spans="1:11" x14ac:dyDescent="0.3">
      <c r="A20" s="86" t="s">
        <v>491</v>
      </c>
      <c r="B20" s="86">
        <v>72</v>
      </c>
      <c r="C20" s="86"/>
      <c r="D20" s="86"/>
      <c r="E20" s="86"/>
      <c r="F20" s="86"/>
      <c r="G20" s="86">
        <v>47</v>
      </c>
      <c r="H20" s="86">
        <v>82</v>
      </c>
      <c r="I20" s="104">
        <f t="shared" si="0"/>
        <v>67</v>
      </c>
      <c r="J20" s="104">
        <f t="shared" si="1"/>
        <v>3.2437810945273631</v>
      </c>
      <c r="K20" s="86">
        <f t="shared" si="2"/>
        <v>4</v>
      </c>
    </row>
    <row r="21" spans="1:11" x14ac:dyDescent="0.3">
      <c r="A21" s="86" t="s">
        <v>492</v>
      </c>
      <c r="B21" s="86"/>
      <c r="C21" s="86">
        <v>79</v>
      </c>
      <c r="D21" s="86"/>
      <c r="E21" s="86">
        <v>45</v>
      </c>
      <c r="F21" s="86">
        <v>47</v>
      </c>
      <c r="G21" s="86"/>
      <c r="H21" s="86">
        <v>55</v>
      </c>
      <c r="I21" s="104">
        <f t="shared" si="0"/>
        <v>56.5</v>
      </c>
      <c r="J21" s="104">
        <f t="shared" si="1"/>
        <v>1.6150442477876106</v>
      </c>
      <c r="K21" s="86">
        <f t="shared" si="2"/>
        <v>5</v>
      </c>
    </row>
    <row r="22" spans="1:11" x14ac:dyDescent="0.3">
      <c r="A22" s="86" t="s">
        <v>493</v>
      </c>
      <c r="B22" s="86">
        <v>69</v>
      </c>
      <c r="C22" s="86"/>
      <c r="D22" s="86">
        <v>57</v>
      </c>
      <c r="E22" s="86">
        <v>68</v>
      </c>
      <c r="F22" s="86"/>
      <c r="G22" s="86"/>
      <c r="H22" s="86">
        <v>82</v>
      </c>
      <c r="I22" s="104">
        <f t="shared" si="0"/>
        <v>69</v>
      </c>
      <c r="J22" s="104">
        <f t="shared" si="1"/>
        <v>2.2028985507246377</v>
      </c>
      <c r="K22" s="86">
        <f t="shared" si="2"/>
        <v>5</v>
      </c>
    </row>
    <row r="23" spans="1:11" x14ac:dyDescent="0.3">
      <c r="A23" s="86" t="s">
        <v>494</v>
      </c>
      <c r="B23" s="86">
        <v>69</v>
      </c>
      <c r="C23" s="86">
        <v>45</v>
      </c>
      <c r="D23" s="86"/>
      <c r="E23" s="86">
        <v>66</v>
      </c>
      <c r="F23" s="86"/>
      <c r="G23" s="86">
        <v>47</v>
      </c>
      <c r="H23" s="86"/>
      <c r="I23" s="104">
        <f t="shared" si="0"/>
        <v>56.75</v>
      </c>
      <c r="J23" s="104">
        <f t="shared" si="1"/>
        <v>3.2378854625550662</v>
      </c>
      <c r="K23" s="86">
        <f t="shared" si="2"/>
        <v>5</v>
      </c>
    </row>
    <row r="24" spans="1:11" x14ac:dyDescent="0.3">
      <c r="A24" s="86" t="s">
        <v>495</v>
      </c>
      <c r="B24" s="86">
        <v>81</v>
      </c>
      <c r="C24" s="86">
        <v>50</v>
      </c>
      <c r="D24" s="86"/>
      <c r="E24" s="86">
        <v>77</v>
      </c>
      <c r="F24" s="86"/>
      <c r="G24" s="86"/>
      <c r="H24" s="86"/>
      <c r="I24" s="104">
        <f t="shared" si="0"/>
        <v>69.333333333333329</v>
      </c>
      <c r="J24" s="104">
        <f t="shared" si="1"/>
        <v>2.5384615384615383</v>
      </c>
      <c r="K24" s="86">
        <f t="shared" si="2"/>
        <v>4</v>
      </c>
    </row>
    <row r="25" spans="1:11" x14ac:dyDescent="0.3">
      <c r="A25" s="86" t="s">
        <v>496</v>
      </c>
      <c r="B25" s="86">
        <v>66</v>
      </c>
      <c r="C25" s="86"/>
      <c r="D25" s="86"/>
      <c r="E25" s="86">
        <v>55</v>
      </c>
      <c r="F25" s="86"/>
      <c r="G25" s="86">
        <v>63</v>
      </c>
      <c r="H25" s="86">
        <v>80</v>
      </c>
      <c r="I25" s="104">
        <f t="shared" si="0"/>
        <v>66</v>
      </c>
      <c r="J25" s="104">
        <f t="shared" si="1"/>
        <v>3.1515151515151514</v>
      </c>
      <c r="K25" s="86">
        <f t="shared" si="2"/>
        <v>5</v>
      </c>
    </row>
    <row r="26" spans="1:11" x14ac:dyDescent="0.3">
      <c r="A26" s="86" t="s">
        <v>497</v>
      </c>
      <c r="B26" s="86">
        <v>72</v>
      </c>
      <c r="C26" s="86"/>
      <c r="D26" s="86"/>
      <c r="E26" s="86">
        <v>47</v>
      </c>
      <c r="F26" s="86"/>
      <c r="G26" s="86">
        <v>52</v>
      </c>
      <c r="H26" s="86">
        <v>85</v>
      </c>
      <c r="I26" s="104">
        <f t="shared" si="0"/>
        <v>64</v>
      </c>
      <c r="J26" s="104">
        <f t="shared" si="1"/>
        <v>3.04296875</v>
      </c>
      <c r="K26" s="86">
        <f t="shared" si="2"/>
        <v>5</v>
      </c>
    </row>
    <row r="27" spans="1:11" x14ac:dyDescent="0.3">
      <c r="A27" s="86" t="s">
        <v>498</v>
      </c>
      <c r="B27" s="86">
        <v>77</v>
      </c>
      <c r="C27" s="86">
        <v>26</v>
      </c>
      <c r="D27" s="86"/>
      <c r="E27" s="86">
        <v>71</v>
      </c>
      <c r="F27" s="86"/>
      <c r="G27" s="86">
        <v>22</v>
      </c>
      <c r="H27" s="86">
        <v>85</v>
      </c>
      <c r="I27" s="104">
        <f t="shared" si="0"/>
        <v>56.2</v>
      </c>
      <c r="J27" s="104">
        <f t="shared" si="1"/>
        <v>2.4661921708185055</v>
      </c>
      <c r="K27" s="86">
        <f t="shared" si="2"/>
        <v>6</v>
      </c>
    </row>
    <row r="28" spans="1:11" x14ac:dyDescent="0.3">
      <c r="A28" s="86" t="s">
        <v>499</v>
      </c>
      <c r="B28" s="86">
        <v>49</v>
      </c>
      <c r="C28" s="86">
        <v>41</v>
      </c>
      <c r="D28" s="86"/>
      <c r="E28" s="86"/>
      <c r="F28" s="86">
        <v>55</v>
      </c>
      <c r="G28" s="86">
        <v>64</v>
      </c>
      <c r="H28" s="86">
        <v>81</v>
      </c>
      <c r="I28" s="104">
        <f t="shared" si="0"/>
        <v>58</v>
      </c>
      <c r="J28" s="104">
        <f t="shared" si="1"/>
        <v>2.989655172413793</v>
      </c>
      <c r="K28" s="86">
        <f t="shared" si="2"/>
        <v>6</v>
      </c>
    </row>
    <row r="29" spans="1:11" x14ac:dyDescent="0.3">
      <c r="A29" s="86" t="s">
        <v>500</v>
      </c>
      <c r="B29" s="86">
        <v>54</v>
      </c>
      <c r="C29" s="86"/>
      <c r="D29" s="86"/>
      <c r="E29" s="86"/>
      <c r="F29" s="86"/>
      <c r="G29" s="86">
        <v>35</v>
      </c>
      <c r="H29" s="86">
        <v>85</v>
      </c>
      <c r="I29" s="104">
        <f t="shared" si="0"/>
        <v>58</v>
      </c>
      <c r="J29" s="104">
        <f t="shared" si="1"/>
        <v>2.9367816091954024</v>
      </c>
      <c r="K29" s="86">
        <f t="shared" si="2"/>
        <v>4</v>
      </c>
    </row>
    <row r="30" spans="1:11" x14ac:dyDescent="0.3">
      <c r="A30" s="86" t="s">
        <v>501</v>
      </c>
      <c r="B30" s="86">
        <v>70</v>
      </c>
      <c r="C30" s="86"/>
      <c r="D30" s="86"/>
      <c r="E30" s="86">
        <v>56</v>
      </c>
      <c r="F30" s="86"/>
      <c r="G30" s="86">
        <v>37</v>
      </c>
      <c r="H30" s="86">
        <v>78</v>
      </c>
      <c r="I30" s="104">
        <f t="shared" si="0"/>
        <v>60.25</v>
      </c>
      <c r="J30" s="104">
        <f t="shared" si="1"/>
        <v>2.8713692946058091</v>
      </c>
      <c r="K30" s="86">
        <f t="shared" si="2"/>
        <v>5</v>
      </c>
    </row>
    <row r="31" spans="1:11" x14ac:dyDescent="0.3">
      <c r="A31" s="86" t="s">
        <v>502</v>
      </c>
      <c r="B31" s="86">
        <v>65</v>
      </c>
      <c r="C31" s="86"/>
      <c r="D31" s="86"/>
      <c r="E31" s="86">
        <v>68</v>
      </c>
      <c r="F31" s="86"/>
      <c r="G31" s="86">
        <v>39</v>
      </c>
      <c r="H31" s="86">
        <v>75</v>
      </c>
      <c r="I31" s="104">
        <f t="shared" si="0"/>
        <v>61.75</v>
      </c>
      <c r="J31" s="104">
        <f t="shared" si="1"/>
        <v>2.8542510121457489</v>
      </c>
      <c r="K31" s="86">
        <f t="shared" si="2"/>
        <v>5</v>
      </c>
    </row>
    <row r="32" spans="1:11" x14ac:dyDescent="0.3">
      <c r="A32" s="86" t="s">
        <v>503</v>
      </c>
      <c r="B32" s="86">
        <v>56</v>
      </c>
      <c r="C32" s="86"/>
      <c r="D32" s="86"/>
      <c r="E32" s="86">
        <v>48</v>
      </c>
      <c r="F32" s="86"/>
      <c r="G32" s="86">
        <v>65</v>
      </c>
      <c r="H32" s="86">
        <v>72</v>
      </c>
      <c r="I32" s="104">
        <f t="shared" si="0"/>
        <v>60.25</v>
      </c>
      <c r="J32" s="104">
        <f t="shared" si="1"/>
        <v>3.2448132780082988</v>
      </c>
      <c r="K32" s="86">
        <f t="shared" si="2"/>
        <v>5</v>
      </c>
    </row>
    <row r="33" spans="1:11" x14ac:dyDescent="0.3">
      <c r="A33" s="86" t="s">
        <v>504</v>
      </c>
      <c r="B33" s="86">
        <v>67</v>
      </c>
      <c r="C33" s="86"/>
      <c r="D33" s="86"/>
      <c r="E33" s="86"/>
      <c r="F33" s="86"/>
      <c r="G33" s="86">
        <v>40</v>
      </c>
      <c r="H33" s="86">
        <v>61</v>
      </c>
      <c r="I33" s="104">
        <f t="shared" si="0"/>
        <v>56</v>
      </c>
      <c r="J33" s="104">
        <f t="shared" si="1"/>
        <v>3.3869047619047619</v>
      </c>
      <c r="K33" s="86">
        <f t="shared" si="2"/>
        <v>4</v>
      </c>
    </row>
    <row r="34" spans="1:11" x14ac:dyDescent="0.3">
      <c r="A34" s="86" t="s">
        <v>505</v>
      </c>
      <c r="B34" s="86">
        <v>73</v>
      </c>
      <c r="C34" s="86"/>
      <c r="D34" s="86"/>
      <c r="E34" s="86"/>
      <c r="F34" s="86"/>
      <c r="G34" s="86">
        <v>32</v>
      </c>
      <c r="H34" s="86">
        <v>78</v>
      </c>
      <c r="I34" s="104">
        <f t="shared" si="0"/>
        <v>61</v>
      </c>
      <c r="J34" s="104">
        <f t="shared" si="1"/>
        <v>3.0710382513661201</v>
      </c>
      <c r="K34" s="86">
        <f t="shared" si="2"/>
        <v>4</v>
      </c>
    </row>
    <row r="35" spans="1:11" x14ac:dyDescent="0.3">
      <c r="A35" s="86" t="s">
        <v>506</v>
      </c>
      <c r="B35" s="86">
        <v>63</v>
      </c>
      <c r="C35" s="86"/>
      <c r="D35" s="86"/>
      <c r="E35" s="86">
        <v>39</v>
      </c>
      <c r="F35" s="86"/>
      <c r="G35" s="86"/>
      <c r="H35" s="86"/>
      <c r="I35" s="104">
        <f t="shared" si="0"/>
        <v>51</v>
      </c>
      <c r="J35" s="104">
        <f t="shared" si="1"/>
        <v>3.2352941176470589</v>
      </c>
      <c r="K35" s="86">
        <f t="shared" si="2"/>
        <v>3</v>
      </c>
    </row>
    <row r="36" spans="1:11" x14ac:dyDescent="0.3">
      <c r="A36" s="86" t="s">
        <v>507</v>
      </c>
      <c r="B36" s="86">
        <v>60</v>
      </c>
      <c r="C36" s="86"/>
      <c r="D36" s="86"/>
      <c r="E36" s="86">
        <v>61</v>
      </c>
      <c r="F36" s="86"/>
      <c r="G36" s="86">
        <v>49</v>
      </c>
      <c r="H36" s="86">
        <v>93</v>
      </c>
      <c r="I36" s="104">
        <f t="shared" si="0"/>
        <v>65.75</v>
      </c>
      <c r="J36" s="104">
        <f t="shared" si="1"/>
        <v>2.8479087452471483</v>
      </c>
      <c r="K36" s="86">
        <f t="shared" si="2"/>
        <v>5</v>
      </c>
    </row>
    <row r="37" spans="1:11" x14ac:dyDescent="0.3">
      <c r="A37" s="86" t="s">
        <v>508</v>
      </c>
      <c r="B37" s="86">
        <v>72</v>
      </c>
      <c r="C37" s="86"/>
      <c r="D37" s="86"/>
      <c r="E37" s="86"/>
      <c r="F37" s="86"/>
      <c r="G37" s="86">
        <v>47</v>
      </c>
      <c r="H37" s="86">
        <v>66</v>
      </c>
      <c r="I37" s="104">
        <f t="shared" si="0"/>
        <v>61.666666666666664</v>
      </c>
      <c r="J37" s="104">
        <f t="shared" si="1"/>
        <v>3.4378378378378378</v>
      </c>
      <c r="K37" s="86">
        <f t="shared" si="2"/>
        <v>4</v>
      </c>
    </row>
    <row r="38" spans="1:11" x14ac:dyDescent="0.3">
      <c r="A38" s="86" t="s">
        <v>509</v>
      </c>
      <c r="B38" s="86"/>
      <c r="C38" s="86">
        <v>53</v>
      </c>
      <c r="D38" s="86">
        <v>26</v>
      </c>
      <c r="E38" s="86">
        <v>57</v>
      </c>
      <c r="F38" s="86"/>
      <c r="G38" s="86">
        <v>33</v>
      </c>
      <c r="H38" s="86"/>
      <c r="I38" s="104">
        <f t="shared" si="0"/>
        <v>42.25</v>
      </c>
      <c r="J38" s="104">
        <f t="shared" si="1"/>
        <v>2.4674556213017751</v>
      </c>
      <c r="K38" s="86">
        <f t="shared" si="2"/>
        <v>5</v>
      </c>
    </row>
    <row r="39" spans="1:11" x14ac:dyDescent="0.3">
      <c r="A39" s="86" t="s">
        <v>510</v>
      </c>
      <c r="B39" s="86">
        <v>58</v>
      </c>
      <c r="C39" s="86"/>
      <c r="D39" s="86"/>
      <c r="E39" s="86"/>
      <c r="F39" s="86"/>
      <c r="G39" s="86">
        <v>34</v>
      </c>
      <c r="H39" s="86"/>
      <c r="I39" s="104">
        <f t="shared" si="0"/>
        <v>46</v>
      </c>
      <c r="J39" s="104">
        <f t="shared" si="1"/>
        <v>4.7391304347826084</v>
      </c>
      <c r="K39" s="86">
        <f t="shared" si="2"/>
        <v>3</v>
      </c>
    </row>
    <row r="40" spans="1:11" x14ac:dyDescent="0.3">
      <c r="A40" s="86" t="s">
        <v>511</v>
      </c>
      <c r="B40" s="86">
        <v>65</v>
      </c>
      <c r="C40" s="86"/>
      <c r="D40" s="86"/>
      <c r="E40" s="86">
        <v>49</v>
      </c>
      <c r="F40" s="86"/>
      <c r="G40" s="86">
        <v>13</v>
      </c>
      <c r="H40" s="86">
        <v>70</v>
      </c>
      <c r="I40" s="104">
        <f t="shared" si="0"/>
        <v>49.25</v>
      </c>
      <c r="J40" s="104">
        <f t="shared" si="1"/>
        <v>2.5685279187817258</v>
      </c>
      <c r="K40" s="86">
        <f t="shared" si="2"/>
        <v>5</v>
      </c>
    </row>
    <row r="41" spans="1:11" x14ac:dyDescent="0.3">
      <c r="A41" s="86" t="s">
        <v>512</v>
      </c>
      <c r="B41" s="86">
        <v>68</v>
      </c>
      <c r="C41" s="86"/>
      <c r="D41" s="86">
        <v>41</v>
      </c>
      <c r="E41" s="86">
        <v>53</v>
      </c>
      <c r="F41" s="86"/>
      <c r="G41" s="86">
        <v>45</v>
      </c>
      <c r="H41" s="86">
        <v>57</v>
      </c>
      <c r="I41" s="104">
        <f t="shared" si="0"/>
        <v>52.8</v>
      </c>
      <c r="J41" s="104">
        <f t="shared" si="1"/>
        <v>2.981060606060606</v>
      </c>
      <c r="K41" s="86">
        <f t="shared" si="2"/>
        <v>6</v>
      </c>
    </row>
    <row r="42" spans="1:11" x14ac:dyDescent="0.3">
      <c r="A42" s="86" t="s">
        <v>513</v>
      </c>
      <c r="B42" s="86">
        <v>75</v>
      </c>
      <c r="C42" s="86"/>
      <c r="D42" s="86">
        <v>10</v>
      </c>
      <c r="E42" s="86">
        <v>51</v>
      </c>
      <c r="F42" s="86"/>
      <c r="G42" s="86">
        <v>39</v>
      </c>
      <c r="H42" s="86">
        <v>54</v>
      </c>
      <c r="I42" s="104">
        <f t="shared" si="0"/>
        <v>45.8</v>
      </c>
      <c r="J42" s="104">
        <f t="shared" si="1"/>
        <v>3.1004366812227073</v>
      </c>
      <c r="K42" s="86">
        <f t="shared" si="2"/>
        <v>6</v>
      </c>
    </row>
    <row r="43" spans="1:11" x14ac:dyDescent="0.3">
      <c r="A43" s="86" t="s">
        <v>514</v>
      </c>
      <c r="B43" s="86">
        <v>53</v>
      </c>
      <c r="C43" s="86"/>
      <c r="D43" s="86"/>
      <c r="E43" s="86"/>
      <c r="F43" s="86"/>
      <c r="G43" s="86">
        <v>35</v>
      </c>
      <c r="H43" s="86">
        <v>82</v>
      </c>
      <c r="I43" s="104">
        <f t="shared" si="0"/>
        <v>56.666666666666664</v>
      </c>
      <c r="J43" s="104">
        <f t="shared" si="1"/>
        <v>2.9647058823529413</v>
      </c>
      <c r="K43" s="86">
        <f t="shared" si="2"/>
        <v>4</v>
      </c>
    </row>
    <row r="44" spans="1:11" x14ac:dyDescent="0.3">
      <c r="A44" s="86" t="s">
        <v>515</v>
      </c>
      <c r="B44" s="86">
        <v>67</v>
      </c>
      <c r="C44" s="86"/>
      <c r="D44" s="86">
        <v>20</v>
      </c>
      <c r="E44" s="86">
        <v>42</v>
      </c>
      <c r="F44" s="86"/>
      <c r="G44" s="86">
        <v>29</v>
      </c>
      <c r="H44" s="86"/>
      <c r="I44" s="104">
        <f t="shared" si="0"/>
        <v>39.5</v>
      </c>
      <c r="J44" s="104">
        <f t="shared" si="1"/>
        <v>3.5822784810126582</v>
      </c>
      <c r="K44" s="86">
        <f t="shared" si="2"/>
        <v>5</v>
      </c>
    </row>
    <row r="45" spans="1:11" x14ac:dyDescent="0.3">
      <c r="A45" s="86" t="s">
        <v>516</v>
      </c>
      <c r="B45" s="86"/>
      <c r="C45" s="86"/>
      <c r="D45" s="86"/>
      <c r="E45" s="86">
        <v>46</v>
      </c>
      <c r="F45" s="86"/>
      <c r="G45" s="86">
        <v>35</v>
      </c>
      <c r="H45" s="86">
        <v>82</v>
      </c>
      <c r="I45" s="104">
        <f t="shared" si="0"/>
        <v>54.333333333333336</v>
      </c>
      <c r="J45" s="104">
        <f t="shared" si="1"/>
        <v>2.3558282208588959</v>
      </c>
      <c r="K45" s="86">
        <f t="shared" si="2"/>
        <v>4</v>
      </c>
    </row>
    <row r="46" spans="1:11" x14ac:dyDescent="0.3">
      <c r="A46" s="86" t="s">
        <v>517</v>
      </c>
      <c r="B46" s="86">
        <v>50</v>
      </c>
      <c r="C46" s="86"/>
      <c r="D46" s="86"/>
      <c r="E46" s="86">
        <v>56</v>
      </c>
      <c r="F46" s="86"/>
      <c r="G46" s="86">
        <v>25</v>
      </c>
      <c r="H46" s="86">
        <v>42</v>
      </c>
      <c r="I46" s="104">
        <f t="shared" si="0"/>
        <v>43.25</v>
      </c>
      <c r="J46" s="104">
        <f t="shared" si="1"/>
        <v>2.9132947976878611</v>
      </c>
      <c r="K46" s="86">
        <f t="shared" si="2"/>
        <v>5</v>
      </c>
    </row>
    <row r="47" spans="1:11" x14ac:dyDescent="0.3">
      <c r="A47" s="86" t="s">
        <v>518</v>
      </c>
      <c r="B47" s="86"/>
      <c r="C47" s="86">
        <v>46</v>
      </c>
      <c r="D47" s="86"/>
      <c r="E47" s="86"/>
      <c r="F47" s="86">
        <v>29</v>
      </c>
      <c r="G47" s="86">
        <v>44</v>
      </c>
      <c r="H47" s="86"/>
      <c r="I47" s="104">
        <f t="shared" si="0"/>
        <v>39.666666666666664</v>
      </c>
      <c r="J47" s="104">
        <f t="shared" si="1"/>
        <v>3.3361344537815127</v>
      </c>
      <c r="K47" s="86">
        <f t="shared" si="2"/>
        <v>4</v>
      </c>
    </row>
    <row r="48" spans="1:11" x14ac:dyDescent="0.3">
      <c r="A48" s="86" t="s">
        <v>519</v>
      </c>
      <c r="B48" s="86">
        <v>36</v>
      </c>
      <c r="C48" s="86"/>
      <c r="D48" s="86"/>
      <c r="E48" s="86">
        <v>45</v>
      </c>
      <c r="F48" s="86"/>
      <c r="G48" s="86">
        <v>27</v>
      </c>
      <c r="H48" s="86">
        <v>72</v>
      </c>
      <c r="I48" s="104">
        <f t="shared" si="0"/>
        <v>45</v>
      </c>
      <c r="J48" s="104">
        <f t="shared" si="1"/>
        <v>2.6</v>
      </c>
      <c r="K48" s="86">
        <f t="shared" si="2"/>
        <v>5</v>
      </c>
    </row>
    <row r="49" spans="1:11" x14ac:dyDescent="0.3">
      <c r="A49" s="86" t="s">
        <v>520</v>
      </c>
      <c r="B49" s="86">
        <v>37</v>
      </c>
      <c r="C49" s="86"/>
      <c r="D49" s="86"/>
      <c r="E49" s="86"/>
      <c r="F49" s="86">
        <v>35</v>
      </c>
      <c r="G49" s="86">
        <v>34</v>
      </c>
      <c r="H49" s="86">
        <v>68</v>
      </c>
      <c r="I49" s="104">
        <f t="shared" si="0"/>
        <v>43.5</v>
      </c>
      <c r="J49" s="104">
        <f t="shared" si="1"/>
        <v>3.0172413793103448</v>
      </c>
      <c r="K49" s="86">
        <f t="shared" si="2"/>
        <v>5</v>
      </c>
    </row>
    <row r="50" spans="1:11" x14ac:dyDescent="0.3">
      <c r="A50" s="86" t="s">
        <v>521</v>
      </c>
      <c r="B50" s="86"/>
      <c r="C50" s="86">
        <v>62</v>
      </c>
      <c r="D50" s="86"/>
      <c r="E50" s="86"/>
      <c r="F50" s="86"/>
      <c r="G50" s="86">
        <v>15</v>
      </c>
      <c r="H50" s="86">
        <v>73</v>
      </c>
      <c r="I50" s="104">
        <f t="shared" si="0"/>
        <v>50</v>
      </c>
      <c r="J50" s="104">
        <f t="shared" si="1"/>
        <v>1.5</v>
      </c>
      <c r="K50" s="86">
        <f t="shared" si="2"/>
        <v>4</v>
      </c>
    </row>
    <row r="51" spans="1:11" x14ac:dyDescent="0.3">
      <c r="A51" s="86" t="s">
        <v>522</v>
      </c>
      <c r="B51" s="86">
        <v>48</v>
      </c>
      <c r="C51" s="86"/>
      <c r="D51" s="86"/>
      <c r="E51" s="86">
        <v>55</v>
      </c>
      <c r="F51" s="86"/>
      <c r="G51" s="86">
        <v>12</v>
      </c>
      <c r="H51" s="86">
        <v>32</v>
      </c>
      <c r="I51" s="104">
        <f t="shared" si="0"/>
        <v>36.75</v>
      </c>
      <c r="J51" s="104">
        <f t="shared" si="1"/>
        <v>2.7619047619047619</v>
      </c>
      <c r="K51" s="86">
        <f t="shared" si="2"/>
        <v>5</v>
      </c>
    </row>
    <row r="52" spans="1:11" x14ac:dyDescent="0.3">
      <c r="A52" s="86" t="s">
        <v>523</v>
      </c>
      <c r="B52" s="86">
        <v>47</v>
      </c>
      <c r="C52" s="86"/>
      <c r="D52" s="86"/>
      <c r="E52" s="86">
        <v>43</v>
      </c>
      <c r="F52" s="86"/>
      <c r="G52" s="86">
        <v>42</v>
      </c>
      <c r="H52" s="86">
        <v>76</v>
      </c>
      <c r="I52" s="104">
        <f t="shared" si="0"/>
        <v>52</v>
      </c>
      <c r="J52" s="104">
        <f t="shared" si="1"/>
        <v>2.8942307692307692</v>
      </c>
      <c r="K52" s="86">
        <f t="shared" si="2"/>
        <v>5</v>
      </c>
    </row>
    <row r="53" spans="1:11" x14ac:dyDescent="0.3">
      <c r="A53" s="86" t="s">
        <v>524</v>
      </c>
      <c r="B53" s="86">
        <v>45</v>
      </c>
      <c r="C53" s="86"/>
      <c r="D53" s="86"/>
      <c r="E53" s="86">
        <v>37</v>
      </c>
      <c r="F53" s="86">
        <v>42</v>
      </c>
      <c r="G53" s="86">
        <v>36</v>
      </c>
      <c r="H53" s="86">
        <v>81</v>
      </c>
      <c r="I53" s="104">
        <f t="shared" si="0"/>
        <v>48.2</v>
      </c>
      <c r="J53" s="104">
        <f t="shared" si="1"/>
        <v>2.809128630705394</v>
      </c>
      <c r="K53" s="86">
        <f t="shared" si="2"/>
        <v>6</v>
      </c>
    </row>
    <row r="54" spans="1:11" x14ac:dyDescent="0.3">
      <c r="A54" s="86" t="s">
        <v>525</v>
      </c>
      <c r="B54" s="86">
        <v>39</v>
      </c>
      <c r="C54" s="86"/>
      <c r="D54" s="86"/>
      <c r="E54" s="86">
        <v>45</v>
      </c>
      <c r="F54" s="86"/>
      <c r="G54" s="86">
        <v>25</v>
      </c>
      <c r="H54" s="86"/>
      <c r="I54" s="104">
        <f t="shared" si="0"/>
        <v>36.333333333333336</v>
      </c>
      <c r="J54" s="104">
        <f t="shared" si="1"/>
        <v>3.6330275229357798</v>
      </c>
      <c r="K54" s="86">
        <f t="shared" si="2"/>
        <v>4</v>
      </c>
    </row>
    <row r="55" spans="1:11" x14ac:dyDescent="0.3">
      <c r="A55" s="86" t="s">
        <v>526</v>
      </c>
      <c r="B55" s="86">
        <v>39</v>
      </c>
      <c r="C55" s="86"/>
      <c r="D55" s="86"/>
      <c r="E55" s="86">
        <v>47</v>
      </c>
      <c r="F55" s="86"/>
      <c r="G55" s="86">
        <v>31</v>
      </c>
      <c r="H55" s="86"/>
      <c r="I55" s="104">
        <f t="shared" si="0"/>
        <v>39</v>
      </c>
      <c r="J55" s="104">
        <f t="shared" si="1"/>
        <v>3.7264957264957266</v>
      </c>
      <c r="K55" s="86">
        <f t="shared" si="2"/>
        <v>4</v>
      </c>
    </row>
    <row r="56" spans="1:11" x14ac:dyDescent="0.3">
      <c r="A56" s="86" t="s">
        <v>527</v>
      </c>
      <c r="B56" s="86">
        <v>48</v>
      </c>
      <c r="C56" s="86"/>
      <c r="D56" s="86">
        <v>18</v>
      </c>
      <c r="E56" s="86"/>
      <c r="F56" s="86"/>
      <c r="G56" s="86"/>
      <c r="H56" s="86">
        <v>77</v>
      </c>
      <c r="I56" s="104">
        <f t="shared" si="0"/>
        <v>47.666666666666664</v>
      </c>
      <c r="J56" s="104">
        <f t="shared" si="1"/>
        <v>2.1328671328671329</v>
      </c>
      <c r="K56" s="86">
        <f t="shared" si="2"/>
        <v>4</v>
      </c>
    </row>
    <row r="57" spans="1:11" x14ac:dyDescent="0.3">
      <c r="A57" s="86" t="s">
        <v>528</v>
      </c>
      <c r="B57" s="86">
        <v>50</v>
      </c>
      <c r="C57" s="86"/>
      <c r="D57" s="86">
        <v>38</v>
      </c>
      <c r="E57" s="86"/>
      <c r="F57" s="86"/>
      <c r="G57" s="86">
        <v>31</v>
      </c>
      <c r="H57" s="86">
        <v>2</v>
      </c>
      <c r="I57" s="104">
        <f t="shared" si="0"/>
        <v>30.25</v>
      </c>
      <c r="J57" s="104">
        <f t="shared" si="1"/>
        <v>3.834710743801653</v>
      </c>
      <c r="K57" s="86">
        <f t="shared" si="2"/>
        <v>5</v>
      </c>
    </row>
    <row r="58" spans="1:11" x14ac:dyDescent="0.3">
      <c r="A58" s="86" t="s">
        <v>529</v>
      </c>
      <c r="B58" s="86">
        <v>57</v>
      </c>
      <c r="C58" s="86"/>
      <c r="D58" s="86"/>
      <c r="E58" s="86">
        <v>39</v>
      </c>
      <c r="F58" s="86"/>
      <c r="G58" s="86">
        <v>14</v>
      </c>
      <c r="H58" s="86">
        <v>2</v>
      </c>
      <c r="I58" s="104">
        <f t="shared" si="0"/>
        <v>28</v>
      </c>
      <c r="J58" s="104">
        <f t="shared" si="1"/>
        <v>3.5</v>
      </c>
      <c r="K58" s="86">
        <f t="shared" si="2"/>
        <v>5</v>
      </c>
    </row>
    <row r="59" spans="1:11" x14ac:dyDescent="0.3">
      <c r="A59" s="86" t="s">
        <v>530</v>
      </c>
      <c r="B59" s="86"/>
      <c r="C59" s="86">
        <v>30</v>
      </c>
      <c r="D59" s="86"/>
      <c r="E59" s="86">
        <v>34</v>
      </c>
      <c r="F59" s="86">
        <v>53</v>
      </c>
      <c r="G59" s="86">
        <v>28</v>
      </c>
      <c r="H59" s="86"/>
      <c r="I59" s="104">
        <f t="shared" si="0"/>
        <v>36.25</v>
      </c>
      <c r="J59" s="104">
        <f t="shared" si="1"/>
        <v>2.9310344827586206</v>
      </c>
      <c r="K59" s="86">
        <f t="shared" si="2"/>
        <v>5</v>
      </c>
    </row>
    <row r="60" spans="1:11" x14ac:dyDescent="0.3">
      <c r="A60" s="86" t="s">
        <v>531</v>
      </c>
      <c r="B60" s="86">
        <v>58</v>
      </c>
      <c r="C60" s="86">
        <v>20</v>
      </c>
      <c r="D60" s="86"/>
      <c r="E60" s="86"/>
      <c r="F60" s="86"/>
      <c r="G60" s="86"/>
      <c r="H60" s="86">
        <v>42</v>
      </c>
      <c r="I60" s="104">
        <f t="shared" si="0"/>
        <v>40</v>
      </c>
      <c r="J60" s="104">
        <f t="shared" si="1"/>
        <v>2.4500000000000002</v>
      </c>
      <c r="K60" s="86">
        <f t="shared" si="2"/>
        <v>4</v>
      </c>
    </row>
    <row r="61" spans="1:11" x14ac:dyDescent="0.3">
      <c r="A61" s="86" t="s">
        <v>532</v>
      </c>
      <c r="B61" s="86">
        <v>79</v>
      </c>
      <c r="C61" s="86">
        <v>30</v>
      </c>
      <c r="D61" s="86">
        <v>32</v>
      </c>
      <c r="E61" s="86"/>
      <c r="F61" s="86"/>
      <c r="G61" s="86"/>
      <c r="H61" s="86"/>
      <c r="I61" s="104">
        <f t="shared" si="0"/>
        <v>47</v>
      </c>
      <c r="J61" s="104">
        <f t="shared" si="1"/>
        <v>2.9078014184397163</v>
      </c>
      <c r="K61" s="86">
        <f t="shared" si="2"/>
        <v>4</v>
      </c>
    </row>
    <row r="62" spans="1:11" x14ac:dyDescent="0.3">
      <c r="A62" s="86" t="s">
        <v>533</v>
      </c>
      <c r="B62" s="86">
        <v>54</v>
      </c>
      <c r="C62" s="86">
        <v>40</v>
      </c>
      <c r="D62" s="86">
        <v>39</v>
      </c>
      <c r="E62" s="86">
        <v>30</v>
      </c>
      <c r="F62" s="86"/>
      <c r="G62" s="86"/>
      <c r="H62" s="86"/>
      <c r="I62" s="104">
        <f t="shared" si="0"/>
        <v>40.75</v>
      </c>
      <c r="J62" s="104">
        <f t="shared" si="1"/>
        <v>2.4171779141104293</v>
      </c>
      <c r="K62" s="86">
        <f t="shared" si="2"/>
        <v>5</v>
      </c>
    </row>
    <row r="63" spans="1:11" x14ac:dyDescent="0.3">
      <c r="A63" s="86" t="s">
        <v>534</v>
      </c>
      <c r="B63" s="86">
        <v>85</v>
      </c>
      <c r="C63" s="86">
        <v>70</v>
      </c>
      <c r="D63" s="86">
        <v>79</v>
      </c>
      <c r="E63" s="86"/>
      <c r="F63" s="86"/>
      <c r="G63" s="86"/>
      <c r="H63" s="86"/>
      <c r="I63" s="104">
        <f t="shared" si="0"/>
        <v>78</v>
      </c>
      <c r="J63" s="104">
        <f t="shared" si="1"/>
        <v>2.4273504273504272</v>
      </c>
      <c r="K63" s="86">
        <f t="shared" si="2"/>
        <v>4</v>
      </c>
    </row>
    <row r="64" spans="1:11" x14ac:dyDescent="0.3">
      <c r="A64" s="86" t="s">
        <v>535</v>
      </c>
      <c r="B64" s="86">
        <v>85</v>
      </c>
      <c r="C64" s="86">
        <v>80</v>
      </c>
      <c r="D64" s="86">
        <v>91</v>
      </c>
      <c r="E64" s="86"/>
      <c r="F64" s="86">
        <v>94</v>
      </c>
      <c r="G64" s="86"/>
      <c r="H64" s="86"/>
      <c r="I64" s="104">
        <f t="shared" si="0"/>
        <v>87.5</v>
      </c>
      <c r="J64" s="104">
        <f t="shared" si="1"/>
        <v>2.5257142857142858</v>
      </c>
      <c r="K64" s="86">
        <f t="shared" si="2"/>
        <v>5</v>
      </c>
    </row>
    <row r="65" spans="1:11" x14ac:dyDescent="0.3">
      <c r="A65" s="86" t="s">
        <v>536</v>
      </c>
      <c r="B65" s="86">
        <v>31</v>
      </c>
      <c r="C65" s="86">
        <v>65</v>
      </c>
      <c r="D65" s="86">
        <v>56</v>
      </c>
      <c r="E65" s="86"/>
      <c r="F65" s="86"/>
      <c r="G65" s="86"/>
      <c r="H65" s="86"/>
      <c r="I65" s="104">
        <f t="shared" si="0"/>
        <v>50.666666666666664</v>
      </c>
      <c r="J65" s="104">
        <f t="shared" si="1"/>
        <v>1.9802631578947369</v>
      </c>
      <c r="K65" s="86">
        <f t="shared" si="2"/>
        <v>4</v>
      </c>
    </row>
    <row r="66" spans="1:11" x14ac:dyDescent="0.3">
      <c r="A66" s="86" t="s">
        <v>537</v>
      </c>
      <c r="B66" s="86">
        <v>53</v>
      </c>
      <c r="C66" s="86">
        <v>25</v>
      </c>
      <c r="D66" s="86">
        <v>24</v>
      </c>
      <c r="E66" s="86">
        <v>36</v>
      </c>
      <c r="F66" s="86">
        <v>25</v>
      </c>
      <c r="G66" s="86"/>
      <c r="H66" s="86"/>
      <c r="I66" s="104">
        <f t="shared" si="0"/>
        <v>32.6</v>
      </c>
      <c r="J66" s="104">
        <f t="shared" si="1"/>
        <v>2.6503067484662575</v>
      </c>
      <c r="K66" s="86">
        <f t="shared" si="2"/>
        <v>6</v>
      </c>
    </row>
    <row r="67" spans="1:11" x14ac:dyDescent="0.3">
      <c r="A67" s="86" t="s">
        <v>538</v>
      </c>
      <c r="B67" s="86">
        <v>71</v>
      </c>
      <c r="C67" s="86">
        <v>60</v>
      </c>
      <c r="D67" s="86">
        <v>72</v>
      </c>
      <c r="E67" s="86"/>
      <c r="F67" s="86"/>
      <c r="G67" s="86">
        <v>71</v>
      </c>
      <c r="H67" s="86">
        <v>96</v>
      </c>
      <c r="I67" s="104">
        <f t="shared" si="0"/>
        <v>74</v>
      </c>
      <c r="J67" s="104">
        <f t="shared" si="1"/>
        <v>2.7297297297297298</v>
      </c>
      <c r="K67" s="86">
        <f t="shared" si="2"/>
        <v>6</v>
      </c>
    </row>
    <row r="68" spans="1:11" x14ac:dyDescent="0.3">
      <c r="A68" s="86" t="s">
        <v>539</v>
      </c>
      <c r="B68" s="86">
        <v>62</v>
      </c>
      <c r="C68" s="86">
        <v>45</v>
      </c>
      <c r="D68" s="86">
        <v>61</v>
      </c>
      <c r="E68" s="86"/>
      <c r="F68" s="86"/>
      <c r="G68" s="86"/>
      <c r="H68" s="86"/>
      <c r="I68" s="104">
        <f t="shared" si="0"/>
        <v>56</v>
      </c>
      <c r="J68" s="104">
        <f t="shared" si="1"/>
        <v>2.4702380952380953</v>
      </c>
      <c r="K68" s="86">
        <f t="shared" si="2"/>
        <v>4</v>
      </c>
    </row>
    <row r="69" spans="1:11" x14ac:dyDescent="0.3">
      <c r="A69" s="86" t="s">
        <v>540</v>
      </c>
      <c r="B69" s="86">
        <v>31</v>
      </c>
      <c r="C69" s="86">
        <v>60</v>
      </c>
      <c r="D69" s="86">
        <v>30</v>
      </c>
      <c r="E69" s="86"/>
      <c r="F69" s="86"/>
      <c r="G69" s="86"/>
      <c r="H69" s="86"/>
      <c r="I69" s="104">
        <f t="shared" si="0"/>
        <v>40.333333333333336</v>
      </c>
      <c r="J69" s="104">
        <f t="shared" si="1"/>
        <v>2.0165289256198347</v>
      </c>
      <c r="K69" s="86">
        <f t="shared" si="2"/>
        <v>4</v>
      </c>
    </row>
    <row r="70" spans="1:11" x14ac:dyDescent="0.3">
      <c r="A70" s="86" t="s">
        <v>541</v>
      </c>
      <c r="B70" s="86">
        <v>75</v>
      </c>
      <c r="C70" s="86">
        <v>60</v>
      </c>
      <c r="D70" s="86">
        <v>70</v>
      </c>
      <c r="E70" s="86"/>
      <c r="F70" s="86"/>
      <c r="G70" s="86"/>
      <c r="H70" s="86"/>
      <c r="I70" s="104">
        <f t="shared" ref="I70:I105" si="3">AVERAGE(B70:H70)</f>
        <v>68.333333333333329</v>
      </c>
      <c r="J70" s="104">
        <f t="shared" ref="J70:J105" si="4">SUMPRODUCT(B70:H70,$N$5:$T$5)/SUM(B70:H70)</f>
        <v>2.4390243902439024</v>
      </c>
      <c r="K70" s="86">
        <f t="shared" ref="K70:K105" si="5">COUNTA(B70:I70)</f>
        <v>4</v>
      </c>
    </row>
    <row r="71" spans="1:11" x14ac:dyDescent="0.3">
      <c r="A71" s="86" t="s">
        <v>542</v>
      </c>
      <c r="B71" s="86">
        <v>59</v>
      </c>
      <c r="C71" s="86">
        <v>35</v>
      </c>
      <c r="D71" s="86"/>
      <c r="E71" s="86"/>
      <c r="F71" s="86"/>
      <c r="G71" s="86"/>
      <c r="H71" s="86">
        <v>41</v>
      </c>
      <c r="I71" s="104">
        <f t="shared" si="3"/>
        <v>45</v>
      </c>
      <c r="J71" s="104">
        <f t="shared" si="4"/>
        <v>2.3111111111111109</v>
      </c>
      <c r="K71" s="86">
        <f t="shared" si="5"/>
        <v>4</v>
      </c>
    </row>
    <row r="72" spans="1:11" x14ac:dyDescent="0.3">
      <c r="A72" s="86" t="s">
        <v>543</v>
      </c>
      <c r="B72" s="86">
        <v>70</v>
      </c>
      <c r="C72" s="86"/>
      <c r="D72" s="86"/>
      <c r="E72" s="86"/>
      <c r="F72" s="86"/>
      <c r="G72" s="86"/>
      <c r="H72" s="86">
        <v>42</v>
      </c>
      <c r="I72" s="104">
        <f t="shared" si="3"/>
        <v>56</v>
      </c>
      <c r="J72" s="104">
        <f t="shared" si="4"/>
        <v>2.875</v>
      </c>
      <c r="K72" s="86">
        <f t="shared" si="5"/>
        <v>3</v>
      </c>
    </row>
    <row r="73" spans="1:11" x14ac:dyDescent="0.3">
      <c r="A73" s="86" t="s">
        <v>544</v>
      </c>
      <c r="B73" s="86"/>
      <c r="C73" s="86">
        <v>70</v>
      </c>
      <c r="D73" s="86">
        <v>84</v>
      </c>
      <c r="E73" s="86"/>
      <c r="F73" s="86">
        <v>82</v>
      </c>
      <c r="G73" s="86">
        <v>68</v>
      </c>
      <c r="H73" s="86"/>
      <c r="I73" s="104">
        <f t="shared" si="3"/>
        <v>76</v>
      </c>
      <c r="J73" s="104">
        <f t="shared" si="4"/>
        <v>2.9342105263157894</v>
      </c>
      <c r="K73" s="86">
        <f t="shared" si="5"/>
        <v>5</v>
      </c>
    </row>
    <row r="74" spans="1:11" x14ac:dyDescent="0.3">
      <c r="A74" s="86" t="s">
        <v>545</v>
      </c>
      <c r="B74" s="86">
        <v>42</v>
      </c>
      <c r="C74" s="86">
        <v>20</v>
      </c>
      <c r="D74" s="86">
        <v>82</v>
      </c>
      <c r="E74" s="86"/>
      <c r="F74" s="86"/>
      <c r="G74" s="86"/>
      <c r="H74" s="86"/>
      <c r="I74" s="104">
        <f t="shared" si="3"/>
        <v>48</v>
      </c>
      <c r="J74" s="104">
        <f t="shared" si="4"/>
        <v>2.4444444444444446</v>
      </c>
      <c r="K74" s="86">
        <f t="shared" si="5"/>
        <v>4</v>
      </c>
    </row>
    <row r="75" spans="1:11" x14ac:dyDescent="0.3">
      <c r="A75" s="86" t="s">
        <v>546</v>
      </c>
      <c r="B75" s="86">
        <v>80</v>
      </c>
      <c r="C75" s="86">
        <v>70</v>
      </c>
      <c r="D75" s="86">
        <v>55</v>
      </c>
      <c r="E75" s="86">
        <v>55</v>
      </c>
      <c r="F75" s="86"/>
      <c r="G75" s="86"/>
      <c r="H75" s="86"/>
      <c r="I75" s="104">
        <f t="shared" si="3"/>
        <v>65</v>
      </c>
      <c r="J75" s="104">
        <f t="shared" si="4"/>
        <v>2.3461538461538463</v>
      </c>
      <c r="K75" s="86">
        <f t="shared" si="5"/>
        <v>5</v>
      </c>
    </row>
    <row r="76" spans="1:11" x14ac:dyDescent="0.3">
      <c r="A76" s="86" t="s">
        <v>547</v>
      </c>
      <c r="B76" s="86"/>
      <c r="C76" s="86">
        <v>45</v>
      </c>
      <c r="D76" s="86"/>
      <c r="E76" s="86">
        <v>31</v>
      </c>
      <c r="F76" s="86"/>
      <c r="G76" s="86"/>
      <c r="H76" s="86">
        <v>79</v>
      </c>
      <c r="I76" s="104">
        <f t="shared" si="3"/>
        <v>51.666666666666664</v>
      </c>
      <c r="J76" s="104">
        <f t="shared" si="4"/>
        <v>1.2</v>
      </c>
      <c r="K76" s="86">
        <f t="shared" si="5"/>
        <v>4</v>
      </c>
    </row>
    <row r="77" spans="1:11" x14ac:dyDescent="0.3">
      <c r="A77" s="86" t="s">
        <v>548</v>
      </c>
      <c r="B77" s="86"/>
      <c r="C77" s="86">
        <v>91</v>
      </c>
      <c r="D77" s="86">
        <v>79</v>
      </c>
      <c r="E77" s="86"/>
      <c r="F77" s="86">
        <v>58</v>
      </c>
      <c r="G77" s="86"/>
      <c r="H77" s="86"/>
      <c r="I77" s="104">
        <f t="shared" si="3"/>
        <v>76</v>
      </c>
      <c r="J77" s="104">
        <f t="shared" si="4"/>
        <v>1.8552631578947369</v>
      </c>
      <c r="K77" s="86">
        <f t="shared" si="5"/>
        <v>4</v>
      </c>
    </row>
    <row r="78" spans="1:11" x14ac:dyDescent="0.3">
      <c r="A78" s="86" t="s">
        <v>549</v>
      </c>
      <c r="B78" s="86"/>
      <c r="C78" s="86">
        <v>95</v>
      </c>
      <c r="D78" s="86">
        <v>97</v>
      </c>
      <c r="E78" s="86"/>
      <c r="F78" s="86">
        <v>97</v>
      </c>
      <c r="G78" s="86">
        <v>89</v>
      </c>
      <c r="H78" s="86"/>
      <c r="I78" s="104">
        <f t="shared" si="3"/>
        <v>94.5</v>
      </c>
      <c r="J78" s="104">
        <f t="shared" si="4"/>
        <v>2.947089947089947</v>
      </c>
      <c r="K78" s="86">
        <f t="shared" si="5"/>
        <v>5</v>
      </c>
    </row>
    <row r="79" spans="1:11" x14ac:dyDescent="0.3">
      <c r="A79" s="86" t="s">
        <v>550</v>
      </c>
      <c r="B79" s="86">
        <v>77</v>
      </c>
      <c r="C79" s="86">
        <v>70</v>
      </c>
      <c r="D79" s="86"/>
      <c r="E79" s="86"/>
      <c r="F79" s="86">
        <v>95</v>
      </c>
      <c r="G79" s="86"/>
      <c r="H79" s="86">
        <v>94</v>
      </c>
      <c r="I79" s="104">
        <f t="shared" si="3"/>
        <v>84</v>
      </c>
      <c r="J79" s="104">
        <f t="shared" si="4"/>
        <v>2.2529761904761907</v>
      </c>
      <c r="K79" s="86">
        <f t="shared" si="5"/>
        <v>5</v>
      </c>
    </row>
    <row r="80" spans="1:11" x14ac:dyDescent="0.3">
      <c r="A80" s="86" t="s">
        <v>551</v>
      </c>
      <c r="B80" s="86">
        <v>75</v>
      </c>
      <c r="C80" s="86">
        <v>70</v>
      </c>
      <c r="D80" s="86"/>
      <c r="E80" s="86"/>
      <c r="F80" s="86"/>
      <c r="G80" s="86"/>
      <c r="H80" s="86"/>
      <c r="I80" s="104">
        <f t="shared" si="3"/>
        <v>72.5</v>
      </c>
      <c r="J80" s="104">
        <f t="shared" si="4"/>
        <v>2.5517241379310347</v>
      </c>
      <c r="K80" s="86">
        <f t="shared" si="5"/>
        <v>3</v>
      </c>
    </row>
    <row r="81" spans="1:11" x14ac:dyDescent="0.3">
      <c r="A81" s="86" t="s">
        <v>552</v>
      </c>
      <c r="B81" s="86">
        <v>45</v>
      </c>
      <c r="C81" s="86">
        <v>25</v>
      </c>
      <c r="D81" s="86">
        <v>71</v>
      </c>
      <c r="E81" s="86"/>
      <c r="F81" s="86"/>
      <c r="G81" s="86"/>
      <c r="H81" s="86"/>
      <c r="I81" s="104">
        <f t="shared" si="3"/>
        <v>47</v>
      </c>
      <c r="J81" s="104">
        <f t="shared" si="4"/>
        <v>2.4609929078014185</v>
      </c>
      <c r="K81" s="86">
        <f t="shared" si="5"/>
        <v>4</v>
      </c>
    </row>
    <row r="82" spans="1:11" x14ac:dyDescent="0.3">
      <c r="A82" s="86" t="s">
        <v>553</v>
      </c>
      <c r="B82" s="86">
        <v>62</v>
      </c>
      <c r="C82" s="86">
        <v>55</v>
      </c>
      <c r="D82" s="86">
        <v>71</v>
      </c>
      <c r="E82" s="86"/>
      <c r="F82" s="86"/>
      <c r="G82" s="86"/>
      <c r="H82" s="86">
        <v>27</v>
      </c>
      <c r="I82" s="104">
        <f t="shared" si="3"/>
        <v>53.75</v>
      </c>
      <c r="J82" s="104">
        <f t="shared" si="4"/>
        <v>2.1953488372093024</v>
      </c>
      <c r="K82" s="86">
        <f t="shared" si="5"/>
        <v>5</v>
      </c>
    </row>
    <row r="83" spans="1:11" x14ac:dyDescent="0.3">
      <c r="A83" s="86" t="s">
        <v>554</v>
      </c>
      <c r="B83" s="86">
        <v>35</v>
      </c>
      <c r="C83" s="86">
        <v>30</v>
      </c>
      <c r="D83" s="86">
        <v>78</v>
      </c>
      <c r="E83" s="86"/>
      <c r="F83" s="86"/>
      <c r="G83" s="86"/>
      <c r="H83" s="86">
        <v>38</v>
      </c>
      <c r="I83" s="104">
        <f t="shared" si="3"/>
        <v>45.25</v>
      </c>
      <c r="J83" s="104">
        <f t="shared" si="4"/>
        <v>2.0110497237569063</v>
      </c>
      <c r="K83" s="86">
        <f t="shared" si="5"/>
        <v>5</v>
      </c>
    </row>
    <row r="84" spans="1:11" x14ac:dyDescent="0.3">
      <c r="A84" s="86" t="s">
        <v>555</v>
      </c>
      <c r="B84" s="86"/>
      <c r="C84" s="86">
        <v>25</v>
      </c>
      <c r="D84" s="86">
        <v>54</v>
      </c>
      <c r="E84" s="86"/>
      <c r="F84" s="86">
        <v>32</v>
      </c>
      <c r="G84" s="86"/>
      <c r="H84" s="86">
        <v>45</v>
      </c>
      <c r="I84" s="104">
        <f t="shared" si="3"/>
        <v>39</v>
      </c>
      <c r="J84" s="104">
        <f t="shared" si="4"/>
        <v>1.7564102564102564</v>
      </c>
      <c r="K84" s="86">
        <f t="shared" si="5"/>
        <v>5</v>
      </c>
    </row>
    <row r="85" spans="1:11" x14ac:dyDescent="0.3">
      <c r="A85" s="86" t="s">
        <v>556</v>
      </c>
      <c r="B85" s="86">
        <v>51</v>
      </c>
      <c r="C85" s="86">
        <v>25</v>
      </c>
      <c r="D85" s="86">
        <v>50</v>
      </c>
      <c r="E85" s="86"/>
      <c r="F85" s="86">
        <v>61</v>
      </c>
      <c r="G85" s="86"/>
      <c r="H85" s="86"/>
      <c r="I85" s="104">
        <f t="shared" si="3"/>
        <v>46.75</v>
      </c>
      <c r="J85" s="104">
        <f t="shared" si="4"/>
        <v>2.7379679144385025</v>
      </c>
      <c r="K85" s="86">
        <f t="shared" si="5"/>
        <v>5</v>
      </c>
    </row>
    <row r="86" spans="1:11" x14ac:dyDescent="0.3">
      <c r="A86" s="86" t="s">
        <v>557</v>
      </c>
      <c r="B86" s="86"/>
      <c r="C86" s="86">
        <v>60</v>
      </c>
      <c r="D86" s="86"/>
      <c r="E86" s="86"/>
      <c r="F86" s="86"/>
      <c r="G86" s="86">
        <v>61</v>
      </c>
      <c r="H86" s="86"/>
      <c r="I86" s="104">
        <f t="shared" si="3"/>
        <v>60.5</v>
      </c>
      <c r="J86" s="104">
        <f t="shared" si="4"/>
        <v>3.5206611570247932</v>
      </c>
      <c r="K86" s="86">
        <f t="shared" si="5"/>
        <v>3</v>
      </c>
    </row>
    <row r="87" spans="1:11" x14ac:dyDescent="0.3">
      <c r="A87" s="86" t="s">
        <v>558</v>
      </c>
      <c r="B87" s="86">
        <v>47</v>
      </c>
      <c r="C87" s="86">
        <v>80</v>
      </c>
      <c r="D87" s="86"/>
      <c r="E87" s="86"/>
      <c r="F87" s="86"/>
      <c r="G87" s="86"/>
      <c r="H87" s="86">
        <v>70</v>
      </c>
      <c r="I87" s="104">
        <f t="shared" si="3"/>
        <v>65.666666666666671</v>
      </c>
      <c r="J87" s="104">
        <f t="shared" si="4"/>
        <v>1.7157360406091371</v>
      </c>
      <c r="K87" s="86">
        <f t="shared" si="5"/>
        <v>4</v>
      </c>
    </row>
    <row r="88" spans="1:11" x14ac:dyDescent="0.3">
      <c r="A88" s="86" t="s">
        <v>559</v>
      </c>
      <c r="B88" s="86">
        <v>83</v>
      </c>
      <c r="C88" s="86">
        <v>40</v>
      </c>
      <c r="D88" s="86"/>
      <c r="E88" s="86">
        <v>27</v>
      </c>
      <c r="F88" s="86"/>
      <c r="G88" s="86"/>
      <c r="H88" s="86"/>
      <c r="I88" s="104">
        <f t="shared" si="3"/>
        <v>50</v>
      </c>
      <c r="J88" s="104">
        <f t="shared" si="4"/>
        <v>2.84</v>
      </c>
      <c r="K88" s="86">
        <f t="shared" si="5"/>
        <v>4</v>
      </c>
    </row>
    <row r="89" spans="1:11" x14ac:dyDescent="0.3">
      <c r="A89" s="86" t="s">
        <v>560</v>
      </c>
      <c r="B89" s="86"/>
      <c r="C89" s="86">
        <v>75</v>
      </c>
      <c r="D89" s="86">
        <v>62</v>
      </c>
      <c r="E89" s="86"/>
      <c r="F89" s="86">
        <v>57</v>
      </c>
      <c r="G89" s="86"/>
      <c r="H89" s="86">
        <v>79</v>
      </c>
      <c r="I89" s="104">
        <f t="shared" si="3"/>
        <v>68.25</v>
      </c>
      <c r="J89" s="104">
        <f t="shared" si="4"/>
        <v>1.6446886446886446</v>
      </c>
      <c r="K89" s="86">
        <f t="shared" si="5"/>
        <v>5</v>
      </c>
    </row>
    <row r="90" spans="1:11" x14ac:dyDescent="0.3">
      <c r="A90" s="86" t="s">
        <v>561</v>
      </c>
      <c r="B90" s="86">
        <v>56</v>
      </c>
      <c r="C90" s="86">
        <v>80</v>
      </c>
      <c r="D90" s="86">
        <v>73</v>
      </c>
      <c r="E90" s="86"/>
      <c r="F90" s="86">
        <v>64</v>
      </c>
      <c r="G90" s="86"/>
      <c r="H90" s="86">
        <v>65</v>
      </c>
      <c r="I90" s="104">
        <f t="shared" si="3"/>
        <v>67.599999999999994</v>
      </c>
      <c r="J90" s="104">
        <f t="shared" si="4"/>
        <v>2.0917159763313609</v>
      </c>
      <c r="K90" s="86">
        <f t="shared" si="5"/>
        <v>6</v>
      </c>
    </row>
    <row r="91" spans="1:11" x14ac:dyDescent="0.3">
      <c r="A91" s="86" t="s">
        <v>562</v>
      </c>
      <c r="B91" s="86">
        <v>77</v>
      </c>
      <c r="C91" s="86">
        <v>80</v>
      </c>
      <c r="D91" s="86">
        <v>92</v>
      </c>
      <c r="E91" s="86"/>
      <c r="F91" s="86">
        <v>66</v>
      </c>
      <c r="G91" s="86"/>
      <c r="H91" s="86"/>
      <c r="I91" s="104">
        <f t="shared" si="3"/>
        <v>78.75</v>
      </c>
      <c r="J91" s="104">
        <f t="shared" si="4"/>
        <v>2.4444444444444446</v>
      </c>
      <c r="K91" s="86">
        <f t="shared" si="5"/>
        <v>5</v>
      </c>
    </row>
    <row r="92" spans="1:11" x14ac:dyDescent="0.3">
      <c r="A92" s="86" t="s">
        <v>563</v>
      </c>
      <c r="B92" s="86">
        <v>48</v>
      </c>
      <c r="C92" s="86">
        <v>40</v>
      </c>
      <c r="D92" s="86">
        <v>46</v>
      </c>
      <c r="E92" s="86"/>
      <c r="F92" s="86"/>
      <c r="G92" s="86"/>
      <c r="H92" s="86">
        <v>72</v>
      </c>
      <c r="I92" s="104">
        <f t="shared" si="3"/>
        <v>51.5</v>
      </c>
      <c r="J92" s="104">
        <f t="shared" si="4"/>
        <v>1.9223300970873787</v>
      </c>
      <c r="K92" s="86">
        <f t="shared" si="5"/>
        <v>5</v>
      </c>
    </row>
    <row r="93" spans="1:11" x14ac:dyDescent="0.3">
      <c r="A93" s="86" t="s">
        <v>564</v>
      </c>
      <c r="B93" s="86">
        <v>71</v>
      </c>
      <c r="C93" s="86">
        <v>60</v>
      </c>
      <c r="D93" s="86">
        <v>83</v>
      </c>
      <c r="E93" s="86"/>
      <c r="F93" s="86"/>
      <c r="G93" s="86"/>
      <c r="H93" s="86"/>
      <c r="I93" s="104">
        <f t="shared" si="3"/>
        <v>71.333333333333329</v>
      </c>
      <c r="J93" s="104">
        <f t="shared" si="4"/>
        <v>2.3831775700934581</v>
      </c>
      <c r="K93" s="86">
        <f t="shared" si="5"/>
        <v>4</v>
      </c>
    </row>
    <row r="94" spans="1:11" x14ac:dyDescent="0.3">
      <c r="A94" s="86" t="s">
        <v>565</v>
      </c>
      <c r="B94" s="86">
        <v>57</v>
      </c>
      <c r="C94" s="86">
        <v>80</v>
      </c>
      <c r="D94" s="86">
        <v>93</v>
      </c>
      <c r="E94" s="86"/>
      <c r="F94" s="86">
        <v>91</v>
      </c>
      <c r="G94" s="86">
        <v>86</v>
      </c>
      <c r="H94" s="86">
        <v>70</v>
      </c>
      <c r="I94" s="104">
        <f t="shared" si="3"/>
        <v>79.5</v>
      </c>
      <c r="J94" s="104">
        <f t="shared" si="4"/>
        <v>2.8364779874213837</v>
      </c>
      <c r="K94" s="86">
        <f t="shared" si="5"/>
        <v>7</v>
      </c>
    </row>
    <row r="95" spans="1:11" x14ac:dyDescent="0.3">
      <c r="A95" s="86" t="s">
        <v>566</v>
      </c>
      <c r="B95" s="86">
        <v>36</v>
      </c>
      <c r="C95" s="86">
        <v>50</v>
      </c>
      <c r="D95" s="86"/>
      <c r="E95" s="86"/>
      <c r="F95" s="86"/>
      <c r="G95" s="86"/>
      <c r="H95" s="86"/>
      <c r="I95" s="104">
        <f t="shared" si="3"/>
        <v>43</v>
      </c>
      <c r="J95" s="104">
        <f t="shared" si="4"/>
        <v>2.2558139534883721</v>
      </c>
      <c r="K95" s="86">
        <f t="shared" si="5"/>
        <v>3</v>
      </c>
    </row>
    <row r="96" spans="1:11" x14ac:dyDescent="0.3">
      <c r="A96" s="86" t="s">
        <v>567</v>
      </c>
      <c r="B96" s="86">
        <v>30</v>
      </c>
      <c r="C96" s="86">
        <v>50</v>
      </c>
      <c r="D96" s="86">
        <v>42</v>
      </c>
      <c r="E96" s="86"/>
      <c r="F96" s="86"/>
      <c r="G96" s="86"/>
      <c r="H96" s="86">
        <v>71</v>
      </c>
      <c r="I96" s="104">
        <f t="shared" si="3"/>
        <v>48.25</v>
      </c>
      <c r="J96" s="104">
        <f t="shared" si="4"/>
        <v>1.6839378238341969</v>
      </c>
      <c r="K96" s="86">
        <f t="shared" si="5"/>
        <v>5</v>
      </c>
    </row>
    <row r="97" spans="1:11" x14ac:dyDescent="0.3">
      <c r="A97" s="86" t="s">
        <v>568</v>
      </c>
      <c r="B97" s="86"/>
      <c r="C97" s="86">
        <v>25</v>
      </c>
      <c r="D97" s="86">
        <v>40</v>
      </c>
      <c r="E97" s="86"/>
      <c r="F97" s="86">
        <v>65</v>
      </c>
      <c r="G97" s="86"/>
      <c r="H97" s="86">
        <v>84</v>
      </c>
      <c r="I97" s="104">
        <f t="shared" si="3"/>
        <v>53.5</v>
      </c>
      <c r="J97" s="104">
        <f t="shared" si="4"/>
        <v>1.794392523364486</v>
      </c>
      <c r="K97" s="86">
        <f t="shared" si="5"/>
        <v>5</v>
      </c>
    </row>
    <row r="98" spans="1:11" x14ac:dyDescent="0.3">
      <c r="A98" s="86" t="s">
        <v>569</v>
      </c>
      <c r="B98" s="86">
        <v>69</v>
      </c>
      <c r="C98" s="86">
        <v>60</v>
      </c>
      <c r="D98" s="86">
        <v>85</v>
      </c>
      <c r="E98" s="86"/>
      <c r="F98" s="86">
        <v>41</v>
      </c>
      <c r="G98" s="86"/>
      <c r="H98" s="86">
        <v>58</v>
      </c>
      <c r="I98" s="104">
        <f t="shared" si="3"/>
        <v>62.6</v>
      </c>
      <c r="J98" s="104">
        <f t="shared" si="4"/>
        <v>2.1948881789137382</v>
      </c>
      <c r="K98" s="86">
        <f t="shared" si="5"/>
        <v>6</v>
      </c>
    </row>
    <row r="99" spans="1:11" x14ac:dyDescent="0.3">
      <c r="A99" s="86" t="s">
        <v>570</v>
      </c>
      <c r="B99" s="86">
        <v>68</v>
      </c>
      <c r="C99" s="86">
        <v>50</v>
      </c>
      <c r="D99" s="86">
        <v>66</v>
      </c>
      <c r="E99" s="86">
        <v>63</v>
      </c>
      <c r="F99" s="86"/>
      <c r="G99" s="86"/>
      <c r="H99" s="86">
        <v>66</v>
      </c>
      <c r="I99" s="104">
        <f t="shared" si="3"/>
        <v>62.6</v>
      </c>
      <c r="J99" s="104">
        <f t="shared" si="4"/>
        <v>2.0638977635782747</v>
      </c>
      <c r="K99" s="86">
        <f t="shared" si="5"/>
        <v>6</v>
      </c>
    </row>
    <row r="100" spans="1:11" x14ac:dyDescent="0.3">
      <c r="A100" s="86" t="s">
        <v>571</v>
      </c>
      <c r="B100" s="86"/>
      <c r="C100" s="86">
        <v>85</v>
      </c>
      <c r="D100" s="86">
        <v>84</v>
      </c>
      <c r="E100" s="86"/>
      <c r="F100" s="86"/>
      <c r="G100" s="86"/>
      <c r="H100" s="86"/>
      <c r="I100" s="104">
        <f t="shared" si="3"/>
        <v>84.5</v>
      </c>
      <c r="J100" s="104">
        <f t="shared" si="4"/>
        <v>1.4970414201183433</v>
      </c>
      <c r="K100" s="86">
        <f t="shared" si="5"/>
        <v>3</v>
      </c>
    </row>
    <row r="101" spans="1:11" x14ac:dyDescent="0.3">
      <c r="A101" s="86" t="s">
        <v>572</v>
      </c>
      <c r="B101" s="86">
        <v>10</v>
      </c>
      <c r="C101" s="86">
        <v>35</v>
      </c>
      <c r="D101" s="86">
        <v>37</v>
      </c>
      <c r="E101" s="86"/>
      <c r="F101" s="86"/>
      <c r="G101" s="86"/>
      <c r="H101" s="86"/>
      <c r="I101" s="104">
        <f t="shared" si="3"/>
        <v>27.333333333333332</v>
      </c>
      <c r="J101" s="104">
        <f t="shared" si="4"/>
        <v>1.8170731707317074</v>
      </c>
      <c r="K101" s="86">
        <f t="shared" si="5"/>
        <v>4</v>
      </c>
    </row>
    <row r="102" spans="1:11" x14ac:dyDescent="0.3">
      <c r="A102" s="86" t="s">
        <v>573</v>
      </c>
      <c r="B102" s="86">
        <v>55</v>
      </c>
      <c r="C102" s="86">
        <v>65</v>
      </c>
      <c r="D102" s="86">
        <v>89</v>
      </c>
      <c r="E102" s="86"/>
      <c r="F102" s="86">
        <v>59</v>
      </c>
      <c r="G102" s="86">
        <v>72</v>
      </c>
      <c r="H102" s="86">
        <v>67</v>
      </c>
      <c r="I102" s="104">
        <f t="shared" si="3"/>
        <v>67.833333333333329</v>
      </c>
      <c r="J102" s="104">
        <f t="shared" si="4"/>
        <v>2.7985257985257985</v>
      </c>
      <c r="K102" s="86">
        <f t="shared" si="5"/>
        <v>7</v>
      </c>
    </row>
    <row r="103" spans="1:11" x14ac:dyDescent="0.3">
      <c r="A103" s="86" t="s">
        <v>574</v>
      </c>
      <c r="B103" s="86">
        <v>45</v>
      </c>
      <c r="C103" s="86">
        <v>55</v>
      </c>
      <c r="D103" s="86">
        <v>77</v>
      </c>
      <c r="E103" s="86"/>
      <c r="F103" s="86"/>
      <c r="G103" s="86"/>
      <c r="H103" s="86">
        <v>90</v>
      </c>
      <c r="I103" s="104">
        <f t="shared" si="3"/>
        <v>66.75</v>
      </c>
      <c r="J103" s="104">
        <f t="shared" si="4"/>
        <v>1.7940074906367041</v>
      </c>
      <c r="K103" s="86">
        <f t="shared" si="5"/>
        <v>5</v>
      </c>
    </row>
    <row r="104" spans="1:11" x14ac:dyDescent="0.3">
      <c r="A104" s="86" t="s">
        <v>575</v>
      </c>
      <c r="B104" s="86">
        <v>43</v>
      </c>
      <c r="C104" s="86">
        <v>50</v>
      </c>
      <c r="D104" s="86">
        <v>39</v>
      </c>
      <c r="E104" s="86"/>
      <c r="F104" s="86"/>
      <c r="G104" s="86"/>
      <c r="H104" s="86"/>
      <c r="I104" s="104">
        <f t="shared" si="3"/>
        <v>44</v>
      </c>
      <c r="J104" s="104">
        <f t="shared" si="4"/>
        <v>2.2727272727272729</v>
      </c>
      <c r="K104" s="86">
        <f t="shared" si="5"/>
        <v>4</v>
      </c>
    </row>
    <row r="105" spans="1:11" x14ac:dyDescent="0.3">
      <c r="A105" s="86" t="s">
        <v>576</v>
      </c>
      <c r="B105" s="86">
        <v>55</v>
      </c>
      <c r="C105" s="86">
        <v>30</v>
      </c>
      <c r="D105" s="86">
        <v>74</v>
      </c>
      <c r="E105" s="86"/>
      <c r="F105" s="86"/>
      <c r="G105" s="86"/>
      <c r="H105" s="86">
        <v>73</v>
      </c>
      <c r="I105" s="104">
        <f t="shared" si="3"/>
        <v>58</v>
      </c>
      <c r="J105" s="104">
        <f t="shared" si="4"/>
        <v>2.0301724137931036</v>
      </c>
      <c r="K105" s="86">
        <f t="shared" si="5"/>
        <v>5</v>
      </c>
    </row>
    <row r="107" spans="1:11" x14ac:dyDescent="0.3">
      <c r="A107" s="85" t="s">
        <v>577</v>
      </c>
      <c r="B107" s="86">
        <f>COUNTA(B5:B105)</f>
        <v>86</v>
      </c>
      <c r="C107" s="86">
        <f t="shared" ref="C107:K107" si="6">COUNTA(C5:C105)</f>
        <v>59</v>
      </c>
      <c r="D107" s="86">
        <f t="shared" si="6"/>
        <v>46</v>
      </c>
      <c r="E107" s="86">
        <f t="shared" si="6"/>
        <v>45</v>
      </c>
      <c r="F107" s="86">
        <f t="shared" si="6"/>
        <v>21</v>
      </c>
      <c r="G107" s="86">
        <f t="shared" si="6"/>
        <v>52</v>
      </c>
      <c r="H107" s="86">
        <f t="shared" si="6"/>
        <v>62</v>
      </c>
      <c r="I107" s="86">
        <f t="shared" si="6"/>
        <v>101</v>
      </c>
      <c r="J107" s="86">
        <f t="shared" si="6"/>
        <v>101</v>
      </c>
      <c r="K107" s="86">
        <f t="shared" si="6"/>
        <v>101</v>
      </c>
    </row>
    <row r="108" spans="1:11" x14ac:dyDescent="0.3">
      <c r="A108" s="85" t="s">
        <v>578</v>
      </c>
      <c r="B108" s="86">
        <f>MIN(B5:B105)</f>
        <v>10</v>
      </c>
      <c r="C108" s="86">
        <f t="shared" ref="C108:K108" si="7">MIN(C5:C105)</f>
        <v>20</v>
      </c>
      <c r="D108" s="86">
        <f t="shared" si="7"/>
        <v>10</v>
      </c>
      <c r="E108" s="86">
        <f t="shared" si="7"/>
        <v>27</v>
      </c>
      <c r="F108" s="86">
        <f t="shared" si="7"/>
        <v>25</v>
      </c>
      <c r="G108" s="86">
        <f t="shared" si="7"/>
        <v>12</v>
      </c>
      <c r="H108" s="86">
        <f t="shared" si="7"/>
        <v>2</v>
      </c>
      <c r="I108" s="86">
        <f t="shared" si="7"/>
        <v>27.333333333333332</v>
      </c>
      <c r="J108" s="86">
        <f t="shared" si="7"/>
        <v>1.2</v>
      </c>
      <c r="K108" s="86">
        <f t="shared" si="7"/>
        <v>3</v>
      </c>
    </row>
    <row r="109" spans="1:11" x14ac:dyDescent="0.3">
      <c r="A109" s="85" t="s">
        <v>579</v>
      </c>
      <c r="B109" s="86">
        <f>MAX(B5:B105)</f>
        <v>88</v>
      </c>
      <c r="C109" s="86">
        <f t="shared" ref="C109:K109" si="8">MAX(C5:C105)</f>
        <v>95</v>
      </c>
      <c r="D109" s="86">
        <f t="shared" si="8"/>
        <v>97</v>
      </c>
      <c r="E109" s="86">
        <f t="shared" si="8"/>
        <v>83</v>
      </c>
      <c r="F109" s="86">
        <f t="shared" si="8"/>
        <v>97</v>
      </c>
      <c r="G109" s="86">
        <f t="shared" si="8"/>
        <v>89</v>
      </c>
      <c r="H109" s="86">
        <f t="shared" si="8"/>
        <v>96</v>
      </c>
      <c r="I109" s="86">
        <f t="shared" si="8"/>
        <v>94.5</v>
      </c>
      <c r="J109" s="86">
        <f t="shared" si="8"/>
        <v>4.7391304347826084</v>
      </c>
      <c r="K109" s="86">
        <f t="shared" si="8"/>
        <v>7</v>
      </c>
    </row>
    <row r="110" spans="1:11" x14ac:dyDescent="0.3">
      <c r="A110" s="85" t="s">
        <v>472</v>
      </c>
      <c r="B110" s="86">
        <f>AVERAGE(B5:B105)</f>
        <v>62.069767441860463</v>
      </c>
      <c r="C110" s="86">
        <f t="shared" ref="C110:K110" si="9">AVERAGE(C5:C105)</f>
        <v>53.067796610169495</v>
      </c>
      <c r="D110" s="86">
        <f t="shared" si="9"/>
        <v>58.913043478260867</v>
      </c>
      <c r="E110" s="86">
        <f t="shared" si="9"/>
        <v>55.022222222222226</v>
      </c>
      <c r="F110" s="86">
        <f t="shared" si="9"/>
        <v>59.428571428571431</v>
      </c>
      <c r="G110" s="86">
        <f t="shared" si="9"/>
        <v>45.846153846153847</v>
      </c>
      <c r="H110" s="86">
        <f t="shared" si="9"/>
        <v>67.5</v>
      </c>
      <c r="I110" s="86">
        <f t="shared" si="9"/>
        <v>57.519306930693077</v>
      </c>
      <c r="J110" s="86">
        <f t="shared" si="9"/>
        <v>2.6910378770273367</v>
      </c>
      <c r="K110" s="86">
        <f t="shared" si="9"/>
        <v>4.673267326732673</v>
      </c>
    </row>
  </sheetData>
  <mergeCells count="1">
    <mergeCell ref="M4:N4"/>
  </mergeCells>
  <hyperlinks>
    <hyperlink ref="A2" r:id="rId1" xr:uid="{979BAEB3-E9BA-433A-8B8C-824B9A00B008}"/>
  </hyperlinks>
  <pageMargins left="0.7" right="0.7" top="0.75" bottom="0.75" header="0.3" footer="0.3"/>
  <pageSetup paperSize="9" orientation="portrait" horizontalDpi="0" verticalDpi="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N55"/>
  <sheetViews>
    <sheetView topLeftCell="A34" zoomScaleNormal="100" workbookViewId="0">
      <selection activeCell="C4" sqref="C4"/>
    </sheetView>
  </sheetViews>
  <sheetFormatPr defaultColWidth="9.109375" defaultRowHeight="13.8" x14ac:dyDescent="0.3"/>
  <cols>
    <col min="1" max="1" width="22.6640625" style="18" bestFit="1" customWidth="1"/>
    <col min="2" max="2" width="55.88671875" style="18" bestFit="1" customWidth="1"/>
    <col min="3" max="3" width="16.33203125" style="26" bestFit="1" customWidth="1"/>
    <col min="4" max="4" width="12.33203125" style="17" bestFit="1" customWidth="1"/>
    <col min="5" max="7" width="9.109375" style="17"/>
    <col min="8" max="8" width="8.88671875" style="17" customWidth="1"/>
    <col min="9" max="13" width="9.109375" style="17" hidden="1" customWidth="1"/>
    <col min="14" max="14" width="9.109375" style="17"/>
    <col min="15" max="16384" width="9.109375" style="18"/>
  </cols>
  <sheetData>
    <row r="1" spans="1:14" ht="18.75" customHeight="1" x14ac:dyDescent="0.3">
      <c r="A1" s="16" t="s">
        <v>16</v>
      </c>
      <c r="B1" s="16"/>
      <c r="C1" s="16" t="s">
        <v>17</v>
      </c>
      <c r="D1" s="16" t="s">
        <v>18</v>
      </c>
    </row>
    <row r="2" spans="1:14" ht="13.5" customHeight="1" x14ac:dyDescent="0.3">
      <c r="A2" s="19"/>
      <c r="B2" s="19"/>
      <c r="C2" s="20">
        <v>0.56565600000000005</v>
      </c>
      <c r="D2" s="20">
        <v>12</v>
      </c>
    </row>
    <row r="3" spans="1:14" s="22" customFormat="1" ht="15.6" x14ac:dyDescent="0.3">
      <c r="A3" s="19" t="s">
        <v>19</v>
      </c>
      <c r="B3" s="19" t="s">
        <v>20</v>
      </c>
      <c r="C3" s="19" t="s">
        <v>21</v>
      </c>
      <c r="D3" s="19" t="s">
        <v>22</v>
      </c>
      <c r="E3" s="17"/>
      <c r="F3" s="21"/>
      <c r="G3" s="21"/>
      <c r="H3" s="21"/>
      <c r="I3" s="21"/>
      <c r="J3" s="21"/>
      <c r="K3" s="21"/>
      <c r="L3" s="21"/>
      <c r="M3" s="21"/>
      <c r="N3" s="21"/>
    </row>
    <row r="4" spans="1:14" ht="15.6" x14ac:dyDescent="0.3">
      <c r="A4" s="19" t="s">
        <v>23</v>
      </c>
      <c r="B4" s="19" t="s">
        <v>24</v>
      </c>
      <c r="C4" s="23">
        <f>ABS(arv_a)</f>
        <v>0.56565600000000005</v>
      </c>
      <c r="D4" s="19"/>
      <c r="E4" s="24"/>
      <c r="F4" s="25"/>
      <c r="G4" s="25"/>
      <c r="H4" s="25"/>
      <c r="I4" s="25"/>
      <c r="J4" s="25"/>
      <c r="K4" s="25"/>
      <c r="L4" s="25"/>
      <c r="M4" s="25"/>
    </row>
    <row r="5" spans="1:14" ht="15.6" x14ac:dyDescent="0.3">
      <c r="A5" s="19" t="s">
        <v>25</v>
      </c>
      <c r="B5" s="19" t="s">
        <v>26</v>
      </c>
      <c r="C5" s="23">
        <f xml:space="preserve"> ACOS(arv_a)</f>
        <v>0.96956779267133197</v>
      </c>
      <c r="D5" s="19"/>
      <c r="E5" s="24"/>
      <c r="F5" s="25"/>
      <c r="G5" s="25"/>
      <c r="H5" s="25"/>
      <c r="I5" s="25"/>
      <c r="J5" s="25"/>
      <c r="K5" s="25"/>
      <c r="L5" s="25"/>
      <c r="M5" s="25"/>
    </row>
    <row r="6" spans="1:14" ht="15.6" x14ac:dyDescent="0.3">
      <c r="A6" s="19" t="s">
        <v>27</v>
      </c>
      <c r="B6" s="19" t="s">
        <v>28</v>
      </c>
      <c r="C6" s="23">
        <f xml:space="preserve"> ASIN(arv_a)</f>
        <v>0.60122853412356458</v>
      </c>
      <c r="D6" s="19"/>
      <c r="E6" s="24"/>
      <c r="F6" s="25"/>
      <c r="G6" s="25"/>
      <c r="H6" s="25"/>
      <c r="I6" s="25"/>
      <c r="J6" s="25"/>
      <c r="K6" s="25"/>
      <c r="L6" s="25"/>
      <c r="M6" s="25"/>
    </row>
    <row r="7" spans="1:14" ht="15.6" x14ac:dyDescent="0.3">
      <c r="A7" s="19" t="s">
        <v>29</v>
      </c>
      <c r="B7" s="19" t="s">
        <v>30</v>
      </c>
      <c r="C7" s="23">
        <f xml:space="preserve"> ATAN(arv_a)</f>
        <v>0.51478366321050184</v>
      </c>
      <c r="D7" s="19"/>
      <c r="E7" s="24"/>
      <c r="F7" s="25"/>
      <c r="G7" s="25"/>
      <c r="H7" s="25"/>
      <c r="I7" s="25"/>
      <c r="J7" s="25"/>
      <c r="K7" s="25"/>
      <c r="L7" s="25"/>
      <c r="M7" s="25"/>
    </row>
    <row r="8" spans="1:14" ht="15.6" x14ac:dyDescent="0.3">
      <c r="A8" s="19" t="s">
        <v>31</v>
      </c>
      <c r="B8" s="19" t="s">
        <v>32</v>
      </c>
      <c r="C8" s="23">
        <f xml:space="preserve"> COS(arv_a)</f>
        <v>0.84423718594480779</v>
      </c>
      <c r="D8" s="19"/>
      <c r="E8" s="24"/>
      <c r="F8" s="25"/>
      <c r="G8" s="25"/>
      <c r="H8" s="25"/>
      <c r="I8" s="25"/>
      <c r="J8" s="25"/>
      <c r="K8" s="25"/>
      <c r="L8" s="25"/>
      <c r="M8" s="25"/>
    </row>
    <row r="9" spans="1:14" ht="15.6" x14ac:dyDescent="0.3">
      <c r="A9" s="19" t="s">
        <v>33</v>
      </c>
      <c r="B9" s="19" t="s">
        <v>34</v>
      </c>
      <c r="C9" s="23">
        <f xml:space="preserve"> DEGREES(arv_a)</f>
        <v>32.409701456252094</v>
      </c>
      <c r="D9" s="19"/>
      <c r="E9" s="24"/>
      <c r="F9" s="25"/>
      <c r="G9" s="25"/>
      <c r="H9" s="25"/>
      <c r="I9" s="25"/>
      <c r="J9" s="25"/>
      <c r="K9" s="25"/>
      <c r="L9" s="25"/>
      <c r="M9" s="25"/>
    </row>
    <row r="10" spans="1:14" ht="15.6" x14ac:dyDescent="0.3">
      <c r="A10" s="19" t="s">
        <v>35</v>
      </c>
      <c r="B10" s="19" t="s">
        <v>36</v>
      </c>
      <c r="C10" s="23">
        <f xml:space="preserve"> EXP(arv_a)</f>
        <v>1.7606023591269369</v>
      </c>
      <c r="D10" s="19"/>
      <c r="E10" s="24"/>
      <c r="F10" s="25"/>
      <c r="G10" s="25"/>
      <c r="H10" s="25"/>
      <c r="I10" s="25"/>
      <c r="J10" s="25"/>
      <c r="K10" s="25"/>
      <c r="L10" s="25"/>
      <c r="M10" s="25"/>
    </row>
    <row r="11" spans="1:14" ht="15.6" x14ac:dyDescent="0.3">
      <c r="A11" s="19" t="s">
        <v>37</v>
      </c>
      <c r="B11" s="19" t="s">
        <v>38</v>
      </c>
      <c r="C11" s="23">
        <f xml:space="preserve"> FACT(arv_a)</f>
        <v>1</v>
      </c>
      <c r="D11" s="19"/>
      <c r="E11" s="24"/>
      <c r="F11" s="25"/>
      <c r="G11" s="25"/>
      <c r="H11" s="25"/>
      <c r="I11" s="25"/>
      <c r="J11" s="25"/>
      <c r="K11" s="25"/>
      <c r="L11" s="25"/>
      <c r="M11" s="25"/>
    </row>
    <row r="12" spans="1:14" ht="15.6" x14ac:dyDescent="0.3">
      <c r="A12" s="19" t="s">
        <v>39</v>
      </c>
      <c r="B12" s="19" t="s">
        <v>40</v>
      </c>
      <c r="C12" s="23">
        <f xml:space="preserve"> INT(arv_a)</f>
        <v>0</v>
      </c>
      <c r="D12" s="19"/>
      <c r="E12" s="24"/>
      <c r="F12" s="25"/>
      <c r="G12" s="25"/>
      <c r="H12" s="25"/>
      <c r="I12" s="25"/>
      <c r="J12" s="25"/>
      <c r="K12" s="25"/>
      <c r="L12" s="25"/>
      <c r="M12" s="25"/>
    </row>
    <row r="13" spans="1:14" ht="15.6" x14ac:dyDescent="0.3">
      <c r="A13" s="19" t="s">
        <v>41</v>
      </c>
      <c r="B13" s="19" t="s">
        <v>42</v>
      </c>
      <c r="C13" s="23">
        <f xml:space="preserve"> LN(arv_a)</f>
        <v>-0.56976915939994066</v>
      </c>
      <c r="D13" s="19"/>
      <c r="E13" s="24"/>
      <c r="F13" s="25"/>
      <c r="G13" s="25"/>
      <c r="H13" s="25"/>
      <c r="I13" s="25"/>
      <c r="J13" s="25"/>
      <c r="K13" s="25"/>
      <c r="L13" s="25"/>
      <c r="M13" s="25"/>
    </row>
    <row r="14" spans="1:14" ht="15.6" x14ac:dyDescent="0.3">
      <c r="A14" s="19" t="s">
        <v>43</v>
      </c>
      <c r="B14" s="19" t="s">
        <v>44</v>
      </c>
      <c r="C14" s="105" t="s">
        <v>583</v>
      </c>
      <c r="D14" s="19" t="s">
        <v>45</v>
      </c>
      <c r="E14" s="24"/>
      <c r="F14" s="25"/>
      <c r="G14" s="25"/>
      <c r="H14" s="25"/>
      <c r="I14" s="25"/>
      <c r="J14" s="25"/>
      <c r="K14" s="25"/>
      <c r="L14" s="25"/>
      <c r="M14" s="25"/>
    </row>
    <row r="15" spans="1:14" ht="15.6" x14ac:dyDescent="0.3">
      <c r="A15" s="19" t="s">
        <v>46</v>
      </c>
      <c r="B15" s="19" t="s">
        <v>47</v>
      </c>
      <c r="C15" s="23">
        <f>LOG10(arv_a)</f>
        <v>-0.2474476018860485</v>
      </c>
      <c r="D15" s="19"/>
      <c r="E15" s="24"/>
      <c r="F15" s="25"/>
      <c r="G15" s="25"/>
      <c r="H15" s="25"/>
      <c r="I15" s="25"/>
      <c r="J15" s="25"/>
      <c r="K15" s="25"/>
      <c r="L15" s="25"/>
      <c r="M15" s="25"/>
    </row>
    <row r="16" spans="1:14" ht="15.6" x14ac:dyDescent="0.3">
      <c r="A16" s="19" t="s">
        <v>48</v>
      </c>
      <c r="B16" s="19" t="s">
        <v>49</v>
      </c>
      <c r="C16" s="23">
        <f>MOD(arv_a,arv_b)</f>
        <v>0.56565600000000005</v>
      </c>
      <c r="D16" s="19"/>
      <c r="E16" s="24"/>
      <c r="F16" s="25"/>
      <c r="G16" s="25"/>
      <c r="H16" s="25"/>
      <c r="I16" s="25"/>
      <c r="J16" s="25"/>
      <c r="K16" s="25"/>
      <c r="L16" s="25"/>
      <c r="M16" s="25"/>
    </row>
    <row r="17" spans="1:13" ht="15.6" x14ac:dyDescent="0.3">
      <c r="A17" s="19" t="s">
        <v>50</v>
      </c>
      <c r="B17" s="19" t="s">
        <v>51</v>
      </c>
      <c r="C17" s="23">
        <f>PI()</f>
        <v>3.1415926535897931</v>
      </c>
      <c r="D17" s="19"/>
      <c r="E17" s="24"/>
      <c r="F17" s="25"/>
      <c r="G17" s="25"/>
      <c r="H17" s="25"/>
      <c r="I17" s="25"/>
      <c r="J17" s="25"/>
      <c r="K17" s="25"/>
      <c r="L17" s="25"/>
      <c r="M17" s="25"/>
    </row>
    <row r="18" spans="1:13" ht="15.6" x14ac:dyDescent="0.3">
      <c r="A18" s="19" t="s">
        <v>52</v>
      </c>
      <c r="B18" s="19" t="s">
        <v>53</v>
      </c>
      <c r="C18" s="23">
        <f>POWER(arv_a, arv_b)</f>
        <v>1.0730717888206916E-3</v>
      </c>
      <c r="D18" s="19"/>
      <c r="E18" s="24"/>
      <c r="F18" s="25"/>
      <c r="G18" s="25"/>
      <c r="H18" s="25"/>
      <c r="I18" s="25"/>
      <c r="J18" s="25"/>
      <c r="K18" s="25"/>
      <c r="L18" s="25"/>
      <c r="M18" s="25"/>
    </row>
    <row r="19" spans="1:13" ht="15.6" x14ac:dyDescent="0.3">
      <c r="A19" s="19" t="s">
        <v>54</v>
      </c>
      <c r="B19" s="19" t="s">
        <v>55</v>
      </c>
      <c r="C19" s="23">
        <f>RADIANS(arv_a)</f>
        <v>9.872559633661045E-3</v>
      </c>
      <c r="D19" s="19"/>
      <c r="E19" s="24"/>
      <c r="F19" s="25"/>
      <c r="G19" s="25"/>
      <c r="H19" s="25"/>
      <c r="I19" s="25"/>
      <c r="J19" s="25"/>
      <c r="K19" s="25"/>
      <c r="L19" s="25"/>
      <c r="M19" s="25"/>
    </row>
    <row r="20" spans="1:13" ht="15.6" x14ac:dyDescent="0.3">
      <c r="A20" s="19" t="s">
        <v>56</v>
      </c>
      <c r="B20" s="19" t="s">
        <v>57</v>
      </c>
      <c r="C20" s="23">
        <f ca="1">RAND()</f>
        <v>0.78853874479181896</v>
      </c>
      <c r="D20" s="19"/>
      <c r="E20" s="24"/>
      <c r="F20" s="25"/>
      <c r="G20" s="25"/>
      <c r="H20" s="25"/>
      <c r="I20" s="25"/>
      <c r="J20" s="25"/>
      <c r="K20" s="25"/>
      <c r="L20" s="25"/>
      <c r="M20" s="25"/>
    </row>
    <row r="21" spans="1:13" ht="15.6" x14ac:dyDescent="0.3">
      <c r="A21" s="19" t="s">
        <v>58</v>
      </c>
      <c r="B21" s="19" t="s">
        <v>59</v>
      </c>
      <c r="C21" s="23">
        <f>ROUND(arv_a, E21)</f>
        <v>1</v>
      </c>
      <c r="D21" s="19" t="s">
        <v>60</v>
      </c>
      <c r="E21" s="24"/>
      <c r="F21" s="25"/>
      <c r="G21" s="25"/>
      <c r="H21" s="25"/>
      <c r="I21" s="25"/>
      <c r="J21" s="25"/>
      <c r="K21" s="25"/>
      <c r="L21" s="25"/>
      <c r="M21" s="25"/>
    </row>
    <row r="22" spans="1:13" ht="15.6" x14ac:dyDescent="0.3">
      <c r="A22" s="19" t="s">
        <v>61</v>
      </c>
      <c r="B22" s="19" t="s">
        <v>62</v>
      </c>
      <c r="C22" s="23">
        <f>SIGN(arv_a)</f>
        <v>1</v>
      </c>
      <c r="D22" s="19"/>
      <c r="E22" s="24"/>
      <c r="F22" s="25"/>
      <c r="G22" s="25"/>
      <c r="H22" s="25"/>
      <c r="I22" s="25"/>
      <c r="J22" s="25"/>
      <c r="K22" s="25"/>
      <c r="L22" s="25"/>
      <c r="M22" s="25"/>
    </row>
    <row r="23" spans="1:13" ht="15.6" x14ac:dyDescent="0.3">
      <c r="A23" s="19" t="s">
        <v>63</v>
      </c>
      <c r="B23" s="19" t="s">
        <v>64</v>
      </c>
      <c r="C23" s="23">
        <f>SIN(arv_a)</f>
        <v>0.53596975088897703</v>
      </c>
      <c r="D23" s="19"/>
      <c r="E23" s="24"/>
      <c r="F23" s="25"/>
      <c r="G23" s="25"/>
      <c r="H23" s="25"/>
      <c r="I23" s="25"/>
      <c r="J23" s="25"/>
      <c r="K23" s="25"/>
      <c r="L23" s="25"/>
      <c r="M23" s="25"/>
    </row>
    <row r="24" spans="1:13" ht="15.6" x14ac:dyDescent="0.3">
      <c r="A24" s="19" t="s">
        <v>65</v>
      </c>
      <c r="B24" s="19" t="s">
        <v>66</v>
      </c>
      <c r="C24" s="23">
        <f>SQRT(arv_a)</f>
        <v>0.75210105703954444</v>
      </c>
      <c r="D24" s="19"/>
      <c r="E24" s="24"/>
      <c r="F24" s="25"/>
      <c r="G24" s="25"/>
      <c r="H24" s="25"/>
      <c r="I24" s="25"/>
      <c r="J24" s="25"/>
      <c r="K24" s="25"/>
      <c r="L24" s="25"/>
      <c r="M24" s="25"/>
    </row>
    <row r="25" spans="1:13" ht="15.6" x14ac:dyDescent="0.3">
      <c r="A25" s="19" t="s">
        <v>67</v>
      </c>
      <c r="B25" s="19" t="s">
        <v>68</v>
      </c>
      <c r="C25" s="23">
        <f>TAN(arv_a)</f>
        <v>0.63485683858992692</v>
      </c>
      <c r="D25" s="19"/>
      <c r="E25" s="24"/>
      <c r="F25" s="25"/>
      <c r="G25" s="25"/>
      <c r="H25" s="25"/>
      <c r="I25" s="25"/>
      <c r="J25" s="25"/>
      <c r="K25" s="25"/>
      <c r="L25" s="25"/>
      <c r="M25" s="25"/>
    </row>
    <row r="26" spans="1:13" ht="15.6" x14ac:dyDescent="0.3">
      <c r="A26" s="19" t="s">
        <v>69</v>
      </c>
      <c r="B26" s="19" t="s">
        <v>70</v>
      </c>
      <c r="C26" s="23">
        <f>TRUNC(arv_a)</f>
        <v>0</v>
      </c>
      <c r="D26" s="19"/>
      <c r="E26" s="24"/>
      <c r="F26" s="25"/>
      <c r="G26" s="25"/>
      <c r="H26" s="25"/>
      <c r="I26" s="25"/>
      <c r="J26" s="25"/>
      <c r="K26" s="25"/>
      <c r="L26" s="25"/>
      <c r="M26" s="25"/>
    </row>
    <row r="29" spans="1:13" x14ac:dyDescent="0.3">
      <c r="A29" s="81" t="s">
        <v>190</v>
      </c>
    </row>
    <row r="30" spans="1:13" x14ac:dyDescent="0.3">
      <c r="A30" s="18" t="s">
        <v>188</v>
      </c>
      <c r="C30" s="26" t="s">
        <v>17</v>
      </c>
      <c r="D30" s="17" t="s">
        <v>18</v>
      </c>
    </row>
    <row r="31" spans="1:13" x14ac:dyDescent="0.3">
      <c r="C31" s="26">
        <v>0.56565600000000005</v>
      </c>
      <c r="D31" s="17">
        <v>12</v>
      </c>
    </row>
    <row r="32" spans="1:13" x14ac:dyDescent="0.3">
      <c r="A32" s="18" t="s">
        <v>19</v>
      </c>
      <c r="B32" s="18" t="s">
        <v>20</v>
      </c>
      <c r="C32" s="26" t="s">
        <v>21</v>
      </c>
      <c r="D32" s="17" t="s">
        <v>22</v>
      </c>
    </row>
    <row r="33" spans="1:4" x14ac:dyDescent="0.3">
      <c r="A33" s="18" t="s">
        <v>23</v>
      </c>
      <c r="B33" s="18" t="s">
        <v>24</v>
      </c>
      <c r="C33" s="26">
        <v>0.56565600000000005</v>
      </c>
    </row>
    <row r="34" spans="1:4" x14ac:dyDescent="0.3">
      <c r="A34" s="18" t="s">
        <v>25</v>
      </c>
      <c r="B34" s="18" t="s">
        <v>26</v>
      </c>
      <c r="C34" s="26">
        <v>0.96956779267133197</v>
      </c>
    </row>
    <row r="35" spans="1:4" x14ac:dyDescent="0.3">
      <c r="A35" s="18" t="s">
        <v>27</v>
      </c>
      <c r="B35" s="18" t="s">
        <v>28</v>
      </c>
      <c r="C35" s="26">
        <v>0.60122853412356458</v>
      </c>
    </row>
    <row r="36" spans="1:4" x14ac:dyDescent="0.3">
      <c r="A36" s="18" t="s">
        <v>29</v>
      </c>
      <c r="B36" s="18" t="s">
        <v>30</v>
      </c>
      <c r="C36" s="26">
        <v>0.51478366321050184</v>
      </c>
    </row>
    <row r="37" spans="1:4" x14ac:dyDescent="0.3">
      <c r="A37" s="18" t="s">
        <v>31</v>
      </c>
      <c r="B37" s="18" t="s">
        <v>32</v>
      </c>
      <c r="C37" s="26">
        <v>0.84423718594480779</v>
      </c>
    </row>
    <row r="38" spans="1:4" x14ac:dyDescent="0.3">
      <c r="A38" s="18" t="s">
        <v>33</v>
      </c>
      <c r="B38" s="18" t="s">
        <v>34</v>
      </c>
      <c r="C38" s="26">
        <v>32.409701456252094</v>
      </c>
    </row>
    <row r="39" spans="1:4" x14ac:dyDescent="0.3">
      <c r="A39" s="18" t="s">
        <v>35</v>
      </c>
      <c r="B39" s="18" t="s">
        <v>189</v>
      </c>
      <c r="C39" s="26">
        <v>1.7606023591269369</v>
      </c>
    </row>
    <row r="40" spans="1:4" x14ac:dyDescent="0.3">
      <c r="A40" s="18" t="s">
        <v>37</v>
      </c>
      <c r="B40" s="18" t="s">
        <v>38</v>
      </c>
      <c r="C40" s="26">
        <v>1</v>
      </c>
    </row>
    <row r="41" spans="1:4" x14ac:dyDescent="0.3">
      <c r="A41" s="18" t="s">
        <v>39</v>
      </c>
      <c r="B41" s="18" t="s">
        <v>40</v>
      </c>
      <c r="C41" s="26">
        <v>0</v>
      </c>
    </row>
    <row r="42" spans="1:4" x14ac:dyDescent="0.3">
      <c r="A42" s="18" t="s">
        <v>41</v>
      </c>
      <c r="B42" s="18" t="s">
        <v>42</v>
      </c>
      <c r="C42" s="26">
        <v>-0.56976915939994066</v>
      </c>
    </row>
    <row r="43" spans="1:4" x14ac:dyDescent="0.3">
      <c r="A43" s="18" t="s">
        <v>43</v>
      </c>
      <c r="B43" s="18" t="s">
        <v>44</v>
      </c>
      <c r="C43" s="26">
        <v>-0.51862623900802518</v>
      </c>
      <c r="D43" s="17" t="s">
        <v>45</v>
      </c>
    </row>
    <row r="44" spans="1:4" x14ac:dyDescent="0.3">
      <c r="A44" s="18" t="s">
        <v>46</v>
      </c>
      <c r="B44" s="18" t="s">
        <v>47</v>
      </c>
      <c r="C44" s="26">
        <v>-0.2474476018860485</v>
      </c>
    </row>
    <row r="45" spans="1:4" x14ac:dyDescent="0.3">
      <c r="A45" s="18" t="s">
        <v>48</v>
      </c>
      <c r="B45" s="18" t="s">
        <v>49</v>
      </c>
      <c r="C45" s="26">
        <v>0.56565600000000005</v>
      </c>
    </row>
    <row r="46" spans="1:4" x14ac:dyDescent="0.3">
      <c r="A46" s="18" t="s">
        <v>50</v>
      </c>
      <c r="B46" s="18" t="s">
        <v>51</v>
      </c>
      <c r="C46" s="26">
        <v>3.1415926535897931</v>
      </c>
    </row>
    <row r="47" spans="1:4" x14ac:dyDescent="0.3">
      <c r="A47" s="18" t="s">
        <v>52</v>
      </c>
      <c r="B47" s="18" t="s">
        <v>53</v>
      </c>
      <c r="C47" s="26">
        <v>1.0730717888206916E-3</v>
      </c>
    </row>
    <row r="48" spans="1:4" x14ac:dyDescent="0.3">
      <c r="A48" s="18" t="s">
        <v>54</v>
      </c>
      <c r="B48" s="18" t="s">
        <v>55</v>
      </c>
      <c r="C48" s="26">
        <v>9.872559633661045E-3</v>
      </c>
    </row>
    <row r="49" spans="1:4" x14ac:dyDescent="0.3">
      <c r="A49" s="18" t="s">
        <v>56</v>
      </c>
      <c r="B49" s="18" t="s">
        <v>57</v>
      </c>
      <c r="C49" s="26">
        <v>5.3412855997821529E-2</v>
      </c>
    </row>
    <row r="50" spans="1:4" x14ac:dyDescent="0.3">
      <c r="A50" s="18" t="s">
        <v>58</v>
      </c>
      <c r="B50" s="18" t="s">
        <v>59</v>
      </c>
      <c r="C50" s="26">
        <v>0.56599999999999995</v>
      </c>
      <c r="D50" s="17" t="s">
        <v>60</v>
      </c>
    </row>
    <row r="51" spans="1:4" x14ac:dyDescent="0.3">
      <c r="A51" s="18" t="s">
        <v>61</v>
      </c>
      <c r="B51" s="18" t="s">
        <v>62</v>
      </c>
      <c r="C51" s="26">
        <v>1</v>
      </c>
    </row>
    <row r="52" spans="1:4" x14ac:dyDescent="0.3">
      <c r="A52" s="18" t="s">
        <v>63</v>
      </c>
      <c r="B52" s="18" t="s">
        <v>64</v>
      </c>
      <c r="C52" s="26">
        <v>0.53596975088897703</v>
      </c>
    </row>
    <row r="53" spans="1:4" x14ac:dyDescent="0.3">
      <c r="A53" s="18" t="s">
        <v>65</v>
      </c>
      <c r="B53" s="18" t="s">
        <v>66</v>
      </c>
      <c r="C53" s="26">
        <v>0.75210105703954444</v>
      </c>
    </row>
    <row r="54" spans="1:4" x14ac:dyDescent="0.3">
      <c r="A54" s="18" t="s">
        <v>67</v>
      </c>
      <c r="B54" s="18" t="s">
        <v>68</v>
      </c>
      <c r="C54" s="26">
        <v>0.63485683858992692</v>
      </c>
    </row>
    <row r="55" spans="1:4" x14ac:dyDescent="0.3">
      <c r="A55" s="18" t="s">
        <v>69</v>
      </c>
      <c r="B55" s="18" t="s">
        <v>70</v>
      </c>
      <c r="C55" s="26">
        <v>0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F42"/>
  <sheetViews>
    <sheetView topLeftCell="A4" zoomScaleNormal="100" workbookViewId="0">
      <selection activeCell="C26" sqref="C26"/>
    </sheetView>
  </sheetViews>
  <sheetFormatPr defaultRowHeight="14.4" x14ac:dyDescent="0.3"/>
  <cols>
    <col min="1" max="1" width="32.6640625" customWidth="1"/>
    <col min="2" max="2" width="34" bestFit="1" customWidth="1"/>
    <col min="3" max="3" width="25.33203125" bestFit="1" customWidth="1"/>
    <col min="4" max="4" width="8.5546875" bestFit="1" customWidth="1"/>
  </cols>
  <sheetData>
    <row r="1" spans="1:4" ht="19.8" x14ac:dyDescent="0.4">
      <c r="A1" s="108" t="s">
        <v>82</v>
      </c>
      <c r="B1" s="108"/>
      <c r="C1" s="108"/>
    </row>
    <row r="2" spans="1:4" x14ac:dyDescent="0.3">
      <c r="A2" s="27" t="s">
        <v>83</v>
      </c>
      <c r="B2" s="74" t="s">
        <v>84</v>
      </c>
      <c r="C2" s="75"/>
    </row>
    <row r="3" spans="1:4" x14ac:dyDescent="0.3">
      <c r="A3" s="28">
        <v>41316.427256944444</v>
      </c>
      <c r="B3" s="28">
        <v>42777.427256944444</v>
      </c>
    </row>
    <row r="5" spans="1:4" x14ac:dyDescent="0.3">
      <c r="A5" s="29" t="s">
        <v>19</v>
      </c>
      <c r="B5" s="29" t="s">
        <v>71</v>
      </c>
      <c r="C5" s="29" t="s">
        <v>72</v>
      </c>
      <c r="D5" s="29" t="s">
        <v>85</v>
      </c>
    </row>
    <row r="6" spans="1:4" x14ac:dyDescent="0.3">
      <c r="A6" t="s">
        <v>86</v>
      </c>
      <c r="B6" t="s">
        <v>87</v>
      </c>
      <c r="C6" s="30">
        <f>YEAR(ajahetk)</f>
        <v>2013</v>
      </c>
    </row>
    <row r="7" spans="1:4" x14ac:dyDescent="0.3">
      <c r="A7" t="s">
        <v>88</v>
      </c>
      <c r="B7" t="s">
        <v>89</v>
      </c>
      <c r="C7" s="30">
        <f>MONTH(ajahetk)</f>
        <v>2</v>
      </c>
    </row>
    <row r="8" spans="1:4" x14ac:dyDescent="0.3">
      <c r="A8" t="s">
        <v>90</v>
      </c>
      <c r="B8" t="s">
        <v>91</v>
      </c>
      <c r="C8" s="30">
        <f>DAY(ajahetk)</f>
        <v>11</v>
      </c>
    </row>
    <row r="9" spans="1:4" ht="47.25" customHeight="1" x14ac:dyDescent="0.3">
      <c r="A9" t="s">
        <v>92</v>
      </c>
      <c r="B9" s="31" t="s">
        <v>93</v>
      </c>
      <c r="C9" s="30">
        <f>WEEKDAY(ajahetk,2)</f>
        <v>1</v>
      </c>
      <c r="D9" t="s">
        <v>94</v>
      </c>
    </row>
    <row r="10" spans="1:4" x14ac:dyDescent="0.3">
      <c r="A10" t="s">
        <v>95</v>
      </c>
      <c r="B10" t="s">
        <v>78</v>
      </c>
      <c r="C10" s="30">
        <f>HOUR(ajahetk)</f>
        <v>10</v>
      </c>
    </row>
    <row r="11" spans="1:4" x14ac:dyDescent="0.3">
      <c r="A11" t="s">
        <v>96</v>
      </c>
      <c r="B11" t="s">
        <v>79</v>
      </c>
      <c r="C11" s="30">
        <f>MINUTE(ajahetk)</f>
        <v>15</v>
      </c>
    </row>
    <row r="12" spans="1:4" x14ac:dyDescent="0.3">
      <c r="A12" t="s">
        <v>97</v>
      </c>
      <c r="B12" t="s">
        <v>80</v>
      </c>
      <c r="C12" s="30">
        <f>SECOND(ajahetk)</f>
        <v>15</v>
      </c>
    </row>
    <row r="14" spans="1:4" x14ac:dyDescent="0.3">
      <c r="A14" s="29" t="s">
        <v>19</v>
      </c>
      <c r="B14" s="29" t="s">
        <v>71</v>
      </c>
      <c r="C14" s="29" t="s">
        <v>72</v>
      </c>
      <c r="D14" s="29" t="s">
        <v>85</v>
      </c>
    </row>
    <row r="15" spans="1:4" x14ac:dyDescent="0.3">
      <c r="A15" t="s">
        <v>73</v>
      </c>
      <c r="B15" t="s">
        <v>74</v>
      </c>
      <c r="C15" s="32">
        <f ca="1">TODAY()</f>
        <v>45666</v>
      </c>
    </row>
    <row r="16" spans="1:4" x14ac:dyDescent="0.3">
      <c r="A16" t="s">
        <v>75</v>
      </c>
      <c r="B16" t="s">
        <v>76</v>
      </c>
      <c r="C16" s="98">
        <f ca="1">NOW()</f>
        <v>45666.693619907404</v>
      </c>
    </row>
    <row r="17" spans="1:6" x14ac:dyDescent="0.3">
      <c r="A17" t="s">
        <v>98</v>
      </c>
      <c r="B17" t="s">
        <v>99</v>
      </c>
      <c r="C17" s="32">
        <f ca="1">EDATE(C15,5)</f>
        <v>45817</v>
      </c>
      <c r="D17" t="s">
        <v>100</v>
      </c>
    </row>
    <row r="18" spans="1:6" ht="43.2" x14ac:dyDescent="0.3">
      <c r="A18" t="s">
        <v>101</v>
      </c>
      <c r="B18" s="31" t="s">
        <v>102</v>
      </c>
      <c r="C18" s="97">
        <f ca="1">EOMONTH(C15,5)</f>
        <v>45838</v>
      </c>
      <c r="D18" t="s">
        <v>100</v>
      </c>
    </row>
    <row r="19" spans="1:6" ht="28.8" x14ac:dyDescent="0.3">
      <c r="A19" s="33" t="s">
        <v>103</v>
      </c>
      <c r="B19" s="31" t="s">
        <v>104</v>
      </c>
      <c r="C19" s="34">
        <f>YEARFRAC(ajahetk,ajahetk2,1)</f>
        <v>4.0005476451259581</v>
      </c>
      <c r="D19" s="33" t="s">
        <v>105</v>
      </c>
    </row>
    <row r="20" spans="1:6" x14ac:dyDescent="0.3">
      <c r="C20" s="35"/>
    </row>
    <row r="21" spans="1:6" x14ac:dyDescent="0.3">
      <c r="A21" s="27" t="s">
        <v>106</v>
      </c>
      <c r="B21" s="27" t="s">
        <v>107</v>
      </c>
      <c r="C21" s="27" t="s">
        <v>108</v>
      </c>
      <c r="D21" s="27" t="s">
        <v>109</v>
      </c>
      <c r="E21" s="27" t="s">
        <v>110</v>
      </c>
      <c r="F21" s="27" t="s">
        <v>111</v>
      </c>
    </row>
    <row r="22" spans="1:6" x14ac:dyDescent="0.3">
      <c r="A22" s="36">
        <v>2013</v>
      </c>
      <c r="B22" s="36">
        <v>2</v>
      </c>
      <c r="C22" s="36">
        <v>11</v>
      </c>
      <c r="D22" s="36">
        <v>10</v>
      </c>
      <c r="E22" s="36">
        <v>15</v>
      </c>
      <c r="F22" s="36">
        <v>15</v>
      </c>
    </row>
    <row r="24" spans="1:6" x14ac:dyDescent="0.3">
      <c r="A24" s="29" t="s">
        <v>19</v>
      </c>
      <c r="B24" s="29" t="s">
        <v>71</v>
      </c>
      <c r="C24" s="29" t="s">
        <v>72</v>
      </c>
      <c r="D24" s="29" t="s">
        <v>85</v>
      </c>
    </row>
    <row r="25" spans="1:6" x14ac:dyDescent="0.3">
      <c r="A25" t="s">
        <v>112</v>
      </c>
      <c r="B25" t="s">
        <v>77</v>
      </c>
      <c r="C25" s="32">
        <f>DATE(Aasta,Kuu,Päev)</f>
        <v>41316</v>
      </c>
    </row>
    <row r="26" spans="1:6" x14ac:dyDescent="0.3">
      <c r="A26" t="s">
        <v>113</v>
      </c>
      <c r="B26" t="s">
        <v>81</v>
      </c>
      <c r="C26" s="37">
        <f>TIME(Tunnid,Minutid,Sekundid)</f>
        <v>0.42725694444444445</v>
      </c>
    </row>
    <row r="29" spans="1:6" x14ac:dyDescent="0.3">
      <c r="B29" s="82" t="s">
        <v>190</v>
      </c>
    </row>
    <row r="30" spans="1:6" x14ac:dyDescent="0.3">
      <c r="B30" t="s">
        <v>71</v>
      </c>
      <c r="C30" t="s">
        <v>72</v>
      </c>
      <c r="D30" t="s">
        <v>85</v>
      </c>
    </row>
    <row r="31" spans="1:6" x14ac:dyDescent="0.3">
      <c r="B31" t="s">
        <v>74</v>
      </c>
      <c r="C31">
        <v>44917</v>
      </c>
    </row>
    <row r="32" spans="1:6" x14ac:dyDescent="0.3">
      <c r="B32" t="s">
        <v>76</v>
      </c>
      <c r="C32">
        <v>44917.327663888886</v>
      </c>
    </row>
    <row r="33" spans="2:6" x14ac:dyDescent="0.3">
      <c r="B33" t="s">
        <v>99</v>
      </c>
      <c r="C33">
        <v>41466</v>
      </c>
      <c r="D33" t="s">
        <v>100</v>
      </c>
    </row>
    <row r="34" spans="2:6" x14ac:dyDescent="0.3">
      <c r="B34" t="s">
        <v>102</v>
      </c>
      <c r="C34">
        <v>41486</v>
      </c>
      <c r="D34" t="s">
        <v>100</v>
      </c>
    </row>
    <row r="35" spans="2:6" x14ac:dyDescent="0.3">
      <c r="B35" t="s">
        <v>104</v>
      </c>
      <c r="C35">
        <v>4.0005476451259581</v>
      </c>
      <c r="D35" t="s">
        <v>105</v>
      </c>
    </row>
    <row r="37" spans="2:6" x14ac:dyDescent="0.3">
      <c r="B37" t="s">
        <v>107</v>
      </c>
      <c r="C37" t="s">
        <v>108</v>
      </c>
      <c r="D37" t="s">
        <v>109</v>
      </c>
      <c r="E37" t="s">
        <v>110</v>
      </c>
      <c r="F37" t="s">
        <v>111</v>
      </c>
    </row>
    <row r="38" spans="2:6" x14ac:dyDescent="0.3">
      <c r="B38">
        <v>2</v>
      </c>
      <c r="C38">
        <v>11</v>
      </c>
      <c r="D38">
        <v>10</v>
      </c>
      <c r="E38">
        <v>15</v>
      </c>
      <c r="F38">
        <v>15</v>
      </c>
    </row>
    <row r="40" spans="2:6" x14ac:dyDescent="0.3">
      <c r="B40" t="s">
        <v>71</v>
      </c>
      <c r="C40" t="s">
        <v>72</v>
      </c>
      <c r="D40" t="s">
        <v>85</v>
      </c>
    </row>
    <row r="41" spans="2:6" x14ac:dyDescent="0.3">
      <c r="B41" t="s">
        <v>77</v>
      </c>
      <c r="C41">
        <v>41316</v>
      </c>
    </row>
    <row r="42" spans="2:6" x14ac:dyDescent="0.3">
      <c r="B42" t="s">
        <v>81</v>
      </c>
      <c r="C42">
        <v>0.42725694444444445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E11"/>
  <sheetViews>
    <sheetView zoomScaleNormal="100" workbookViewId="0">
      <selection activeCell="B10" sqref="B10"/>
    </sheetView>
  </sheetViews>
  <sheetFormatPr defaultColWidth="9.109375" defaultRowHeight="14.4" x14ac:dyDescent="0.3"/>
  <cols>
    <col min="1" max="1" width="25.5546875" style="38" bestFit="1" customWidth="1"/>
    <col min="2" max="2" width="22.33203125" style="38" bestFit="1" customWidth="1"/>
    <col min="3" max="16384" width="9.109375" style="38"/>
  </cols>
  <sheetData>
    <row r="1" spans="1:5" ht="25.5" customHeight="1" x14ac:dyDescent="0.4">
      <c r="A1" s="109" t="s">
        <v>114</v>
      </c>
      <c r="B1" s="109"/>
    </row>
    <row r="2" spans="1:5" x14ac:dyDescent="0.3">
      <c r="A2" s="76" t="s">
        <v>115</v>
      </c>
      <c r="B2" s="77">
        <v>36237</v>
      </c>
    </row>
    <row r="3" spans="1:5" ht="28.8" x14ac:dyDescent="0.3">
      <c r="A3" s="41" t="s">
        <v>116</v>
      </c>
      <c r="B3" s="42">
        <f>WEEKDAY(B2,2)</f>
        <v>4</v>
      </c>
    </row>
    <row r="4" spans="1:5" x14ac:dyDescent="0.3">
      <c r="A4" s="39" t="s">
        <v>117</v>
      </c>
      <c r="B4" s="43">
        <f ca="1">TODAY()</f>
        <v>45666</v>
      </c>
    </row>
    <row r="5" spans="1:5" x14ac:dyDescent="0.3">
      <c r="A5" s="39" t="s">
        <v>118</v>
      </c>
      <c r="B5" s="42">
        <f ca="1">YEAR(B4)</f>
        <v>2025</v>
      </c>
    </row>
    <row r="6" spans="1:5" x14ac:dyDescent="0.3">
      <c r="A6" s="39" t="s">
        <v>119</v>
      </c>
      <c r="B6" s="44">
        <f ca="1">B4-B2</f>
        <v>9429</v>
      </c>
    </row>
    <row r="7" spans="1:5" x14ac:dyDescent="0.3">
      <c r="A7" s="39" t="s">
        <v>120</v>
      </c>
      <c r="B7" s="44">
        <f ca="1">INT(YEARFRAC(B2,B4,1))</f>
        <v>25</v>
      </c>
      <c r="E7" s="45"/>
    </row>
    <row r="8" spans="1:5" ht="28.8" x14ac:dyDescent="0.3">
      <c r="A8" s="41" t="s">
        <v>121</v>
      </c>
      <c r="B8" s="43">
        <f ca="1">DATE(B5,MONTH(B2),DAY(B2))</f>
        <v>45734</v>
      </c>
      <c r="E8" s="45"/>
    </row>
    <row r="9" spans="1:5" ht="28.8" x14ac:dyDescent="0.3">
      <c r="A9" s="41" t="s">
        <v>122</v>
      </c>
      <c r="B9" s="42">
        <f ca="1">WEEKDAY(B8,2)</f>
        <v>2</v>
      </c>
    </row>
    <row r="10" spans="1:5" x14ac:dyDescent="0.3">
      <c r="A10" s="110" t="s">
        <v>123</v>
      </c>
      <c r="B10" s="46">
        <v>100</v>
      </c>
      <c r="C10" s="38" t="s">
        <v>124</v>
      </c>
    </row>
    <row r="11" spans="1:5" x14ac:dyDescent="0.3">
      <c r="A11" s="111"/>
      <c r="B11" s="43">
        <f>EDATE(B2,B10*12)</f>
        <v>72762</v>
      </c>
    </row>
  </sheetData>
  <mergeCells count="2">
    <mergeCell ref="A1:B1"/>
    <mergeCell ref="A10:A1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15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5546875" style="38" bestFit="1" customWidth="1"/>
    <col min="2" max="2" width="11.44140625" style="38" bestFit="1" customWidth="1"/>
    <col min="3" max="3" width="13.109375" style="38" bestFit="1" customWidth="1"/>
    <col min="4" max="16384" width="9.109375" style="38"/>
  </cols>
  <sheetData>
    <row r="1" spans="1:4" ht="19.8" x14ac:dyDescent="0.4">
      <c r="A1" s="109" t="s">
        <v>125</v>
      </c>
      <c r="B1" s="109"/>
      <c r="C1" s="109"/>
    </row>
    <row r="2" spans="1:4" x14ac:dyDescent="0.3">
      <c r="C2" s="38" t="s">
        <v>126</v>
      </c>
    </row>
    <row r="3" spans="1:4" x14ac:dyDescent="0.3">
      <c r="A3" s="39" t="s">
        <v>127</v>
      </c>
      <c r="B3" s="40">
        <v>41302</v>
      </c>
      <c r="C3" s="42">
        <f>WEEKDAY(B3,2)</f>
        <v>1</v>
      </c>
      <c r="D3" s="38" t="s">
        <v>128</v>
      </c>
    </row>
    <row r="4" spans="1:4" x14ac:dyDescent="0.3">
      <c r="A4" s="47" t="s">
        <v>129</v>
      </c>
      <c r="B4" s="46">
        <v>16</v>
      </c>
      <c r="C4" s="48" t="s">
        <v>130</v>
      </c>
    </row>
    <row r="5" spans="1:4" ht="48.75" customHeight="1" x14ac:dyDescent="0.3">
      <c r="A5" s="41" t="s">
        <v>131</v>
      </c>
      <c r="B5" s="43">
        <f>B3+(B4*7-3)</f>
        <v>41411</v>
      </c>
      <c r="C5" s="42">
        <f>WEEKDAY(B5,2)</f>
        <v>5</v>
      </c>
      <c r="D5" s="38" t="s">
        <v>132</v>
      </c>
    </row>
    <row r="7" spans="1:4" x14ac:dyDescent="0.3">
      <c r="A7" s="112" t="s">
        <v>133</v>
      </c>
      <c r="B7" s="112"/>
      <c r="C7" s="112"/>
    </row>
    <row r="8" spans="1:4" x14ac:dyDescent="0.3">
      <c r="A8" s="39" t="s">
        <v>134</v>
      </c>
      <c r="B8" s="49">
        <v>0.33333333333333331</v>
      </c>
    </row>
    <row r="9" spans="1:4" x14ac:dyDescent="0.3">
      <c r="A9" s="39" t="s">
        <v>135</v>
      </c>
      <c r="B9" s="46">
        <v>60</v>
      </c>
      <c r="C9" s="38" t="s">
        <v>136</v>
      </c>
      <c r="D9" s="38" t="s">
        <v>137</v>
      </c>
    </row>
    <row r="10" spans="1:4" x14ac:dyDescent="0.3">
      <c r="A10" s="50" t="s">
        <v>138</v>
      </c>
      <c r="B10" s="46">
        <v>15</v>
      </c>
      <c r="C10" s="38" t="s">
        <v>136</v>
      </c>
    </row>
    <row r="11" spans="1:4" x14ac:dyDescent="0.3">
      <c r="A11" s="39" t="s">
        <v>139</v>
      </c>
      <c r="B11" s="39" t="s">
        <v>140</v>
      </c>
      <c r="C11" s="39" t="s">
        <v>141</v>
      </c>
    </row>
    <row r="12" spans="1:4" x14ac:dyDescent="0.3">
      <c r="A12" s="39" t="s">
        <v>142</v>
      </c>
      <c r="B12" s="51">
        <f>$B$8</f>
        <v>0.33333333333333331</v>
      </c>
      <c r="C12" s="51">
        <f>B12+TIME(0,$B$9,0)</f>
        <v>0.375</v>
      </c>
      <c r="D12" s="38" t="s">
        <v>143</v>
      </c>
    </row>
    <row r="13" spans="1:4" x14ac:dyDescent="0.3">
      <c r="A13" s="39" t="s">
        <v>144</v>
      </c>
      <c r="B13" s="51">
        <f>C12+TIME(0,$B$10,0)</f>
        <v>0.38541666666666669</v>
      </c>
      <c r="C13" s="51">
        <f>B13+TIME(0,$B$9,0)</f>
        <v>0.42708333333333337</v>
      </c>
      <c r="D13" s="38" t="s">
        <v>145</v>
      </c>
    </row>
    <row r="14" spans="1:4" x14ac:dyDescent="0.3">
      <c r="A14" s="39" t="s">
        <v>146</v>
      </c>
      <c r="B14" s="51">
        <f>C13+TIME(0,$B$10,0)</f>
        <v>0.43750000000000006</v>
      </c>
      <c r="C14" s="51">
        <f>B14+TIME(0,$B$9,0)</f>
        <v>0.47916666666666674</v>
      </c>
      <c r="D14" s="38" t="s">
        <v>147</v>
      </c>
    </row>
    <row r="15" spans="1:4" x14ac:dyDescent="0.3">
      <c r="A15" s="39" t="s">
        <v>148</v>
      </c>
      <c r="B15" s="51">
        <f>C14+TIME(0,$B$10,0)</f>
        <v>0.48958333333333343</v>
      </c>
      <c r="C15" s="51">
        <f>B15+TIME(0,$B$9,0)</f>
        <v>0.53125000000000011</v>
      </c>
    </row>
  </sheetData>
  <mergeCells count="2">
    <mergeCell ref="A1:C1"/>
    <mergeCell ref="A7:C7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7:K43"/>
  <sheetViews>
    <sheetView topLeftCell="A4" zoomScaleNormal="100" workbookViewId="0">
      <selection activeCell="B7" sqref="B7"/>
    </sheetView>
  </sheetViews>
  <sheetFormatPr defaultRowHeight="14.4" x14ac:dyDescent="0.3"/>
  <cols>
    <col min="1" max="1" width="13.109375" customWidth="1"/>
    <col min="2" max="2" width="20.88671875" bestFit="1" customWidth="1"/>
    <col min="3" max="6" width="11.33203125" customWidth="1"/>
    <col min="7" max="7" width="12.33203125" customWidth="1"/>
    <col min="11" max="11" width="11" customWidth="1"/>
    <col min="257" max="257" width="13.109375" customWidth="1"/>
    <col min="258" max="262" width="11.33203125" customWidth="1"/>
    <col min="263" max="263" width="12.33203125" customWidth="1"/>
    <col min="267" max="267" width="11" customWidth="1"/>
    <col min="513" max="513" width="13.109375" customWidth="1"/>
    <col min="514" max="518" width="11.33203125" customWidth="1"/>
    <col min="519" max="519" width="12.33203125" customWidth="1"/>
    <col min="523" max="523" width="11" customWidth="1"/>
    <col min="769" max="769" width="13.109375" customWidth="1"/>
    <col min="770" max="774" width="11.33203125" customWidth="1"/>
    <col min="775" max="775" width="12.33203125" customWidth="1"/>
    <col min="779" max="779" width="11" customWidth="1"/>
    <col min="1025" max="1025" width="13.109375" customWidth="1"/>
    <col min="1026" max="1030" width="11.33203125" customWidth="1"/>
    <col min="1031" max="1031" width="12.33203125" customWidth="1"/>
    <col min="1035" max="1035" width="11" customWidth="1"/>
    <col min="1281" max="1281" width="13.109375" customWidth="1"/>
    <col min="1282" max="1286" width="11.33203125" customWidth="1"/>
    <col min="1287" max="1287" width="12.33203125" customWidth="1"/>
    <col min="1291" max="1291" width="11" customWidth="1"/>
    <col min="1537" max="1537" width="13.109375" customWidth="1"/>
    <col min="1538" max="1542" width="11.33203125" customWidth="1"/>
    <col min="1543" max="1543" width="12.33203125" customWidth="1"/>
    <col min="1547" max="1547" width="11" customWidth="1"/>
    <col min="1793" max="1793" width="13.109375" customWidth="1"/>
    <col min="1794" max="1798" width="11.33203125" customWidth="1"/>
    <col min="1799" max="1799" width="12.33203125" customWidth="1"/>
    <col min="1803" max="1803" width="11" customWidth="1"/>
    <col min="2049" max="2049" width="13.109375" customWidth="1"/>
    <col min="2050" max="2054" width="11.33203125" customWidth="1"/>
    <col min="2055" max="2055" width="12.33203125" customWidth="1"/>
    <col min="2059" max="2059" width="11" customWidth="1"/>
    <col min="2305" max="2305" width="13.109375" customWidth="1"/>
    <col min="2306" max="2310" width="11.33203125" customWidth="1"/>
    <col min="2311" max="2311" width="12.33203125" customWidth="1"/>
    <col min="2315" max="2315" width="11" customWidth="1"/>
    <col min="2561" max="2561" width="13.109375" customWidth="1"/>
    <col min="2562" max="2566" width="11.33203125" customWidth="1"/>
    <col min="2567" max="2567" width="12.33203125" customWidth="1"/>
    <col min="2571" max="2571" width="11" customWidth="1"/>
    <col min="2817" max="2817" width="13.109375" customWidth="1"/>
    <col min="2818" max="2822" width="11.33203125" customWidth="1"/>
    <col min="2823" max="2823" width="12.33203125" customWidth="1"/>
    <col min="2827" max="2827" width="11" customWidth="1"/>
    <col min="3073" max="3073" width="13.109375" customWidth="1"/>
    <col min="3074" max="3078" width="11.33203125" customWidth="1"/>
    <col min="3079" max="3079" width="12.33203125" customWidth="1"/>
    <col min="3083" max="3083" width="11" customWidth="1"/>
    <col min="3329" max="3329" width="13.109375" customWidth="1"/>
    <col min="3330" max="3334" width="11.33203125" customWidth="1"/>
    <col min="3335" max="3335" width="12.33203125" customWidth="1"/>
    <col min="3339" max="3339" width="11" customWidth="1"/>
    <col min="3585" max="3585" width="13.109375" customWidth="1"/>
    <col min="3586" max="3590" width="11.33203125" customWidth="1"/>
    <col min="3591" max="3591" width="12.33203125" customWidth="1"/>
    <col min="3595" max="3595" width="11" customWidth="1"/>
    <col min="3841" max="3841" width="13.109375" customWidth="1"/>
    <col min="3842" max="3846" width="11.33203125" customWidth="1"/>
    <col min="3847" max="3847" width="12.33203125" customWidth="1"/>
    <col min="3851" max="3851" width="11" customWidth="1"/>
    <col min="4097" max="4097" width="13.109375" customWidth="1"/>
    <col min="4098" max="4102" width="11.33203125" customWidth="1"/>
    <col min="4103" max="4103" width="12.33203125" customWidth="1"/>
    <col min="4107" max="4107" width="11" customWidth="1"/>
    <col min="4353" max="4353" width="13.109375" customWidth="1"/>
    <col min="4354" max="4358" width="11.33203125" customWidth="1"/>
    <col min="4359" max="4359" width="12.33203125" customWidth="1"/>
    <col min="4363" max="4363" width="11" customWidth="1"/>
    <col min="4609" max="4609" width="13.109375" customWidth="1"/>
    <col min="4610" max="4614" width="11.33203125" customWidth="1"/>
    <col min="4615" max="4615" width="12.33203125" customWidth="1"/>
    <col min="4619" max="4619" width="11" customWidth="1"/>
    <col min="4865" max="4865" width="13.109375" customWidth="1"/>
    <col min="4866" max="4870" width="11.33203125" customWidth="1"/>
    <col min="4871" max="4871" width="12.33203125" customWidth="1"/>
    <col min="4875" max="4875" width="11" customWidth="1"/>
    <col min="5121" max="5121" width="13.109375" customWidth="1"/>
    <col min="5122" max="5126" width="11.33203125" customWidth="1"/>
    <col min="5127" max="5127" width="12.33203125" customWidth="1"/>
    <col min="5131" max="5131" width="11" customWidth="1"/>
    <col min="5377" max="5377" width="13.109375" customWidth="1"/>
    <col min="5378" max="5382" width="11.33203125" customWidth="1"/>
    <col min="5383" max="5383" width="12.33203125" customWidth="1"/>
    <col min="5387" max="5387" width="11" customWidth="1"/>
    <col min="5633" max="5633" width="13.109375" customWidth="1"/>
    <col min="5634" max="5638" width="11.33203125" customWidth="1"/>
    <col min="5639" max="5639" width="12.33203125" customWidth="1"/>
    <col min="5643" max="5643" width="11" customWidth="1"/>
    <col min="5889" max="5889" width="13.109375" customWidth="1"/>
    <col min="5890" max="5894" width="11.33203125" customWidth="1"/>
    <col min="5895" max="5895" width="12.33203125" customWidth="1"/>
    <col min="5899" max="5899" width="11" customWidth="1"/>
    <col min="6145" max="6145" width="13.109375" customWidth="1"/>
    <col min="6146" max="6150" width="11.33203125" customWidth="1"/>
    <col min="6151" max="6151" width="12.33203125" customWidth="1"/>
    <col min="6155" max="6155" width="11" customWidth="1"/>
    <col min="6401" max="6401" width="13.109375" customWidth="1"/>
    <col min="6402" max="6406" width="11.33203125" customWidth="1"/>
    <col min="6407" max="6407" width="12.33203125" customWidth="1"/>
    <col min="6411" max="6411" width="11" customWidth="1"/>
    <col min="6657" max="6657" width="13.109375" customWidth="1"/>
    <col min="6658" max="6662" width="11.33203125" customWidth="1"/>
    <col min="6663" max="6663" width="12.33203125" customWidth="1"/>
    <col min="6667" max="6667" width="11" customWidth="1"/>
    <col min="6913" max="6913" width="13.109375" customWidth="1"/>
    <col min="6914" max="6918" width="11.33203125" customWidth="1"/>
    <col min="6919" max="6919" width="12.33203125" customWidth="1"/>
    <col min="6923" max="6923" width="11" customWidth="1"/>
    <col min="7169" max="7169" width="13.109375" customWidth="1"/>
    <col min="7170" max="7174" width="11.33203125" customWidth="1"/>
    <col min="7175" max="7175" width="12.33203125" customWidth="1"/>
    <col min="7179" max="7179" width="11" customWidth="1"/>
    <col min="7425" max="7425" width="13.109375" customWidth="1"/>
    <col min="7426" max="7430" width="11.33203125" customWidth="1"/>
    <col min="7431" max="7431" width="12.33203125" customWidth="1"/>
    <col min="7435" max="7435" width="11" customWidth="1"/>
    <col min="7681" max="7681" width="13.109375" customWidth="1"/>
    <col min="7682" max="7686" width="11.33203125" customWidth="1"/>
    <col min="7687" max="7687" width="12.33203125" customWidth="1"/>
    <col min="7691" max="7691" width="11" customWidth="1"/>
    <col min="7937" max="7937" width="13.109375" customWidth="1"/>
    <col min="7938" max="7942" width="11.33203125" customWidth="1"/>
    <col min="7943" max="7943" width="12.33203125" customWidth="1"/>
    <col min="7947" max="7947" width="11" customWidth="1"/>
    <col min="8193" max="8193" width="13.109375" customWidth="1"/>
    <col min="8194" max="8198" width="11.33203125" customWidth="1"/>
    <col min="8199" max="8199" width="12.33203125" customWidth="1"/>
    <col min="8203" max="8203" width="11" customWidth="1"/>
    <col min="8449" max="8449" width="13.109375" customWidth="1"/>
    <col min="8450" max="8454" width="11.33203125" customWidth="1"/>
    <col min="8455" max="8455" width="12.33203125" customWidth="1"/>
    <col min="8459" max="8459" width="11" customWidth="1"/>
    <col min="8705" max="8705" width="13.109375" customWidth="1"/>
    <col min="8706" max="8710" width="11.33203125" customWidth="1"/>
    <col min="8711" max="8711" width="12.33203125" customWidth="1"/>
    <col min="8715" max="8715" width="11" customWidth="1"/>
    <col min="8961" max="8961" width="13.109375" customWidth="1"/>
    <col min="8962" max="8966" width="11.33203125" customWidth="1"/>
    <col min="8967" max="8967" width="12.33203125" customWidth="1"/>
    <col min="8971" max="8971" width="11" customWidth="1"/>
    <col min="9217" max="9217" width="13.109375" customWidth="1"/>
    <col min="9218" max="9222" width="11.33203125" customWidth="1"/>
    <col min="9223" max="9223" width="12.33203125" customWidth="1"/>
    <col min="9227" max="9227" width="11" customWidth="1"/>
    <col min="9473" max="9473" width="13.109375" customWidth="1"/>
    <col min="9474" max="9478" width="11.33203125" customWidth="1"/>
    <col min="9479" max="9479" width="12.33203125" customWidth="1"/>
    <col min="9483" max="9483" width="11" customWidth="1"/>
    <col min="9729" max="9729" width="13.109375" customWidth="1"/>
    <col min="9730" max="9734" width="11.33203125" customWidth="1"/>
    <col min="9735" max="9735" width="12.33203125" customWidth="1"/>
    <col min="9739" max="9739" width="11" customWidth="1"/>
    <col min="9985" max="9985" width="13.109375" customWidth="1"/>
    <col min="9986" max="9990" width="11.33203125" customWidth="1"/>
    <col min="9991" max="9991" width="12.33203125" customWidth="1"/>
    <col min="9995" max="9995" width="11" customWidth="1"/>
    <col min="10241" max="10241" width="13.109375" customWidth="1"/>
    <col min="10242" max="10246" width="11.33203125" customWidth="1"/>
    <col min="10247" max="10247" width="12.33203125" customWidth="1"/>
    <col min="10251" max="10251" width="11" customWidth="1"/>
    <col min="10497" max="10497" width="13.109375" customWidth="1"/>
    <col min="10498" max="10502" width="11.33203125" customWidth="1"/>
    <col min="10503" max="10503" width="12.33203125" customWidth="1"/>
    <col min="10507" max="10507" width="11" customWidth="1"/>
    <col min="10753" max="10753" width="13.109375" customWidth="1"/>
    <col min="10754" max="10758" width="11.33203125" customWidth="1"/>
    <col min="10759" max="10759" width="12.33203125" customWidth="1"/>
    <col min="10763" max="10763" width="11" customWidth="1"/>
    <col min="11009" max="11009" width="13.109375" customWidth="1"/>
    <col min="11010" max="11014" width="11.33203125" customWidth="1"/>
    <col min="11015" max="11015" width="12.33203125" customWidth="1"/>
    <col min="11019" max="11019" width="11" customWidth="1"/>
    <col min="11265" max="11265" width="13.109375" customWidth="1"/>
    <col min="11266" max="11270" width="11.33203125" customWidth="1"/>
    <col min="11271" max="11271" width="12.33203125" customWidth="1"/>
    <col min="11275" max="11275" width="11" customWidth="1"/>
    <col min="11521" max="11521" width="13.109375" customWidth="1"/>
    <col min="11522" max="11526" width="11.33203125" customWidth="1"/>
    <col min="11527" max="11527" width="12.33203125" customWidth="1"/>
    <col min="11531" max="11531" width="11" customWidth="1"/>
    <col min="11777" max="11777" width="13.109375" customWidth="1"/>
    <col min="11778" max="11782" width="11.33203125" customWidth="1"/>
    <col min="11783" max="11783" width="12.33203125" customWidth="1"/>
    <col min="11787" max="11787" width="11" customWidth="1"/>
    <col min="12033" max="12033" width="13.109375" customWidth="1"/>
    <col min="12034" max="12038" width="11.33203125" customWidth="1"/>
    <col min="12039" max="12039" width="12.33203125" customWidth="1"/>
    <col min="12043" max="12043" width="11" customWidth="1"/>
    <col min="12289" max="12289" width="13.109375" customWidth="1"/>
    <col min="12290" max="12294" width="11.33203125" customWidth="1"/>
    <col min="12295" max="12295" width="12.33203125" customWidth="1"/>
    <col min="12299" max="12299" width="11" customWidth="1"/>
    <col min="12545" max="12545" width="13.109375" customWidth="1"/>
    <col min="12546" max="12550" width="11.33203125" customWidth="1"/>
    <col min="12551" max="12551" width="12.33203125" customWidth="1"/>
    <col min="12555" max="12555" width="11" customWidth="1"/>
    <col min="12801" max="12801" width="13.109375" customWidth="1"/>
    <col min="12802" max="12806" width="11.33203125" customWidth="1"/>
    <col min="12807" max="12807" width="12.33203125" customWidth="1"/>
    <col min="12811" max="12811" width="11" customWidth="1"/>
    <col min="13057" max="13057" width="13.109375" customWidth="1"/>
    <col min="13058" max="13062" width="11.33203125" customWidth="1"/>
    <col min="13063" max="13063" width="12.33203125" customWidth="1"/>
    <col min="13067" max="13067" width="11" customWidth="1"/>
    <col min="13313" max="13313" width="13.109375" customWidth="1"/>
    <col min="13314" max="13318" width="11.33203125" customWidth="1"/>
    <col min="13319" max="13319" width="12.33203125" customWidth="1"/>
    <col min="13323" max="13323" width="11" customWidth="1"/>
    <col min="13569" max="13569" width="13.109375" customWidth="1"/>
    <col min="13570" max="13574" width="11.33203125" customWidth="1"/>
    <col min="13575" max="13575" width="12.33203125" customWidth="1"/>
    <col min="13579" max="13579" width="11" customWidth="1"/>
    <col min="13825" max="13825" width="13.109375" customWidth="1"/>
    <col min="13826" max="13830" width="11.33203125" customWidth="1"/>
    <col min="13831" max="13831" width="12.33203125" customWidth="1"/>
    <col min="13835" max="13835" width="11" customWidth="1"/>
    <col min="14081" max="14081" width="13.109375" customWidth="1"/>
    <col min="14082" max="14086" width="11.33203125" customWidth="1"/>
    <col min="14087" max="14087" width="12.33203125" customWidth="1"/>
    <col min="14091" max="14091" width="11" customWidth="1"/>
    <col min="14337" max="14337" width="13.109375" customWidth="1"/>
    <col min="14338" max="14342" width="11.33203125" customWidth="1"/>
    <col min="14343" max="14343" width="12.33203125" customWidth="1"/>
    <col min="14347" max="14347" width="11" customWidth="1"/>
    <col min="14593" max="14593" width="13.109375" customWidth="1"/>
    <col min="14594" max="14598" width="11.33203125" customWidth="1"/>
    <col min="14599" max="14599" width="12.33203125" customWidth="1"/>
    <col min="14603" max="14603" width="11" customWidth="1"/>
    <col min="14849" max="14849" width="13.109375" customWidth="1"/>
    <col min="14850" max="14854" width="11.33203125" customWidth="1"/>
    <col min="14855" max="14855" width="12.33203125" customWidth="1"/>
    <col min="14859" max="14859" width="11" customWidth="1"/>
    <col min="15105" max="15105" width="13.109375" customWidth="1"/>
    <col min="15106" max="15110" width="11.33203125" customWidth="1"/>
    <col min="15111" max="15111" width="12.33203125" customWidth="1"/>
    <col min="15115" max="15115" width="11" customWidth="1"/>
    <col min="15361" max="15361" width="13.109375" customWidth="1"/>
    <col min="15362" max="15366" width="11.33203125" customWidth="1"/>
    <col min="15367" max="15367" width="12.33203125" customWidth="1"/>
    <col min="15371" max="15371" width="11" customWidth="1"/>
    <col min="15617" max="15617" width="13.109375" customWidth="1"/>
    <col min="15618" max="15622" width="11.33203125" customWidth="1"/>
    <col min="15623" max="15623" width="12.33203125" customWidth="1"/>
    <col min="15627" max="15627" width="11" customWidth="1"/>
    <col min="15873" max="15873" width="13.109375" customWidth="1"/>
    <col min="15874" max="15878" width="11.33203125" customWidth="1"/>
    <col min="15879" max="15879" width="12.33203125" customWidth="1"/>
    <col min="15883" max="15883" width="11" customWidth="1"/>
    <col min="16129" max="16129" width="13.109375" customWidth="1"/>
    <col min="16130" max="16134" width="11.33203125" customWidth="1"/>
    <col min="16135" max="16135" width="12.33203125" customWidth="1"/>
    <col min="16139" max="16139" width="11" customWidth="1"/>
  </cols>
  <sheetData>
    <row r="7" spans="1:11" x14ac:dyDescent="0.3">
      <c r="A7" t="s">
        <v>106</v>
      </c>
      <c r="B7" s="36">
        <f ca="1">YEAR(TODAY())</f>
        <v>2025</v>
      </c>
    </row>
    <row r="9" spans="1:11" ht="30" customHeight="1" x14ac:dyDescent="0.3">
      <c r="A9" s="29" t="s">
        <v>107</v>
      </c>
      <c r="B9" s="29" t="s">
        <v>149</v>
      </c>
      <c r="C9" s="29" t="s">
        <v>126</v>
      </c>
      <c r="D9" s="52" t="s">
        <v>150</v>
      </c>
      <c r="E9" s="29" t="s">
        <v>151</v>
      </c>
      <c r="F9" s="29" t="s">
        <v>126</v>
      </c>
      <c r="G9" s="29" t="s">
        <v>152</v>
      </c>
    </row>
    <row r="10" spans="1:11" x14ac:dyDescent="0.3">
      <c r="A10" t="s">
        <v>153</v>
      </c>
      <c r="B10" s="32">
        <f ca="1">DATE($B$7,1,1)</f>
        <v>45658</v>
      </c>
      <c r="C10" s="34">
        <f ca="1">WEEKDAY(B10,2)</f>
        <v>3</v>
      </c>
      <c r="D10" s="100">
        <v>1</v>
      </c>
      <c r="E10" s="32">
        <f ca="1">EOMONTH(B10,0)</f>
        <v>45688</v>
      </c>
      <c r="F10" s="34">
        <f ca="1">WEEKDAY(B10,2)</f>
        <v>3</v>
      </c>
      <c r="G10" s="34">
        <f ca="1">E10-B10+1</f>
        <v>31</v>
      </c>
      <c r="J10">
        <v>1</v>
      </c>
      <c r="K10" t="s">
        <v>154</v>
      </c>
    </row>
    <row r="11" spans="1:11" x14ac:dyDescent="0.3">
      <c r="A11" t="s">
        <v>155</v>
      </c>
      <c r="B11" s="32">
        <f ca="1">DATE($B$7,1+MONTH(B10),1)</f>
        <v>45689</v>
      </c>
      <c r="C11" s="34">
        <f ca="1">WEEKDAY(B11,2)</f>
        <v>6</v>
      </c>
      <c r="D11" s="99">
        <f ca="1">_xlfn.DAYS(B11,$B$10)+1</f>
        <v>32</v>
      </c>
      <c r="E11" s="32">
        <f t="shared" ref="E11:E21" ca="1" si="0">EOMONTH(B11,0)</f>
        <v>45716</v>
      </c>
      <c r="F11" s="34">
        <f t="shared" ref="F11:F21" ca="1" si="1">WEEKDAY(B11,2)</f>
        <v>6</v>
      </c>
      <c r="G11" s="34">
        <f t="shared" ref="G11:G21" ca="1" si="2">E11-B11+1</f>
        <v>28</v>
      </c>
      <c r="J11">
        <v>2</v>
      </c>
      <c r="K11" t="s">
        <v>156</v>
      </c>
    </row>
    <row r="12" spans="1:11" x14ac:dyDescent="0.3">
      <c r="A12" t="s">
        <v>157</v>
      </c>
      <c r="B12" s="32">
        <f t="shared" ref="B12:B21" ca="1" si="3">DATE($B$7,1+MONTH(B11),1)</f>
        <v>45717</v>
      </c>
      <c r="C12" s="34">
        <f t="shared" ref="C12:C21" ca="1" si="4">WEEKDAY(B12,2)</f>
        <v>6</v>
      </c>
      <c r="D12" s="99">
        <f t="shared" ref="D12:D21" ca="1" si="5">_xlfn.DAYS(B12,$B$10)+1</f>
        <v>60</v>
      </c>
      <c r="E12" s="32">
        <f t="shared" ca="1" si="0"/>
        <v>45747</v>
      </c>
      <c r="F12" s="34">
        <f t="shared" ca="1" si="1"/>
        <v>6</v>
      </c>
      <c r="G12" s="34">
        <f t="shared" ca="1" si="2"/>
        <v>31</v>
      </c>
      <c r="J12">
        <v>3</v>
      </c>
      <c r="K12" t="s">
        <v>158</v>
      </c>
    </row>
    <row r="13" spans="1:11" x14ac:dyDescent="0.3">
      <c r="A13" t="s">
        <v>159</v>
      </c>
      <c r="B13" s="32">
        <f t="shared" ca="1" si="3"/>
        <v>45748</v>
      </c>
      <c r="C13" s="34">
        <f t="shared" ca="1" si="4"/>
        <v>2</v>
      </c>
      <c r="D13" s="99">
        <f t="shared" ca="1" si="5"/>
        <v>91</v>
      </c>
      <c r="E13" s="32">
        <f t="shared" ca="1" si="0"/>
        <v>45777</v>
      </c>
      <c r="F13" s="34">
        <f t="shared" ca="1" si="1"/>
        <v>2</v>
      </c>
      <c r="G13" s="34">
        <f t="shared" ca="1" si="2"/>
        <v>30</v>
      </c>
      <c r="J13">
        <v>4</v>
      </c>
      <c r="K13" t="s">
        <v>160</v>
      </c>
    </row>
    <row r="14" spans="1:11" x14ac:dyDescent="0.3">
      <c r="A14" t="s">
        <v>161</v>
      </c>
      <c r="B14" s="32">
        <f t="shared" ca="1" si="3"/>
        <v>45778</v>
      </c>
      <c r="C14" s="34">
        <f t="shared" ca="1" si="4"/>
        <v>4</v>
      </c>
      <c r="D14" s="99">
        <f t="shared" ca="1" si="5"/>
        <v>121</v>
      </c>
      <c r="E14" s="32">
        <f t="shared" ca="1" si="0"/>
        <v>45808</v>
      </c>
      <c r="F14" s="34">
        <f t="shared" ca="1" si="1"/>
        <v>4</v>
      </c>
      <c r="G14" s="34">
        <f t="shared" ca="1" si="2"/>
        <v>31</v>
      </c>
      <c r="J14">
        <v>5</v>
      </c>
      <c r="K14" t="s">
        <v>162</v>
      </c>
    </row>
    <row r="15" spans="1:11" x14ac:dyDescent="0.3">
      <c r="A15" t="s">
        <v>163</v>
      </c>
      <c r="B15" s="32">
        <f t="shared" ca="1" si="3"/>
        <v>45809</v>
      </c>
      <c r="C15" s="34">
        <f t="shared" ca="1" si="4"/>
        <v>7</v>
      </c>
      <c r="D15" s="99">
        <f t="shared" ca="1" si="5"/>
        <v>152</v>
      </c>
      <c r="E15" s="32">
        <f t="shared" ca="1" si="0"/>
        <v>45838</v>
      </c>
      <c r="F15" s="34">
        <f t="shared" ca="1" si="1"/>
        <v>7</v>
      </c>
      <c r="G15" s="34">
        <f t="shared" ca="1" si="2"/>
        <v>30</v>
      </c>
      <c r="J15">
        <v>6</v>
      </c>
      <c r="K15" t="s">
        <v>164</v>
      </c>
    </row>
    <row r="16" spans="1:11" x14ac:dyDescent="0.3">
      <c r="A16" t="s">
        <v>165</v>
      </c>
      <c r="B16" s="32">
        <f t="shared" ca="1" si="3"/>
        <v>45839</v>
      </c>
      <c r="C16" s="34">
        <f t="shared" ca="1" si="4"/>
        <v>2</v>
      </c>
      <c r="D16" s="99">
        <f t="shared" ca="1" si="5"/>
        <v>182</v>
      </c>
      <c r="E16" s="32">
        <f t="shared" ca="1" si="0"/>
        <v>45869</v>
      </c>
      <c r="F16" s="34">
        <f t="shared" ca="1" si="1"/>
        <v>2</v>
      </c>
      <c r="G16" s="34">
        <f t="shared" ca="1" si="2"/>
        <v>31</v>
      </c>
      <c r="J16">
        <v>7</v>
      </c>
      <c r="K16" t="s">
        <v>166</v>
      </c>
    </row>
    <row r="17" spans="1:7" x14ac:dyDescent="0.3">
      <c r="A17" t="s">
        <v>167</v>
      </c>
      <c r="B17" s="32">
        <f t="shared" ca="1" si="3"/>
        <v>45870</v>
      </c>
      <c r="C17" s="34">
        <f t="shared" ca="1" si="4"/>
        <v>5</v>
      </c>
      <c r="D17" s="99">
        <f t="shared" ca="1" si="5"/>
        <v>213</v>
      </c>
      <c r="E17" s="32">
        <f t="shared" ca="1" si="0"/>
        <v>45900</v>
      </c>
      <c r="F17" s="34">
        <f t="shared" ca="1" si="1"/>
        <v>5</v>
      </c>
      <c r="G17" s="34">
        <f t="shared" ca="1" si="2"/>
        <v>31</v>
      </c>
    </row>
    <row r="18" spans="1:7" x14ac:dyDescent="0.3">
      <c r="A18" t="s">
        <v>168</v>
      </c>
      <c r="B18" s="32">
        <f t="shared" ca="1" si="3"/>
        <v>45901</v>
      </c>
      <c r="C18" s="34">
        <f t="shared" ca="1" si="4"/>
        <v>1</v>
      </c>
      <c r="D18" s="99">
        <f t="shared" ca="1" si="5"/>
        <v>244</v>
      </c>
      <c r="E18" s="32">
        <f t="shared" ca="1" si="0"/>
        <v>45930</v>
      </c>
      <c r="F18" s="34">
        <f t="shared" ca="1" si="1"/>
        <v>1</v>
      </c>
      <c r="G18" s="34">
        <f t="shared" ca="1" si="2"/>
        <v>30</v>
      </c>
    </row>
    <row r="19" spans="1:7" x14ac:dyDescent="0.3">
      <c r="A19" t="s">
        <v>169</v>
      </c>
      <c r="B19" s="32">
        <f t="shared" ca="1" si="3"/>
        <v>45931</v>
      </c>
      <c r="C19" s="34">
        <f t="shared" ca="1" si="4"/>
        <v>3</v>
      </c>
      <c r="D19" s="99">
        <f t="shared" ca="1" si="5"/>
        <v>274</v>
      </c>
      <c r="E19" s="32">
        <f t="shared" ca="1" si="0"/>
        <v>45961</v>
      </c>
      <c r="F19" s="34">
        <f t="shared" ca="1" si="1"/>
        <v>3</v>
      </c>
      <c r="G19" s="34">
        <f t="shared" ca="1" si="2"/>
        <v>31</v>
      </c>
    </row>
    <row r="20" spans="1:7" x14ac:dyDescent="0.3">
      <c r="A20" t="s">
        <v>170</v>
      </c>
      <c r="B20" s="32">
        <f t="shared" ca="1" si="3"/>
        <v>45962</v>
      </c>
      <c r="C20" s="34">
        <f t="shared" ca="1" si="4"/>
        <v>6</v>
      </c>
      <c r="D20" s="99">
        <f t="shared" ca="1" si="5"/>
        <v>305</v>
      </c>
      <c r="E20" s="32">
        <f t="shared" ca="1" si="0"/>
        <v>45991</v>
      </c>
      <c r="F20" s="34">
        <f t="shared" ca="1" si="1"/>
        <v>6</v>
      </c>
      <c r="G20" s="34">
        <f t="shared" ca="1" si="2"/>
        <v>30</v>
      </c>
    </row>
    <row r="21" spans="1:7" x14ac:dyDescent="0.3">
      <c r="A21" t="s">
        <v>171</v>
      </c>
      <c r="B21" s="32">
        <f t="shared" ca="1" si="3"/>
        <v>45992</v>
      </c>
      <c r="C21" s="34">
        <f t="shared" ca="1" si="4"/>
        <v>1</v>
      </c>
      <c r="D21" s="99">
        <f t="shared" ca="1" si="5"/>
        <v>335</v>
      </c>
      <c r="E21" s="32">
        <f t="shared" ca="1" si="0"/>
        <v>46022</v>
      </c>
      <c r="F21" s="34">
        <f t="shared" ca="1" si="1"/>
        <v>1</v>
      </c>
      <c r="G21" s="34">
        <f t="shared" ca="1" si="2"/>
        <v>31</v>
      </c>
    </row>
    <row r="23" spans="1:7" x14ac:dyDescent="0.3">
      <c r="A23" t="s">
        <v>172</v>
      </c>
      <c r="G23" s="30">
        <f ca="1">SUM(G10:G21)</f>
        <v>365</v>
      </c>
    </row>
    <row r="26" spans="1:7" x14ac:dyDescent="0.3">
      <c r="A26" s="82" t="s">
        <v>190</v>
      </c>
    </row>
    <row r="27" spans="1:7" ht="15" thickBot="1" x14ac:dyDescent="0.35"/>
    <row r="28" spans="1:7" x14ac:dyDescent="0.3">
      <c r="A28" s="53" t="s">
        <v>106</v>
      </c>
      <c r="B28" s="54">
        <v>2013</v>
      </c>
      <c r="C28" s="78" t="s">
        <v>173</v>
      </c>
      <c r="D28" s="79"/>
      <c r="E28" s="79"/>
      <c r="F28" s="79"/>
      <c r="G28" s="80"/>
    </row>
    <row r="29" spans="1:7" ht="28.8" x14ac:dyDescent="0.3">
      <c r="A29" s="55" t="s">
        <v>107</v>
      </c>
      <c r="B29" s="56" t="s">
        <v>149</v>
      </c>
      <c r="C29" s="56" t="s">
        <v>126</v>
      </c>
      <c r="D29" s="57" t="s">
        <v>150</v>
      </c>
      <c r="E29" s="56" t="s">
        <v>151</v>
      </c>
      <c r="F29" s="56" t="s">
        <v>126</v>
      </c>
      <c r="G29" s="58" t="s">
        <v>152</v>
      </c>
    </row>
    <row r="30" spans="1:7" x14ac:dyDescent="0.3">
      <c r="A30" s="59" t="s">
        <v>153</v>
      </c>
      <c r="B30" s="60">
        <v>41275</v>
      </c>
      <c r="C30" s="61">
        <v>2</v>
      </c>
      <c r="D30" s="61">
        <v>1</v>
      </c>
      <c r="E30" s="60">
        <v>41305</v>
      </c>
      <c r="F30" s="61">
        <v>4</v>
      </c>
      <c r="G30" s="62">
        <v>31</v>
      </c>
    </row>
    <row r="31" spans="1:7" x14ac:dyDescent="0.3">
      <c r="A31" s="59" t="s">
        <v>155</v>
      </c>
      <c r="B31" s="60">
        <v>41306</v>
      </c>
      <c r="C31" s="61">
        <v>5</v>
      </c>
      <c r="D31" s="61">
        <v>32</v>
      </c>
      <c r="E31" s="60">
        <v>41333</v>
      </c>
      <c r="F31" s="61">
        <v>4</v>
      </c>
      <c r="G31" s="62">
        <v>28</v>
      </c>
    </row>
    <row r="32" spans="1:7" x14ac:dyDescent="0.3">
      <c r="A32" s="59" t="s">
        <v>157</v>
      </c>
      <c r="B32" s="60">
        <v>41334</v>
      </c>
      <c r="C32" s="61">
        <v>5</v>
      </c>
      <c r="D32" s="61">
        <v>60</v>
      </c>
      <c r="E32" s="60">
        <v>41364</v>
      </c>
      <c r="F32" s="61">
        <v>7</v>
      </c>
      <c r="G32" s="62">
        <v>31</v>
      </c>
    </row>
    <row r="33" spans="1:7" x14ac:dyDescent="0.3">
      <c r="A33" s="59" t="s">
        <v>159</v>
      </c>
      <c r="B33" s="60">
        <v>41365</v>
      </c>
      <c r="C33" s="61">
        <v>1</v>
      </c>
      <c r="D33" s="61">
        <v>91</v>
      </c>
      <c r="E33" s="60">
        <v>41394</v>
      </c>
      <c r="F33" s="61">
        <v>2</v>
      </c>
      <c r="G33" s="62">
        <v>30</v>
      </c>
    </row>
    <row r="34" spans="1:7" x14ac:dyDescent="0.3">
      <c r="A34" s="59" t="s">
        <v>161</v>
      </c>
      <c r="B34" s="60">
        <v>41395</v>
      </c>
      <c r="C34" s="61">
        <v>3</v>
      </c>
      <c r="D34" s="61">
        <v>121</v>
      </c>
      <c r="E34" s="60">
        <v>41425</v>
      </c>
      <c r="F34" s="61">
        <v>5</v>
      </c>
      <c r="G34" s="62">
        <v>31</v>
      </c>
    </row>
    <row r="35" spans="1:7" x14ac:dyDescent="0.3">
      <c r="A35" s="59" t="s">
        <v>163</v>
      </c>
      <c r="B35" s="60">
        <v>41426</v>
      </c>
      <c r="C35" s="61">
        <v>6</v>
      </c>
      <c r="D35" s="61">
        <v>152</v>
      </c>
      <c r="E35" s="60">
        <v>41455</v>
      </c>
      <c r="F35" s="61">
        <v>7</v>
      </c>
      <c r="G35" s="62">
        <v>30</v>
      </c>
    </row>
    <row r="36" spans="1:7" x14ac:dyDescent="0.3">
      <c r="A36" s="59" t="s">
        <v>165</v>
      </c>
      <c r="B36" s="60">
        <v>41456</v>
      </c>
      <c r="C36" s="61">
        <v>1</v>
      </c>
      <c r="D36" s="61">
        <v>182</v>
      </c>
      <c r="E36" s="60">
        <v>41486</v>
      </c>
      <c r="F36" s="61">
        <v>3</v>
      </c>
      <c r="G36" s="62">
        <v>31</v>
      </c>
    </row>
    <row r="37" spans="1:7" x14ac:dyDescent="0.3">
      <c r="A37" s="59" t="s">
        <v>167</v>
      </c>
      <c r="B37" s="60">
        <v>41487</v>
      </c>
      <c r="C37" s="61">
        <v>4</v>
      </c>
      <c r="D37" s="61">
        <v>213</v>
      </c>
      <c r="E37" s="60">
        <v>41517</v>
      </c>
      <c r="F37" s="61">
        <v>6</v>
      </c>
      <c r="G37" s="62">
        <v>31</v>
      </c>
    </row>
    <row r="38" spans="1:7" x14ac:dyDescent="0.3">
      <c r="A38" s="59" t="s">
        <v>168</v>
      </c>
      <c r="B38" s="60">
        <v>41518</v>
      </c>
      <c r="C38" s="61">
        <v>7</v>
      </c>
      <c r="D38" s="61">
        <v>244</v>
      </c>
      <c r="E38" s="60">
        <v>41547</v>
      </c>
      <c r="F38" s="61">
        <v>1</v>
      </c>
      <c r="G38" s="62">
        <v>30</v>
      </c>
    </row>
    <row r="39" spans="1:7" x14ac:dyDescent="0.3">
      <c r="A39" s="59" t="s">
        <v>169</v>
      </c>
      <c r="B39" s="60">
        <v>41548</v>
      </c>
      <c r="C39" s="61">
        <v>2</v>
      </c>
      <c r="D39" s="61">
        <v>274</v>
      </c>
      <c r="E39" s="60">
        <v>41578</v>
      </c>
      <c r="F39" s="61">
        <v>4</v>
      </c>
      <c r="G39" s="62">
        <v>31</v>
      </c>
    </row>
    <row r="40" spans="1:7" x14ac:dyDescent="0.3">
      <c r="A40" s="59" t="s">
        <v>170</v>
      </c>
      <c r="B40" s="60">
        <v>41579</v>
      </c>
      <c r="C40" s="61">
        <v>5</v>
      </c>
      <c r="D40" s="61">
        <v>305</v>
      </c>
      <c r="E40" s="60">
        <v>41608</v>
      </c>
      <c r="F40" s="61">
        <v>6</v>
      </c>
      <c r="G40" s="62">
        <v>30</v>
      </c>
    </row>
    <row r="41" spans="1:7" x14ac:dyDescent="0.3">
      <c r="A41" s="59" t="s">
        <v>171</v>
      </c>
      <c r="B41" s="60">
        <v>41609</v>
      </c>
      <c r="C41" s="61">
        <v>7</v>
      </c>
      <c r="D41" s="61">
        <v>335</v>
      </c>
      <c r="E41" s="60">
        <v>41639</v>
      </c>
      <c r="F41" s="61">
        <v>2</v>
      </c>
      <c r="G41" s="62">
        <v>31</v>
      </c>
    </row>
    <row r="42" spans="1:7" x14ac:dyDescent="0.3">
      <c r="A42" s="59"/>
      <c r="B42" s="63"/>
      <c r="C42" s="63"/>
      <c r="D42" s="63"/>
      <c r="E42" s="63"/>
      <c r="F42" s="63"/>
      <c r="G42" s="64"/>
    </row>
    <row r="43" spans="1:7" ht="15" thickBot="1" x14ac:dyDescent="0.35">
      <c r="A43" s="65" t="s">
        <v>172</v>
      </c>
      <c r="B43" s="66"/>
      <c r="C43" s="66"/>
      <c r="D43" s="66"/>
      <c r="E43" s="66"/>
      <c r="F43" s="66"/>
      <c r="G43" s="67">
        <v>365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8:E19"/>
  <sheetViews>
    <sheetView zoomScaleNormal="100" workbookViewId="0">
      <selection activeCell="C11" sqref="C11"/>
    </sheetView>
  </sheetViews>
  <sheetFormatPr defaultRowHeight="14.4" x14ac:dyDescent="0.3"/>
  <cols>
    <col min="1" max="1" width="36.6640625" bestFit="1" customWidth="1"/>
    <col min="2" max="2" width="11.5546875" bestFit="1" customWidth="1"/>
    <col min="3" max="3" width="12" bestFit="1" customWidth="1"/>
    <col min="4" max="4" width="15.6640625" bestFit="1" customWidth="1"/>
    <col min="5" max="5" width="25.109375" bestFit="1" customWidth="1"/>
  </cols>
  <sheetData>
    <row r="8" spans="1:5" x14ac:dyDescent="0.3">
      <c r="B8" s="29" t="s">
        <v>106</v>
      </c>
      <c r="C8" s="29" t="s">
        <v>106</v>
      </c>
    </row>
    <row r="9" spans="1:5" x14ac:dyDescent="0.3">
      <c r="B9">
        <v>2011</v>
      </c>
      <c r="C9" s="36">
        <v>2022</v>
      </c>
      <c r="D9" s="68"/>
    </row>
    <row r="10" spans="1:5" ht="28.8" x14ac:dyDescent="0.3">
      <c r="A10" s="69" t="s">
        <v>174</v>
      </c>
      <c r="B10" s="70" t="s">
        <v>175</v>
      </c>
      <c r="C10" s="70" t="s">
        <v>176</v>
      </c>
      <c r="D10" s="70" t="s">
        <v>177</v>
      </c>
    </row>
    <row r="11" spans="1:5" x14ac:dyDescent="0.3">
      <c r="A11" s="71" t="s">
        <v>178</v>
      </c>
      <c r="B11" s="72">
        <v>40544</v>
      </c>
      <c r="C11" s="60">
        <f>DATE($C$9,1,1)</f>
        <v>44562</v>
      </c>
      <c r="D11" s="73">
        <f>WEEKDAY(C11,2)</f>
        <v>6</v>
      </c>
      <c r="E11" s="102">
        <f>WEEKDAY(C11)</f>
        <v>7</v>
      </c>
    </row>
    <row r="12" spans="1:5" x14ac:dyDescent="0.3">
      <c r="A12" s="71" t="s">
        <v>179</v>
      </c>
      <c r="B12" s="72">
        <v>40598</v>
      </c>
      <c r="C12" s="60">
        <f>DATE($C$9,MONTH(B12),DAY(B12))</f>
        <v>44616</v>
      </c>
      <c r="D12" s="73">
        <f t="shared" ref="D12:D19" si="0">WEEKDAY(C12,2)</f>
        <v>4</v>
      </c>
      <c r="E12" s="102">
        <f t="shared" ref="E12:E19" si="1">WEEKDAY(C12)</f>
        <v>5</v>
      </c>
    </row>
    <row r="13" spans="1:5" x14ac:dyDescent="0.3">
      <c r="A13" s="71" t="s">
        <v>180</v>
      </c>
      <c r="B13" s="72">
        <v>40664</v>
      </c>
      <c r="C13" s="60">
        <f t="shared" ref="C13:C19" si="2">DATE($C$9,MONTH(B13),DAY(B13))</f>
        <v>44682</v>
      </c>
      <c r="D13" s="73">
        <f t="shared" si="0"/>
        <v>7</v>
      </c>
      <c r="E13" s="102">
        <f t="shared" si="1"/>
        <v>1</v>
      </c>
    </row>
    <row r="14" spans="1:5" x14ac:dyDescent="0.3">
      <c r="A14" s="71" t="s">
        <v>181</v>
      </c>
      <c r="B14" s="72">
        <v>40717</v>
      </c>
      <c r="C14" s="60">
        <f t="shared" si="2"/>
        <v>44735</v>
      </c>
      <c r="D14" s="73">
        <f t="shared" si="0"/>
        <v>4</v>
      </c>
      <c r="E14" s="102">
        <f t="shared" si="1"/>
        <v>5</v>
      </c>
    </row>
    <row r="15" spans="1:5" x14ac:dyDescent="0.3">
      <c r="A15" s="71" t="s">
        <v>182</v>
      </c>
      <c r="B15" s="72">
        <v>40718</v>
      </c>
      <c r="C15" s="60">
        <f t="shared" si="2"/>
        <v>44736</v>
      </c>
      <c r="D15" s="73">
        <f t="shared" si="0"/>
        <v>5</v>
      </c>
      <c r="E15" s="102">
        <f t="shared" si="1"/>
        <v>6</v>
      </c>
    </row>
    <row r="16" spans="1:5" x14ac:dyDescent="0.3">
      <c r="A16" s="71" t="s">
        <v>183</v>
      </c>
      <c r="B16" s="72">
        <v>40775</v>
      </c>
      <c r="C16" s="60">
        <f t="shared" si="2"/>
        <v>44793</v>
      </c>
      <c r="D16" s="73">
        <f t="shared" si="0"/>
        <v>6</v>
      </c>
      <c r="E16" s="102">
        <f t="shared" si="1"/>
        <v>7</v>
      </c>
    </row>
    <row r="17" spans="1:5" x14ac:dyDescent="0.3">
      <c r="A17" s="71" t="s">
        <v>184</v>
      </c>
      <c r="B17" s="72">
        <v>40901</v>
      </c>
      <c r="C17" s="60">
        <f t="shared" si="2"/>
        <v>44919</v>
      </c>
      <c r="D17" s="73">
        <f t="shared" si="0"/>
        <v>6</v>
      </c>
      <c r="E17" s="102">
        <f t="shared" si="1"/>
        <v>7</v>
      </c>
    </row>
    <row r="18" spans="1:5" x14ac:dyDescent="0.3">
      <c r="A18" s="71" t="s">
        <v>185</v>
      </c>
      <c r="B18" s="72">
        <v>40902</v>
      </c>
      <c r="C18" s="60">
        <f t="shared" si="2"/>
        <v>44920</v>
      </c>
      <c r="D18" s="73">
        <f t="shared" si="0"/>
        <v>7</v>
      </c>
      <c r="E18" s="102">
        <f t="shared" si="1"/>
        <v>1</v>
      </c>
    </row>
    <row r="19" spans="1:5" x14ac:dyDescent="0.3">
      <c r="A19" s="71" t="s">
        <v>186</v>
      </c>
      <c r="B19" s="72">
        <v>40903</v>
      </c>
      <c r="C19" s="60">
        <f t="shared" si="2"/>
        <v>44921</v>
      </c>
      <c r="D19" s="73">
        <f t="shared" si="0"/>
        <v>1</v>
      </c>
      <c r="E19" s="102">
        <f t="shared" si="1"/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-0.249977111117893"/>
  </sheetPr>
  <dimension ref="A1:E85"/>
  <sheetViews>
    <sheetView topLeftCell="A67" zoomScale="115" zoomScaleNormal="115" workbookViewId="0">
      <selection activeCell="C83" sqref="C83"/>
    </sheetView>
  </sheetViews>
  <sheetFormatPr defaultRowHeight="14.4" x14ac:dyDescent="0.3"/>
  <cols>
    <col min="1" max="1" width="19.6640625" customWidth="1"/>
    <col min="2" max="2" width="15.33203125" bestFit="1" customWidth="1"/>
    <col min="3" max="3" width="30.109375" bestFit="1" customWidth="1"/>
    <col min="4" max="4" width="18.44140625" customWidth="1"/>
    <col min="5" max="5" width="13.44140625" customWidth="1"/>
  </cols>
  <sheetData>
    <row r="1" spans="1:3" ht="17.399999999999999" x14ac:dyDescent="0.3">
      <c r="A1" s="83" t="s">
        <v>252</v>
      </c>
    </row>
    <row r="2" spans="1:3" x14ac:dyDescent="0.3">
      <c r="A2" s="101" t="s">
        <v>582</v>
      </c>
    </row>
    <row r="4" spans="1:3" x14ac:dyDescent="0.3">
      <c r="A4" s="84" t="s">
        <v>191</v>
      </c>
      <c r="B4" s="84"/>
      <c r="C4" s="84"/>
    </row>
    <row r="5" spans="1:3" x14ac:dyDescent="0.3">
      <c r="A5" s="85" t="s">
        <v>192</v>
      </c>
      <c r="B5" s="85" t="s">
        <v>193</v>
      </c>
      <c r="C5" s="85" t="s">
        <v>194</v>
      </c>
    </row>
    <row r="6" spans="1:3" x14ac:dyDescent="0.3">
      <c r="A6" s="86" t="s">
        <v>195</v>
      </c>
      <c r="B6" s="86" t="s">
        <v>196</v>
      </c>
      <c r="C6" s="86" t="str">
        <f>CONCATENATE(A6," ",B6)</f>
        <v>Agu Deforž</v>
      </c>
    </row>
    <row r="7" spans="1:3" x14ac:dyDescent="0.3">
      <c r="A7" s="86" t="s">
        <v>197</v>
      </c>
      <c r="B7" s="86" t="s">
        <v>198</v>
      </c>
      <c r="C7" s="86" t="str">
        <f t="shared" ref="C7:C11" si="0">CONCATENATE(A7," ",B7)</f>
        <v>Aleksander Juurak</v>
      </c>
    </row>
    <row r="8" spans="1:3" x14ac:dyDescent="0.3">
      <c r="A8" s="86" t="s">
        <v>199</v>
      </c>
      <c r="B8" s="86" t="s">
        <v>200</v>
      </c>
      <c r="C8" s="86" t="str">
        <f t="shared" si="0"/>
        <v>Aliine Kivimägi</v>
      </c>
    </row>
    <row r="9" spans="1:3" x14ac:dyDescent="0.3">
      <c r="A9" s="86" t="s">
        <v>201</v>
      </c>
      <c r="B9" s="86" t="s">
        <v>202</v>
      </c>
      <c r="C9" s="86" t="str">
        <f t="shared" si="0"/>
        <v>Gerbert Laane</v>
      </c>
    </row>
    <row r="10" spans="1:3" x14ac:dyDescent="0.3">
      <c r="A10" s="86" t="s">
        <v>203</v>
      </c>
      <c r="B10" s="86" t="s">
        <v>204</v>
      </c>
      <c r="C10" s="86" t="str">
        <f t="shared" si="0"/>
        <v>Ivar Lettens</v>
      </c>
    </row>
    <row r="11" spans="1:3" x14ac:dyDescent="0.3">
      <c r="A11" s="86" t="s">
        <v>205</v>
      </c>
      <c r="B11" s="86" t="s">
        <v>206</v>
      </c>
      <c r="C11" s="86" t="str">
        <f t="shared" si="0"/>
        <v>Kaarel Lotman</v>
      </c>
    </row>
    <row r="13" spans="1:3" x14ac:dyDescent="0.3">
      <c r="A13" s="27" t="s">
        <v>207</v>
      </c>
    </row>
    <row r="14" spans="1:3" x14ac:dyDescent="0.3">
      <c r="A14" s="85" t="s">
        <v>187</v>
      </c>
      <c r="B14" s="85" t="s">
        <v>208</v>
      </c>
      <c r="C14" s="85" t="s">
        <v>209</v>
      </c>
    </row>
    <row r="15" spans="1:3" x14ac:dyDescent="0.3">
      <c r="A15" s="86" t="s">
        <v>210</v>
      </c>
      <c r="B15" s="86" t="str">
        <f>PROPER(A15)</f>
        <v>Agu Deforž</v>
      </c>
      <c r="C15" s="86" t="str">
        <f>UPPER(A15)</f>
        <v>AGU DEFORŽ</v>
      </c>
    </row>
    <row r="16" spans="1:3" x14ac:dyDescent="0.3">
      <c r="A16" s="86" t="s">
        <v>211</v>
      </c>
      <c r="B16" s="86" t="str">
        <f t="shared" ref="B16:B20" si="1">PROPER(A16)</f>
        <v>Aleksander Juurak</v>
      </c>
      <c r="C16" s="86" t="str">
        <f t="shared" ref="C16:C20" si="2">UPPER(A16)</f>
        <v>ALEKSANDER JUURAK</v>
      </c>
    </row>
    <row r="17" spans="1:4" x14ac:dyDescent="0.3">
      <c r="A17" s="86" t="s">
        <v>212</v>
      </c>
      <c r="B17" s="86" t="str">
        <f t="shared" si="1"/>
        <v>Aliine Kivimägi</v>
      </c>
      <c r="C17" s="86" t="str">
        <f t="shared" si="2"/>
        <v>ALIINE KIVIMÄGI</v>
      </c>
    </row>
    <row r="18" spans="1:4" x14ac:dyDescent="0.3">
      <c r="A18" s="86" t="s">
        <v>213</v>
      </c>
      <c r="B18" s="86" t="str">
        <f t="shared" si="1"/>
        <v>Gerbert Laane</v>
      </c>
      <c r="C18" s="86" t="str">
        <f t="shared" si="2"/>
        <v>GERBERT LAANE</v>
      </c>
    </row>
    <row r="19" spans="1:4" x14ac:dyDescent="0.3">
      <c r="A19" s="86" t="s">
        <v>214</v>
      </c>
      <c r="B19" s="86" t="str">
        <f t="shared" si="1"/>
        <v>Ivar Lettens</v>
      </c>
      <c r="C19" s="86" t="str">
        <f t="shared" si="2"/>
        <v>IVAR LETTENS</v>
      </c>
    </row>
    <row r="20" spans="1:4" x14ac:dyDescent="0.3">
      <c r="A20" s="86" t="s">
        <v>215</v>
      </c>
      <c r="B20" s="86" t="str">
        <f t="shared" si="1"/>
        <v>Kaarel Lotman</v>
      </c>
      <c r="C20" s="86" t="str">
        <f t="shared" si="2"/>
        <v>KAAREL LOTMAN</v>
      </c>
    </row>
    <row r="22" spans="1:4" x14ac:dyDescent="0.3">
      <c r="A22" s="27" t="s">
        <v>216</v>
      </c>
    </row>
    <row r="23" spans="1:4" x14ac:dyDescent="0.3">
      <c r="A23" s="85" t="s">
        <v>187</v>
      </c>
      <c r="B23" s="85" t="s">
        <v>217</v>
      </c>
      <c r="C23" s="85" t="s">
        <v>218</v>
      </c>
      <c r="D23" s="85" t="s">
        <v>219</v>
      </c>
    </row>
    <row r="24" spans="1:4" x14ac:dyDescent="0.3">
      <c r="A24" s="86" t="s">
        <v>210</v>
      </c>
      <c r="B24" s="86">
        <f>LEN(SUBSTITUTE(A24," ",""))</f>
        <v>9</v>
      </c>
      <c r="C24" s="86">
        <f>LEN(LEFT(A24,SEARCH(" ",A24)))-1</f>
        <v>3</v>
      </c>
      <c r="D24" s="86">
        <f>LEN(RIGHT(A24,LEN(A24)-SEARCH(" ",A24)))</f>
        <v>6</v>
      </c>
    </row>
    <row r="25" spans="1:4" x14ac:dyDescent="0.3">
      <c r="A25" s="86" t="s">
        <v>211</v>
      </c>
      <c r="B25" s="86">
        <f t="shared" ref="B25:B29" si="3">LEN(SUBSTITUTE(A25," ",""))</f>
        <v>16</v>
      </c>
      <c r="C25" s="86">
        <f t="shared" ref="C25:C29" si="4">LEN(LEFT(A25,SEARCH(" ",A25)))-1</f>
        <v>10</v>
      </c>
      <c r="D25" s="86">
        <f t="shared" ref="D25:D29" si="5">LEN(RIGHT(A25,LEN(A25)-SEARCH(" ",A25)))</f>
        <v>6</v>
      </c>
    </row>
    <row r="26" spans="1:4" x14ac:dyDescent="0.3">
      <c r="A26" s="86" t="s">
        <v>212</v>
      </c>
      <c r="B26" s="86">
        <f t="shared" si="3"/>
        <v>14</v>
      </c>
      <c r="C26" s="86">
        <f t="shared" si="4"/>
        <v>6</v>
      </c>
      <c r="D26" s="86">
        <f t="shared" si="5"/>
        <v>8</v>
      </c>
    </row>
    <row r="27" spans="1:4" x14ac:dyDescent="0.3">
      <c r="A27" s="86" t="s">
        <v>213</v>
      </c>
      <c r="B27" s="86">
        <f t="shared" si="3"/>
        <v>12</v>
      </c>
      <c r="C27" s="86">
        <f t="shared" si="4"/>
        <v>7</v>
      </c>
      <c r="D27" s="86">
        <f t="shared" si="5"/>
        <v>5</v>
      </c>
    </row>
    <row r="28" spans="1:4" x14ac:dyDescent="0.3">
      <c r="A28" s="86" t="s">
        <v>214</v>
      </c>
      <c r="B28" s="86">
        <f t="shared" si="3"/>
        <v>11</v>
      </c>
      <c r="C28" s="86">
        <f t="shared" si="4"/>
        <v>4</v>
      </c>
      <c r="D28" s="86">
        <f t="shared" si="5"/>
        <v>7</v>
      </c>
    </row>
    <row r="29" spans="1:4" x14ac:dyDescent="0.3">
      <c r="A29" s="86" t="s">
        <v>215</v>
      </c>
      <c r="B29" s="86">
        <f t="shared" si="3"/>
        <v>12</v>
      </c>
      <c r="C29" s="86">
        <f t="shared" si="4"/>
        <v>6</v>
      </c>
      <c r="D29" s="86">
        <f t="shared" si="5"/>
        <v>6</v>
      </c>
    </row>
    <row r="31" spans="1:4" x14ac:dyDescent="0.3">
      <c r="A31" s="27" t="s">
        <v>220</v>
      </c>
    </row>
    <row r="32" spans="1:4" x14ac:dyDescent="0.3">
      <c r="A32" s="85" t="s">
        <v>187</v>
      </c>
      <c r="B32" s="85" t="s">
        <v>221</v>
      </c>
      <c r="C32" s="85" t="s">
        <v>222</v>
      </c>
      <c r="D32" s="85" t="s">
        <v>223</v>
      </c>
    </row>
    <row r="33" spans="1:4" x14ac:dyDescent="0.3">
      <c r="A33" s="86" t="s">
        <v>210</v>
      </c>
      <c r="B33" s="86" t="str">
        <f>LEFT(A33,1)</f>
        <v>a</v>
      </c>
      <c r="C33" s="86" t="str">
        <f>MID(SUBSTITUTE(A33," ",""),5,3)</f>
        <v>efo</v>
      </c>
      <c r="D33" s="86" t="str">
        <f>RIGHT(A33,2)</f>
        <v>rž</v>
      </c>
    </row>
    <row r="34" spans="1:4" x14ac:dyDescent="0.3">
      <c r="A34" s="86" t="s">
        <v>211</v>
      </c>
      <c r="B34" s="86" t="str">
        <f t="shared" ref="B34:B38" si="6">LEFT(A34,1)</f>
        <v>a</v>
      </c>
      <c r="C34" s="86" t="str">
        <f t="shared" ref="C34:C38" si="7">MID(SUBSTITUTE(A34," ",""),5,3)</f>
        <v>san</v>
      </c>
      <c r="D34" s="86" t="str">
        <f t="shared" ref="D34:D38" si="8">RIGHT(A34,2)</f>
        <v>ak</v>
      </c>
    </row>
    <row r="35" spans="1:4" x14ac:dyDescent="0.3">
      <c r="A35" s="86" t="s">
        <v>212</v>
      </c>
      <c r="B35" s="86" t="str">
        <f t="shared" si="6"/>
        <v>a</v>
      </c>
      <c r="C35" s="86" t="str">
        <f t="shared" si="7"/>
        <v>nek</v>
      </c>
      <c r="D35" s="86" t="str">
        <f t="shared" si="8"/>
        <v>gi</v>
      </c>
    </row>
    <row r="36" spans="1:4" x14ac:dyDescent="0.3">
      <c r="A36" s="86" t="s">
        <v>213</v>
      </c>
      <c r="B36" s="86" t="str">
        <f t="shared" si="6"/>
        <v>g</v>
      </c>
      <c r="C36" s="86" t="str">
        <f t="shared" si="7"/>
        <v>ert</v>
      </c>
      <c r="D36" s="86" t="str">
        <f t="shared" si="8"/>
        <v>ne</v>
      </c>
    </row>
    <row r="37" spans="1:4" x14ac:dyDescent="0.3">
      <c r="A37" s="86" t="s">
        <v>214</v>
      </c>
      <c r="B37" s="86" t="str">
        <f t="shared" si="6"/>
        <v>i</v>
      </c>
      <c r="C37" s="86" t="str">
        <f t="shared" si="7"/>
        <v>let</v>
      </c>
      <c r="D37" s="86" t="str">
        <f t="shared" si="8"/>
        <v>ns</v>
      </c>
    </row>
    <row r="38" spans="1:4" x14ac:dyDescent="0.3">
      <c r="A38" s="86" t="s">
        <v>215</v>
      </c>
      <c r="B38" s="86" t="str">
        <f t="shared" si="6"/>
        <v>k</v>
      </c>
      <c r="C38" s="86" t="str">
        <f t="shared" si="7"/>
        <v>ell</v>
      </c>
      <c r="D38" s="86" t="str">
        <f t="shared" si="8"/>
        <v>an</v>
      </c>
    </row>
    <row r="40" spans="1:4" x14ac:dyDescent="0.3">
      <c r="A40" s="84" t="s">
        <v>224</v>
      </c>
    </row>
    <row r="41" spans="1:4" x14ac:dyDescent="0.3">
      <c r="A41" s="85" t="s">
        <v>225</v>
      </c>
      <c r="B41" s="85" t="s">
        <v>192</v>
      </c>
    </row>
    <row r="42" spans="1:4" x14ac:dyDescent="0.3">
      <c r="A42" s="86" t="s">
        <v>226</v>
      </c>
      <c r="B42" s="86" t="str">
        <f>LEFT(A42, SEARCH(" ",A42))</f>
        <v xml:space="preserve">Agu, </v>
      </c>
    </row>
    <row r="43" spans="1:4" x14ac:dyDescent="0.3">
      <c r="A43" s="86" t="s">
        <v>227</v>
      </c>
      <c r="B43" s="86" t="str">
        <f t="shared" ref="B43:B47" si="9">LEFT(A43, SEARCH(" ",A43))</f>
        <v xml:space="preserve">Aleksander, </v>
      </c>
    </row>
    <row r="44" spans="1:4" x14ac:dyDescent="0.3">
      <c r="A44" s="86" t="s">
        <v>228</v>
      </c>
      <c r="B44" s="86" t="str">
        <f t="shared" si="9"/>
        <v xml:space="preserve">Aliine, </v>
      </c>
    </row>
    <row r="45" spans="1:4" x14ac:dyDescent="0.3">
      <c r="A45" s="86" t="s">
        <v>229</v>
      </c>
      <c r="B45" s="86" t="str">
        <f t="shared" si="9"/>
        <v xml:space="preserve">Gerbert, </v>
      </c>
    </row>
    <row r="46" spans="1:4" x14ac:dyDescent="0.3">
      <c r="A46" s="86" t="s">
        <v>230</v>
      </c>
      <c r="B46" s="86" t="str">
        <f t="shared" si="9"/>
        <v xml:space="preserve">Ivar, </v>
      </c>
    </row>
    <row r="47" spans="1:4" x14ac:dyDescent="0.3">
      <c r="A47" s="86" t="s">
        <v>231</v>
      </c>
      <c r="B47" s="86" t="str">
        <f t="shared" si="9"/>
        <v xml:space="preserve">Kaarel, </v>
      </c>
    </row>
    <row r="49" spans="1:5" x14ac:dyDescent="0.3">
      <c r="A49" s="84" t="s">
        <v>232</v>
      </c>
      <c r="B49" s="84"/>
      <c r="C49" s="84"/>
    </row>
    <row r="50" spans="1:5" x14ac:dyDescent="0.3">
      <c r="A50" s="85" t="s">
        <v>192</v>
      </c>
      <c r="B50" s="85" t="s">
        <v>193</v>
      </c>
      <c r="C50" s="85" t="s">
        <v>233</v>
      </c>
      <c r="D50" s="85" t="s">
        <v>234</v>
      </c>
      <c r="E50" s="85" t="s">
        <v>235</v>
      </c>
    </row>
    <row r="51" spans="1:5" x14ac:dyDescent="0.3">
      <c r="A51" s="86" t="s">
        <v>195</v>
      </c>
      <c r="B51" s="86" t="s">
        <v>196</v>
      </c>
      <c r="C51" s="86" t="str">
        <f>_xlfn.CONCAT(MID(A51,1,1),". ",B51)</f>
        <v>A. Deforž</v>
      </c>
      <c r="D51" s="86" t="str">
        <f>_xlfn.CONCAT(A51,". ",MID(B51,1,1))</f>
        <v>Agu. D</v>
      </c>
      <c r="E51" s="86" t="str">
        <f>_xlfn.CONCAT(MID(A51,1,1),". ",MID(B51,1,1),". ")</f>
        <v xml:space="preserve">A. D. </v>
      </c>
    </row>
    <row r="52" spans="1:5" x14ac:dyDescent="0.3">
      <c r="A52" s="86" t="s">
        <v>197</v>
      </c>
      <c r="B52" s="86" t="s">
        <v>198</v>
      </c>
      <c r="C52" s="86" t="str">
        <f t="shared" ref="C52:C56" si="10">_xlfn.CONCAT(MID(A52,1,1),". ",B52)</f>
        <v>A. Juurak</v>
      </c>
      <c r="D52" s="86" t="str">
        <f t="shared" ref="D52:D56" si="11">_xlfn.CONCAT(A52,". ",MID(B52,1,1))</f>
        <v>Aleksander. J</v>
      </c>
      <c r="E52" s="86" t="str">
        <f t="shared" ref="E52:E56" si="12">_xlfn.CONCAT(MID(A52,1,1),". ",MID(B52,1,1),". ")</f>
        <v xml:space="preserve">A. J. </v>
      </c>
    </row>
    <row r="53" spans="1:5" x14ac:dyDescent="0.3">
      <c r="A53" s="86" t="s">
        <v>199</v>
      </c>
      <c r="B53" s="86" t="s">
        <v>200</v>
      </c>
      <c r="C53" s="86" t="str">
        <f t="shared" si="10"/>
        <v>A. Kivimägi</v>
      </c>
      <c r="D53" s="86" t="str">
        <f t="shared" si="11"/>
        <v>Aliine. K</v>
      </c>
      <c r="E53" s="86" t="str">
        <f t="shared" si="12"/>
        <v xml:space="preserve">A. K. </v>
      </c>
    </row>
    <row r="54" spans="1:5" x14ac:dyDescent="0.3">
      <c r="A54" s="86" t="s">
        <v>201</v>
      </c>
      <c r="B54" s="86" t="s">
        <v>202</v>
      </c>
      <c r="C54" s="86" t="str">
        <f t="shared" si="10"/>
        <v>G. Laane</v>
      </c>
      <c r="D54" s="86" t="str">
        <f t="shared" si="11"/>
        <v>Gerbert. L</v>
      </c>
      <c r="E54" s="86" t="str">
        <f t="shared" si="12"/>
        <v xml:space="preserve">G. L. </v>
      </c>
    </row>
    <row r="55" spans="1:5" x14ac:dyDescent="0.3">
      <c r="A55" s="86" t="s">
        <v>203</v>
      </c>
      <c r="B55" s="86" t="s">
        <v>204</v>
      </c>
      <c r="C55" s="86" t="str">
        <f t="shared" si="10"/>
        <v>I. Lettens</v>
      </c>
      <c r="D55" s="86" t="str">
        <f t="shared" si="11"/>
        <v>Ivar. L</v>
      </c>
      <c r="E55" s="86" t="str">
        <f t="shared" si="12"/>
        <v xml:space="preserve">I. L. </v>
      </c>
    </row>
    <row r="56" spans="1:5" x14ac:dyDescent="0.3">
      <c r="A56" s="86" t="s">
        <v>205</v>
      </c>
      <c r="B56" s="86" t="s">
        <v>206</v>
      </c>
      <c r="C56" s="86" t="str">
        <f t="shared" si="10"/>
        <v>K. Lotman</v>
      </c>
      <c r="D56" s="86" t="str">
        <f t="shared" si="11"/>
        <v>Kaarel. L</v>
      </c>
      <c r="E56" s="86" t="str">
        <f t="shared" si="12"/>
        <v xml:space="preserve">K. L. </v>
      </c>
    </row>
    <row r="58" spans="1:5" x14ac:dyDescent="0.3">
      <c r="A58" s="27" t="s">
        <v>236</v>
      </c>
    </row>
    <row r="59" spans="1:5" x14ac:dyDescent="0.3">
      <c r="A59" s="85" t="s">
        <v>237</v>
      </c>
      <c r="B59" s="85" t="s">
        <v>238</v>
      </c>
      <c r="C59" s="85" t="s">
        <v>239</v>
      </c>
      <c r="D59" s="85" t="s">
        <v>240</v>
      </c>
      <c r="E59" s="85" t="s">
        <v>241</v>
      </c>
    </row>
    <row r="60" spans="1:5" x14ac:dyDescent="0.3">
      <c r="A60" s="86">
        <v>37903304217</v>
      </c>
      <c r="B60" s="86" t="str">
        <f>MID(A60,6,2)</f>
        <v>30</v>
      </c>
      <c r="C60" s="86" t="str">
        <f>MID(A60,4,2)</f>
        <v>03</v>
      </c>
      <c r="D60" s="86">
        <f>1900+MID(A60,2,2)</f>
        <v>1979</v>
      </c>
      <c r="E60" s="86" t="str">
        <f>IF(MOD(MID(A60,1,1), 2)=0, "naine", "mees")</f>
        <v>mees</v>
      </c>
    </row>
    <row r="61" spans="1:5" x14ac:dyDescent="0.3">
      <c r="A61" s="86">
        <v>37404270295</v>
      </c>
      <c r="B61" s="86" t="str">
        <f t="shared" ref="B61:B67" si="13">MID(A61,6,2)</f>
        <v>27</v>
      </c>
      <c r="C61" s="86" t="str">
        <f t="shared" ref="C61:C67" si="14">MID(A61,4,2)</f>
        <v>04</v>
      </c>
      <c r="D61" s="86">
        <f t="shared" ref="D61:D67" si="15">1900+MID(A61,2,2)</f>
        <v>1974</v>
      </c>
      <c r="E61" s="86" t="str">
        <f t="shared" ref="E61:E67" si="16">IF(MOD(MID(A61,1,1), 2)=0, "naine", "mees")</f>
        <v>mees</v>
      </c>
    </row>
    <row r="62" spans="1:5" x14ac:dyDescent="0.3">
      <c r="A62" s="86">
        <v>39006200096</v>
      </c>
      <c r="B62" s="86" t="str">
        <f t="shared" si="13"/>
        <v>20</v>
      </c>
      <c r="C62" s="86" t="str">
        <f t="shared" si="14"/>
        <v>06</v>
      </c>
      <c r="D62" s="86">
        <f t="shared" si="15"/>
        <v>1990</v>
      </c>
      <c r="E62" s="86" t="str">
        <f t="shared" si="16"/>
        <v>mees</v>
      </c>
    </row>
    <row r="63" spans="1:5" x14ac:dyDescent="0.3">
      <c r="A63" s="86">
        <v>47503164235</v>
      </c>
      <c r="B63" s="86" t="str">
        <f t="shared" si="13"/>
        <v>16</v>
      </c>
      <c r="C63" s="86" t="str">
        <f t="shared" si="14"/>
        <v>03</v>
      </c>
      <c r="D63" s="86">
        <f t="shared" si="15"/>
        <v>1975</v>
      </c>
      <c r="E63" s="86" t="str">
        <f t="shared" si="16"/>
        <v>naine</v>
      </c>
    </row>
    <row r="64" spans="1:5" x14ac:dyDescent="0.3">
      <c r="A64" s="86">
        <v>36212090250</v>
      </c>
      <c r="B64" s="86" t="str">
        <f t="shared" si="13"/>
        <v>09</v>
      </c>
      <c r="C64" s="86" t="str">
        <f t="shared" si="14"/>
        <v>12</v>
      </c>
      <c r="D64" s="86">
        <f t="shared" si="15"/>
        <v>1962</v>
      </c>
      <c r="E64" s="86" t="str">
        <f t="shared" si="16"/>
        <v>mees</v>
      </c>
    </row>
    <row r="65" spans="1:5" x14ac:dyDescent="0.3">
      <c r="A65" s="86">
        <v>37503120339</v>
      </c>
      <c r="B65" s="86" t="str">
        <f t="shared" si="13"/>
        <v>12</v>
      </c>
      <c r="C65" s="86" t="str">
        <f t="shared" si="14"/>
        <v>03</v>
      </c>
      <c r="D65" s="86">
        <f t="shared" si="15"/>
        <v>1975</v>
      </c>
      <c r="E65" s="86" t="str">
        <f t="shared" si="16"/>
        <v>mees</v>
      </c>
    </row>
    <row r="66" spans="1:5" x14ac:dyDescent="0.3">
      <c r="A66" s="86">
        <v>38101216039</v>
      </c>
      <c r="B66" s="86" t="str">
        <f t="shared" si="13"/>
        <v>21</v>
      </c>
      <c r="C66" s="86" t="str">
        <f t="shared" si="14"/>
        <v>01</v>
      </c>
      <c r="D66" s="86">
        <f t="shared" si="15"/>
        <v>1981</v>
      </c>
      <c r="E66" s="86" t="str">
        <f t="shared" si="16"/>
        <v>mees</v>
      </c>
    </row>
    <row r="67" spans="1:5" x14ac:dyDescent="0.3">
      <c r="A67" s="86">
        <v>35807010318</v>
      </c>
      <c r="B67" s="86" t="str">
        <f t="shared" si="13"/>
        <v>01</v>
      </c>
      <c r="C67" s="86" t="str">
        <f t="shared" si="14"/>
        <v>07</v>
      </c>
      <c r="D67" s="86">
        <f t="shared" si="15"/>
        <v>1958</v>
      </c>
      <c r="E67" s="86" t="str">
        <f t="shared" si="16"/>
        <v>mees</v>
      </c>
    </row>
    <row r="69" spans="1:5" x14ac:dyDescent="0.3">
      <c r="A69" s="27" t="s">
        <v>242</v>
      </c>
    </row>
    <row r="70" spans="1:5" x14ac:dyDescent="0.3">
      <c r="A70" s="85" t="s">
        <v>187</v>
      </c>
      <c r="B70" s="85" t="s">
        <v>243</v>
      </c>
    </row>
    <row r="71" spans="1:5" x14ac:dyDescent="0.3">
      <c r="A71" s="86" t="s">
        <v>244</v>
      </c>
      <c r="B71" s="86" t="str">
        <f>SUBSTITUTE(A71,"Ü","Y")</f>
        <v>Yllar</v>
      </c>
    </row>
    <row r="72" spans="1:5" x14ac:dyDescent="0.3">
      <c r="A72" s="86" t="s">
        <v>245</v>
      </c>
      <c r="B72" s="86" t="str">
        <f>SUBSTITUTE(A72,"Õ","6")</f>
        <v>6nne</v>
      </c>
    </row>
    <row r="73" spans="1:5" x14ac:dyDescent="0.3">
      <c r="A73" s="87" t="s">
        <v>246</v>
      </c>
      <c r="B73" s="86" t="str">
        <f>SUBSTITUTE(A73,"Ä","2")</f>
        <v>Kätlin</v>
      </c>
    </row>
    <row r="74" spans="1:5" x14ac:dyDescent="0.3">
      <c r="A74" s="87" t="s">
        <v>247</v>
      </c>
      <c r="B74" s="86" t="str">
        <f t="shared" ref="B74:B75" si="17">SUBSTITUTE(A74,"Ü","Y")</f>
        <v>Küllike</v>
      </c>
    </row>
    <row r="75" spans="1:5" x14ac:dyDescent="0.3">
      <c r="A75" s="87" t="s">
        <v>248</v>
      </c>
      <c r="B75" s="86" t="str">
        <f t="shared" si="17"/>
        <v>Björn</v>
      </c>
    </row>
    <row r="76" spans="1:5" x14ac:dyDescent="0.3">
      <c r="A76" s="87" t="s">
        <v>249</v>
      </c>
      <c r="B76" s="86" t="str">
        <f>SUBSTITUTE(A72,"Õ","6")</f>
        <v>6nne</v>
      </c>
    </row>
    <row r="78" spans="1:5" x14ac:dyDescent="0.3">
      <c r="A78" s="27" t="s">
        <v>250</v>
      </c>
    </row>
    <row r="79" spans="1:5" x14ac:dyDescent="0.3">
      <c r="A79" s="85" t="s">
        <v>187</v>
      </c>
      <c r="B79" s="85" t="s">
        <v>243</v>
      </c>
      <c r="C79" s="85" t="s">
        <v>251</v>
      </c>
    </row>
    <row r="80" spans="1:5" x14ac:dyDescent="0.3">
      <c r="A80" s="86" t="s">
        <v>244</v>
      </c>
      <c r="B80" s="88">
        <f ca="1">RANDBETWEEN(5,30)</f>
        <v>5</v>
      </c>
      <c r="C80" s="86" t="str">
        <f ca="1">REPT("*",B80)</f>
        <v>*****</v>
      </c>
    </row>
    <row r="81" spans="1:3" x14ac:dyDescent="0.3">
      <c r="A81" s="86" t="s">
        <v>245</v>
      </c>
      <c r="B81" s="88">
        <f t="shared" ref="B81:B85" ca="1" si="18">RANDBETWEEN(5,30)</f>
        <v>29</v>
      </c>
      <c r="C81" s="86" t="str">
        <f t="shared" ref="C81:C85" ca="1" si="19">REPT("*",B81)</f>
        <v>*****************************</v>
      </c>
    </row>
    <row r="82" spans="1:3" x14ac:dyDescent="0.3">
      <c r="A82" s="87" t="s">
        <v>246</v>
      </c>
      <c r="B82" s="88">
        <f t="shared" ca="1" si="18"/>
        <v>15</v>
      </c>
      <c r="C82" s="86" t="str">
        <f t="shared" ca="1" si="19"/>
        <v>***************</v>
      </c>
    </row>
    <row r="83" spans="1:3" x14ac:dyDescent="0.3">
      <c r="A83" s="87" t="s">
        <v>247</v>
      </c>
      <c r="B83" s="88">
        <f t="shared" ca="1" si="18"/>
        <v>19</v>
      </c>
      <c r="C83" s="86" t="str">
        <f t="shared" ca="1" si="19"/>
        <v>*******************</v>
      </c>
    </row>
    <row r="84" spans="1:3" x14ac:dyDescent="0.3">
      <c r="A84" s="87" t="s">
        <v>248</v>
      </c>
      <c r="B84" s="88">
        <f t="shared" ca="1" si="18"/>
        <v>19</v>
      </c>
      <c r="C84" s="86" t="str">
        <f t="shared" ca="1" si="19"/>
        <v>*******************</v>
      </c>
    </row>
    <row r="85" spans="1:3" x14ac:dyDescent="0.3">
      <c r="A85" s="87" t="s">
        <v>249</v>
      </c>
      <c r="B85" s="88">
        <f t="shared" ca="1" si="18"/>
        <v>18</v>
      </c>
      <c r="C85" s="86" t="str">
        <f t="shared" ca="1" si="19"/>
        <v>******************</v>
      </c>
    </row>
  </sheetData>
  <hyperlinks>
    <hyperlink ref="A2" r:id="rId1" xr:uid="{BE613235-D0BF-4C1B-945D-B12B0EC2E15C}"/>
  </hyperlinks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C27"/>
  <sheetViews>
    <sheetView zoomScale="55" zoomScaleNormal="55" workbookViewId="0">
      <selection activeCell="B12" sqref="B12"/>
    </sheetView>
  </sheetViews>
  <sheetFormatPr defaultRowHeight="14.4" x14ac:dyDescent="0.3"/>
  <cols>
    <col min="1" max="1" width="14.6640625" customWidth="1"/>
    <col min="2" max="2" width="35.33203125" customWidth="1"/>
    <col min="3" max="3" width="12.109375" bestFit="1" customWidth="1"/>
  </cols>
  <sheetData>
    <row r="1" spans="1:2" ht="17.399999999999999" x14ac:dyDescent="0.3">
      <c r="A1" s="83" t="s">
        <v>581</v>
      </c>
    </row>
    <row r="2" spans="1:2" x14ac:dyDescent="0.3">
      <c r="A2" s="101" t="s">
        <v>580</v>
      </c>
    </row>
    <row r="4" spans="1:2" x14ac:dyDescent="0.3">
      <c r="A4" s="27" t="s">
        <v>253</v>
      </c>
    </row>
    <row r="5" spans="1:2" x14ac:dyDescent="0.3">
      <c r="A5" s="85" t="s">
        <v>254</v>
      </c>
      <c r="B5" s="85" t="s">
        <v>255</v>
      </c>
    </row>
    <row r="6" spans="1:2" x14ac:dyDescent="0.3">
      <c r="A6" s="86">
        <v>10</v>
      </c>
      <c r="B6" s="86">
        <f>AVERAGE(A6:A16)</f>
        <v>23</v>
      </c>
    </row>
    <row r="7" spans="1:2" x14ac:dyDescent="0.3">
      <c r="A7" s="86">
        <v>15</v>
      </c>
      <c r="B7" s="85" t="s">
        <v>256</v>
      </c>
    </row>
    <row r="8" spans="1:2" x14ac:dyDescent="0.3">
      <c r="A8" s="86">
        <v>26</v>
      </c>
      <c r="B8" s="86">
        <f>AVERAGEIF(A6:A16,"&gt;20")</f>
        <v>30</v>
      </c>
    </row>
    <row r="9" spans="1:2" x14ac:dyDescent="0.3">
      <c r="A9" s="86">
        <v>18</v>
      </c>
      <c r="B9" s="85" t="s">
        <v>257</v>
      </c>
    </row>
    <row r="10" spans="1:2" x14ac:dyDescent="0.3">
      <c r="A10" s="86">
        <v>33</v>
      </c>
      <c r="B10" s="86">
        <f>MEDIAN(A6:A16)</f>
        <v>23</v>
      </c>
    </row>
    <row r="11" spans="1:2" x14ac:dyDescent="0.3">
      <c r="A11" s="86">
        <v>40</v>
      </c>
      <c r="B11" s="85" t="s">
        <v>258</v>
      </c>
    </row>
    <row r="12" spans="1:2" x14ac:dyDescent="0.3">
      <c r="A12" s="86">
        <v>28</v>
      </c>
      <c r="B12" s="89">
        <f>MODE(A6:A16)</f>
        <v>18</v>
      </c>
    </row>
    <row r="13" spans="1:2" x14ac:dyDescent="0.3">
      <c r="A13" s="90">
        <v>23</v>
      </c>
      <c r="B13" s="91"/>
    </row>
    <row r="14" spans="1:2" x14ac:dyDescent="0.3">
      <c r="A14" s="90">
        <v>30</v>
      </c>
      <c r="B14" s="92"/>
    </row>
    <row r="15" spans="1:2" x14ac:dyDescent="0.3">
      <c r="A15" s="90">
        <v>12</v>
      </c>
      <c r="B15" s="92"/>
    </row>
    <row r="16" spans="1:2" x14ac:dyDescent="0.3">
      <c r="A16" s="90">
        <v>18</v>
      </c>
      <c r="B16" s="92"/>
    </row>
    <row r="18" spans="1:3" x14ac:dyDescent="0.3">
      <c r="A18" s="27" t="s">
        <v>259</v>
      </c>
    </row>
    <row r="19" spans="1:3" x14ac:dyDescent="0.3">
      <c r="A19" s="85" t="s">
        <v>260</v>
      </c>
      <c r="B19" s="85" t="s">
        <v>261</v>
      </c>
      <c r="C19" s="85" t="s">
        <v>262</v>
      </c>
    </row>
    <row r="20" spans="1:3" x14ac:dyDescent="0.3">
      <c r="A20" s="86">
        <v>4</v>
      </c>
      <c r="B20" s="86" t="s">
        <v>263</v>
      </c>
      <c r="C20" s="88">
        <v>5</v>
      </c>
    </row>
    <row r="21" spans="1:3" x14ac:dyDescent="0.3">
      <c r="A21" s="86">
        <v>1</v>
      </c>
      <c r="B21" s="86" t="s">
        <v>264</v>
      </c>
      <c r="C21" s="88">
        <v>3</v>
      </c>
    </row>
    <row r="22" spans="1:3" x14ac:dyDescent="0.3">
      <c r="A22" s="86">
        <v>2</v>
      </c>
      <c r="B22" s="86" t="s">
        <v>265</v>
      </c>
      <c r="C22" s="88">
        <v>4</v>
      </c>
    </row>
    <row r="23" spans="1:3" x14ac:dyDescent="0.3">
      <c r="A23" s="86">
        <v>1</v>
      </c>
      <c r="B23" s="86" t="s">
        <v>266</v>
      </c>
      <c r="C23" s="88">
        <v>3</v>
      </c>
    </row>
    <row r="24" spans="1:3" x14ac:dyDescent="0.3">
      <c r="A24" s="86">
        <v>2</v>
      </c>
      <c r="B24" s="86" t="s">
        <v>267</v>
      </c>
      <c r="C24" s="88">
        <v>4</v>
      </c>
    </row>
    <row r="26" spans="1:3" x14ac:dyDescent="0.3">
      <c r="B26" s="93" t="s">
        <v>268</v>
      </c>
      <c r="C26" s="88">
        <f>AVERAGE(C20:C24)</f>
        <v>3.8</v>
      </c>
    </row>
    <row r="27" spans="1:3" x14ac:dyDescent="0.3">
      <c r="B27" s="93" t="s">
        <v>269</v>
      </c>
      <c r="C27" s="88">
        <f>SUMPRODUCT(A20:A24,C20:C24)/SUM(A20:A24)</f>
        <v>4.2</v>
      </c>
    </row>
  </sheetData>
  <hyperlinks>
    <hyperlink ref="A2" r:id="rId1" xr:uid="{B4401141-B949-4CD4-922E-357F1980153B}"/>
  </hyperlinks>
  <pageMargins left="0.7" right="0.7" top="0.75" bottom="0.75" header="0.3" footer="0.3"/>
  <pageSetup paperSize="9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12</vt:i4>
      </vt:variant>
      <vt:variant>
        <vt:lpstr>Nimega vahemikud</vt:lpstr>
      </vt:variant>
      <vt:variant>
        <vt:i4>16</vt:i4>
      </vt:variant>
    </vt:vector>
  </HeadingPairs>
  <TitlesOfParts>
    <vt:vector size="28" baseType="lpstr">
      <vt:lpstr>Fun kasutamine</vt:lpstr>
      <vt:lpstr>Matemaatika</vt:lpstr>
      <vt:lpstr>Aeg</vt:lpstr>
      <vt:lpstr>Näide ajafunktsioonidega</vt:lpstr>
      <vt:lpstr>Harjutus ajafunktsioonidega</vt:lpstr>
      <vt:lpstr>Harjutus Aasta</vt:lpstr>
      <vt:lpstr>Harjutus Riigipühad</vt:lpstr>
      <vt:lpstr>tekst</vt:lpstr>
      <vt:lpstr>statistika</vt:lpstr>
      <vt:lpstr>autod</vt:lpstr>
      <vt:lpstr>hinded</vt:lpstr>
      <vt:lpstr>Sheet1</vt:lpstr>
      <vt:lpstr>autod!Aasta</vt:lpstr>
      <vt:lpstr>Aasta</vt:lpstr>
      <vt:lpstr>ajahetk</vt:lpstr>
      <vt:lpstr>ajahetk2</vt:lpstr>
      <vt:lpstr>arv_a</vt:lpstr>
      <vt:lpstr>arv_b</vt:lpstr>
      <vt:lpstr>Hind</vt:lpstr>
      <vt:lpstr>Kuu</vt:lpstr>
      <vt:lpstr>Käigukast</vt:lpstr>
      <vt:lpstr>Kütus</vt:lpstr>
      <vt:lpstr>Mark_ja_mudel</vt:lpstr>
      <vt:lpstr>Minutid</vt:lpstr>
      <vt:lpstr>Päev</vt:lpstr>
      <vt:lpstr>Sekundid</vt:lpstr>
      <vt:lpstr>Tunnid</vt:lpstr>
      <vt:lpstr>Värvus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 Vendelin</dc:creator>
  <cp:lastModifiedBy>Edgar Muoni</cp:lastModifiedBy>
  <dcterms:created xsi:type="dcterms:W3CDTF">2013-09-03T12:40:44Z</dcterms:created>
  <dcterms:modified xsi:type="dcterms:W3CDTF">2025-01-09T14:38:54Z</dcterms:modified>
</cp:coreProperties>
</file>