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13_ncr:1_{1062B2A3-9D8E-408F-B5F8-30E68F215FB7}" xr6:coauthVersionLast="47" xr6:coauthVersionMax="47" xr10:uidLastSave="{00000000-0000-0000-0000-000000000000}"/>
  <bookViews>
    <workbookView xWindow="-120" yWindow="-120" windowWidth="29040" windowHeight="15990" activeTab="8" xr2:uid="{25508079-A49D-4021-B317-5183E04993E4}"/>
  </bookViews>
  <sheets>
    <sheet name="Variandid" sheetId="1" r:id="rId1"/>
    <sheet name="Töötajad" sheetId="2" r:id="rId2"/>
    <sheet name="Lisa" sheetId="3" r:id="rId3"/>
    <sheet name="Filter_1" sheetId="4" r:id="rId4"/>
    <sheet name="Filter_2" sheetId="5" r:id="rId5"/>
    <sheet name="Risttabel+Diagramm" sheetId="6" r:id="rId6"/>
    <sheet name="Otsing_1" sheetId="7" r:id="rId7"/>
    <sheet name="Otsing_2" sheetId="8" r:id="rId8"/>
    <sheet name="Päring" sheetId="9" r:id="rId9"/>
    <sheet name="Abi" sheetId="10" r:id="rId10"/>
  </sheets>
  <definedNames>
    <definedName name="_xlnm._FilterDatabase" localSheetId="3" hidden="1">Filter_1!#REF!</definedName>
    <definedName name="s_month">Lisa!$E$2:$E$14</definedName>
    <definedName name="s_start">Lisa!$B$2:$B$14</definedName>
    <definedName name="s_stiihiad">Lisa!$D$2:$D$14</definedName>
    <definedName name="s_symbol">Lisa!$C$2:$C$14</definedName>
    <definedName name="s_tähtkujud">Lisa!$A$2:$A$14</definedName>
    <definedName name="workers">Töötajad!$C$2:$Q$100</definedName>
    <definedName name="wt_aastaaeg">Töötajad!$P:$P</definedName>
    <definedName name="wt_address">Töötajad!$E:$E</definedName>
    <definedName name="wt_amet">Töötajad!$H:$H</definedName>
    <definedName name="wt_eesnimi">Töötajad!$B:$B</definedName>
    <definedName name="wt_huviala">Töötajad!$J:$J</definedName>
    <definedName name="wt_isikukood">Töötajad!$A:$A</definedName>
    <definedName name="wt_linn">Töötajad!$D:$D</definedName>
    <definedName name="wt_osakond">Töötajad!$G:$G</definedName>
    <definedName name="wt_perenimi">Töötajad!$C:$C</definedName>
    <definedName name="wt_tahtkuju">Töötajad!$Q:$Q</definedName>
    <definedName name="wtable">Töötajad!$A$1:$Q$100</definedName>
  </definedNames>
  <calcPr calcId="181029"/>
  <pivotCaches>
    <pivotCache cacheId="1" r:id="rId11"/>
    <pivotCache cacheId="2" r:id="rId12"/>
    <pivotCache cacheId="11" r:id="rId1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wtable" name="wtable" connection="WorksheetConnection_Excel_Mägi (version 1).xlsb!wtable"/>
        </x15:modelTables>
      </x15:dataModel>
    </ext>
  </extLst>
</workbook>
</file>

<file path=xl/calcChain.xml><?xml version="1.0" encoding="utf-8"?>
<calcChain xmlns="http://schemas.openxmlformats.org/spreadsheetml/2006/main">
  <c r="C3" i="9" l="1"/>
  <c r="D3" i="9"/>
  <c r="E3" i="9"/>
  <c r="F3" i="9"/>
  <c r="G3" i="9"/>
  <c r="C4" i="9"/>
  <c r="D4" i="9"/>
  <c r="E4" i="9"/>
  <c r="F4" i="9"/>
  <c r="G4" i="9"/>
  <c r="C5" i="9"/>
  <c r="D5" i="9"/>
  <c r="E5" i="9"/>
  <c r="F5" i="9"/>
  <c r="G5" i="9"/>
  <c r="E2" i="9"/>
  <c r="D2" i="9"/>
  <c r="C2" i="9"/>
  <c r="B2" i="9"/>
  <c r="A2" i="1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2" i="2"/>
  <c r="L3" i="2"/>
  <c r="M3" i="2" s="1"/>
  <c r="N3" i="2"/>
  <c r="L4" i="2"/>
  <c r="N4" i="2"/>
  <c r="L5" i="2"/>
  <c r="N5" i="2"/>
  <c r="L6" i="2"/>
  <c r="N6" i="2"/>
  <c r="L7" i="2"/>
  <c r="N7" i="2"/>
  <c r="L8" i="2"/>
  <c r="N8" i="2"/>
  <c r="L9" i="2"/>
  <c r="N9" i="2"/>
  <c r="L10" i="2"/>
  <c r="N10" i="2"/>
  <c r="L11" i="2"/>
  <c r="N11" i="2"/>
  <c r="L12" i="2"/>
  <c r="N12" i="2"/>
  <c r="L13" i="2"/>
  <c r="N13" i="2"/>
  <c r="L14" i="2"/>
  <c r="N14" i="2"/>
  <c r="L15" i="2"/>
  <c r="N15" i="2"/>
  <c r="L16" i="2"/>
  <c r="N16" i="2"/>
  <c r="L17" i="2"/>
  <c r="N17" i="2"/>
  <c r="L18" i="2"/>
  <c r="N18" i="2"/>
  <c r="L19" i="2"/>
  <c r="N19" i="2"/>
  <c r="L20" i="2"/>
  <c r="N20" i="2"/>
  <c r="L21" i="2"/>
  <c r="N21" i="2"/>
  <c r="L22" i="2"/>
  <c r="N22" i="2"/>
  <c r="L23" i="2"/>
  <c r="N23" i="2"/>
  <c r="L24" i="2"/>
  <c r="N24" i="2"/>
  <c r="L25" i="2"/>
  <c r="N25" i="2"/>
  <c r="L26" i="2"/>
  <c r="N26" i="2"/>
  <c r="L27" i="2"/>
  <c r="N27" i="2"/>
  <c r="L28" i="2"/>
  <c r="N28" i="2"/>
  <c r="L29" i="2"/>
  <c r="N29" i="2"/>
  <c r="L30" i="2"/>
  <c r="N30" i="2"/>
  <c r="L31" i="2"/>
  <c r="N31" i="2"/>
  <c r="L32" i="2"/>
  <c r="N32" i="2"/>
  <c r="L33" i="2"/>
  <c r="N33" i="2"/>
  <c r="L34" i="2"/>
  <c r="N34" i="2"/>
  <c r="L35" i="2"/>
  <c r="N35" i="2"/>
  <c r="L36" i="2"/>
  <c r="N36" i="2"/>
  <c r="L37" i="2"/>
  <c r="N37" i="2"/>
  <c r="L38" i="2"/>
  <c r="N38" i="2"/>
  <c r="L39" i="2"/>
  <c r="N39" i="2"/>
  <c r="L40" i="2"/>
  <c r="N40" i="2"/>
  <c r="L41" i="2"/>
  <c r="N41" i="2"/>
  <c r="L42" i="2"/>
  <c r="N42" i="2"/>
  <c r="L43" i="2"/>
  <c r="N43" i="2"/>
  <c r="L44" i="2"/>
  <c r="N44" i="2"/>
  <c r="L45" i="2"/>
  <c r="N45" i="2"/>
  <c r="L46" i="2"/>
  <c r="N46" i="2"/>
  <c r="L47" i="2"/>
  <c r="N47" i="2"/>
  <c r="L48" i="2"/>
  <c r="N48" i="2"/>
  <c r="L49" i="2"/>
  <c r="N49" i="2"/>
  <c r="L50" i="2"/>
  <c r="N50" i="2"/>
  <c r="L51" i="2"/>
  <c r="N51" i="2"/>
  <c r="L52" i="2"/>
  <c r="N52" i="2"/>
  <c r="L53" i="2"/>
  <c r="N53" i="2"/>
  <c r="L54" i="2"/>
  <c r="N54" i="2"/>
  <c r="L55" i="2"/>
  <c r="N55" i="2"/>
  <c r="L56" i="2"/>
  <c r="N56" i="2"/>
  <c r="L57" i="2"/>
  <c r="N57" i="2"/>
  <c r="L58" i="2"/>
  <c r="N58" i="2"/>
  <c r="L59" i="2"/>
  <c r="N59" i="2"/>
  <c r="L60" i="2"/>
  <c r="N60" i="2"/>
  <c r="L61" i="2"/>
  <c r="N61" i="2"/>
  <c r="L62" i="2"/>
  <c r="N62" i="2"/>
  <c r="L63" i="2"/>
  <c r="N63" i="2"/>
  <c r="L64" i="2"/>
  <c r="N64" i="2"/>
  <c r="L65" i="2"/>
  <c r="N65" i="2"/>
  <c r="L66" i="2"/>
  <c r="N66" i="2"/>
  <c r="L67" i="2"/>
  <c r="N67" i="2"/>
  <c r="L68" i="2"/>
  <c r="N68" i="2"/>
  <c r="L69" i="2"/>
  <c r="N69" i="2"/>
  <c r="L70" i="2"/>
  <c r="N70" i="2"/>
  <c r="L71" i="2"/>
  <c r="N71" i="2"/>
  <c r="L72" i="2"/>
  <c r="N72" i="2"/>
  <c r="L73" i="2"/>
  <c r="N73" i="2"/>
  <c r="L74" i="2"/>
  <c r="N74" i="2"/>
  <c r="L75" i="2"/>
  <c r="N75" i="2"/>
  <c r="L76" i="2"/>
  <c r="N76" i="2"/>
  <c r="L77" i="2"/>
  <c r="N77" i="2"/>
  <c r="L78" i="2"/>
  <c r="N78" i="2"/>
  <c r="L79" i="2"/>
  <c r="N79" i="2"/>
  <c r="L80" i="2"/>
  <c r="N80" i="2"/>
  <c r="L81" i="2"/>
  <c r="M81" i="2" s="1"/>
  <c r="N81" i="2"/>
  <c r="L82" i="2"/>
  <c r="M82" i="2" s="1"/>
  <c r="N82" i="2"/>
  <c r="L83" i="2"/>
  <c r="M83" i="2" s="1"/>
  <c r="N83" i="2"/>
  <c r="L84" i="2"/>
  <c r="M84" i="2" s="1"/>
  <c r="N84" i="2"/>
  <c r="L85" i="2"/>
  <c r="M85" i="2" s="1"/>
  <c r="N85" i="2"/>
  <c r="L86" i="2"/>
  <c r="M86" i="2" s="1"/>
  <c r="N86" i="2"/>
  <c r="L87" i="2"/>
  <c r="M87" i="2" s="1"/>
  <c r="N87" i="2"/>
  <c r="L88" i="2"/>
  <c r="M88" i="2"/>
  <c r="N88" i="2"/>
  <c r="L89" i="2"/>
  <c r="M89" i="2"/>
  <c r="N89" i="2"/>
  <c r="L90" i="2"/>
  <c r="M90" i="2"/>
  <c r="N90" i="2"/>
  <c r="L91" i="2"/>
  <c r="M91" i="2"/>
  <c r="N91" i="2"/>
  <c r="L92" i="2"/>
  <c r="M92" i="2"/>
  <c r="N92" i="2"/>
  <c r="L93" i="2"/>
  <c r="M93" i="2"/>
  <c r="N93" i="2"/>
  <c r="L94" i="2"/>
  <c r="M94" i="2"/>
  <c r="N94" i="2"/>
  <c r="L95" i="2"/>
  <c r="M95" i="2"/>
  <c r="N95" i="2"/>
  <c r="L96" i="2"/>
  <c r="M96" i="2"/>
  <c r="N96" i="2"/>
  <c r="L97" i="2"/>
  <c r="M97" i="2"/>
  <c r="N97" i="2"/>
  <c r="L98" i="2"/>
  <c r="M98" i="2"/>
  <c r="N98" i="2"/>
  <c r="L99" i="2"/>
  <c r="M99" i="2"/>
  <c r="N99" i="2"/>
  <c r="L100" i="2"/>
  <c r="M100" i="2"/>
  <c r="N100" i="2"/>
  <c r="M2" i="2"/>
  <c r="L2" i="2"/>
  <c r="B3" i="8"/>
  <c r="B2" i="7"/>
  <c r="D22" i="6"/>
  <c r="B14" i="3"/>
  <c r="E14" i="3" s="1"/>
  <c r="B13" i="3"/>
  <c r="E13" i="3" s="1"/>
  <c r="B12" i="3"/>
  <c r="E12" i="3" s="1"/>
  <c r="B11" i="3"/>
  <c r="E11" i="3" s="1"/>
  <c r="B10" i="3"/>
  <c r="E10" i="3" s="1"/>
  <c r="B9" i="3"/>
  <c r="E9" i="3" s="1"/>
  <c r="B8" i="3"/>
  <c r="E8" i="3" s="1"/>
  <c r="B7" i="3"/>
  <c r="E7" i="3" s="1"/>
  <c r="B6" i="3"/>
  <c r="E6" i="3" s="1"/>
  <c r="B5" i="3"/>
  <c r="E5" i="3" s="1"/>
  <c r="B4" i="3"/>
  <c r="E4" i="3" s="1"/>
  <c r="B3" i="3"/>
  <c r="E3" i="3" s="1"/>
  <c r="B2" i="3"/>
  <c r="E2" i="3" s="1"/>
  <c r="N2" i="2"/>
  <c r="P84" i="2" l="1"/>
  <c r="P97" i="2"/>
  <c r="P91" i="2"/>
  <c r="P88" i="2"/>
  <c r="Q78" i="2"/>
  <c r="Q60" i="2"/>
  <c r="Q48" i="2"/>
  <c r="Q42" i="2"/>
  <c r="Q36" i="2"/>
  <c r="Q30" i="2"/>
  <c r="Q24" i="2"/>
  <c r="Q18" i="2"/>
  <c r="Q12" i="2"/>
  <c r="Q6" i="2"/>
  <c r="P100" i="2"/>
  <c r="P89" i="2"/>
  <c r="Q85" i="2"/>
  <c r="P92" i="2"/>
  <c r="Q2" i="2"/>
  <c r="F2" i="9" s="1"/>
  <c r="P94" i="2"/>
  <c r="P98" i="2"/>
  <c r="P95" i="2"/>
  <c r="P99" i="2"/>
  <c r="P96" i="2"/>
  <c r="P93" i="2"/>
  <c r="P90" i="2"/>
  <c r="Q75" i="2"/>
  <c r="Q57" i="2"/>
  <c r="Q51" i="2"/>
  <c r="Q45" i="2"/>
  <c r="Q39" i="2"/>
  <c r="Q33" i="2"/>
  <c r="Q27" i="2"/>
  <c r="Q21" i="2"/>
  <c r="Q15" i="2"/>
  <c r="Q9" i="2"/>
  <c r="M72" i="2"/>
  <c r="P72" i="2"/>
  <c r="M66" i="2"/>
  <c r="P66" i="2"/>
  <c r="Q80" i="2"/>
  <c r="Q74" i="2"/>
  <c r="Q56" i="2"/>
  <c r="Q50" i="2"/>
  <c r="Q41" i="2"/>
  <c r="Q32" i="2"/>
  <c r="Q23" i="2"/>
  <c r="Q5" i="2"/>
  <c r="Q100" i="2"/>
  <c r="Q99" i="2"/>
  <c r="Q97" i="2"/>
  <c r="Q96" i="2"/>
  <c r="Q95" i="2"/>
  <c r="Q94" i="2"/>
  <c r="Q93" i="2"/>
  <c r="Q92" i="2"/>
  <c r="Q91" i="2"/>
  <c r="Q90" i="2"/>
  <c r="Q89" i="2"/>
  <c r="Q88" i="2"/>
  <c r="Q87" i="2"/>
  <c r="Q81" i="2"/>
  <c r="M79" i="2"/>
  <c r="P79" i="2"/>
  <c r="M76" i="2"/>
  <c r="P76" i="2"/>
  <c r="M73" i="2"/>
  <c r="P73" i="2"/>
  <c r="M70" i="2"/>
  <c r="P70" i="2"/>
  <c r="M67" i="2"/>
  <c r="P67" i="2"/>
  <c r="M61" i="2"/>
  <c r="P61" i="2"/>
  <c r="M58" i="2"/>
  <c r="P58" i="2"/>
  <c r="M55" i="2"/>
  <c r="P55" i="2"/>
  <c r="M52" i="2"/>
  <c r="P52" i="2"/>
  <c r="M49" i="2"/>
  <c r="P49" i="2"/>
  <c r="M46" i="2"/>
  <c r="P46" i="2"/>
  <c r="M43" i="2"/>
  <c r="P43" i="2"/>
  <c r="M40" i="2"/>
  <c r="P40" i="2"/>
  <c r="M37" i="2"/>
  <c r="P37" i="2"/>
  <c r="M34" i="2"/>
  <c r="P34" i="2"/>
  <c r="M31" i="2"/>
  <c r="P31" i="2"/>
  <c r="M28" i="2"/>
  <c r="P28" i="2"/>
  <c r="M25" i="2"/>
  <c r="P25" i="2"/>
  <c r="M22" i="2"/>
  <c r="P22" i="2"/>
  <c r="M19" i="2"/>
  <c r="P19" i="2"/>
  <c r="M16" i="2"/>
  <c r="P16" i="2"/>
  <c r="M13" i="2"/>
  <c r="P13" i="2"/>
  <c r="M10" i="2"/>
  <c r="P10" i="2"/>
  <c r="M7" i="2"/>
  <c r="P7" i="2"/>
  <c r="M4" i="2"/>
  <c r="P4" i="2"/>
  <c r="M69" i="2"/>
  <c r="P69" i="2"/>
  <c r="M63" i="2"/>
  <c r="P63" i="2"/>
  <c r="M54" i="2"/>
  <c r="P54" i="2"/>
  <c r="Q68" i="2"/>
  <c r="Q62" i="2"/>
  <c r="Q47" i="2"/>
  <c r="Q38" i="2"/>
  <c r="Q29" i="2"/>
  <c r="Q26" i="2"/>
  <c r="Q20" i="2"/>
  <c r="Q17" i="2"/>
  <c r="Q14" i="2"/>
  <c r="Q11" i="2"/>
  <c r="Q8" i="2"/>
  <c r="Q98" i="2"/>
  <c r="P86" i="2"/>
  <c r="M64" i="2"/>
  <c r="P64" i="2"/>
  <c r="P87" i="2"/>
  <c r="Q82" i="2"/>
  <c r="P81" i="2"/>
  <c r="Q72" i="2"/>
  <c r="Q69" i="2"/>
  <c r="Q66" i="2"/>
  <c r="Q63" i="2"/>
  <c r="Q54" i="2"/>
  <c r="Q3" i="2"/>
  <c r="M78" i="2"/>
  <c r="P78" i="2"/>
  <c r="M57" i="2"/>
  <c r="P57" i="2"/>
  <c r="P85" i="2"/>
  <c r="Q77" i="2"/>
  <c r="Q53" i="2"/>
  <c r="Q35" i="2"/>
  <c r="P82" i="2"/>
  <c r="M80" i="2"/>
  <c r="P80" i="2"/>
  <c r="M74" i="2"/>
  <c r="P74" i="2"/>
  <c r="M71" i="2"/>
  <c r="P71" i="2"/>
  <c r="M68" i="2"/>
  <c r="P68" i="2"/>
  <c r="M65" i="2"/>
  <c r="P65" i="2"/>
  <c r="M62" i="2"/>
  <c r="P62" i="2"/>
  <c r="M59" i="2"/>
  <c r="P59" i="2"/>
  <c r="M56" i="2"/>
  <c r="P56" i="2"/>
  <c r="M53" i="2"/>
  <c r="P53" i="2"/>
  <c r="M50" i="2"/>
  <c r="P50" i="2"/>
  <c r="M47" i="2"/>
  <c r="P47" i="2"/>
  <c r="M44" i="2"/>
  <c r="P44" i="2"/>
  <c r="M41" i="2"/>
  <c r="P41" i="2"/>
  <c r="M38" i="2"/>
  <c r="P38" i="2"/>
  <c r="M35" i="2"/>
  <c r="P35" i="2"/>
  <c r="M32" i="2"/>
  <c r="P32" i="2"/>
  <c r="M29" i="2"/>
  <c r="P29" i="2"/>
  <c r="M26" i="2"/>
  <c r="P26" i="2"/>
  <c r="M23" i="2"/>
  <c r="P23" i="2"/>
  <c r="M20" i="2"/>
  <c r="P20" i="2"/>
  <c r="M17" i="2"/>
  <c r="P17" i="2"/>
  <c r="M14" i="2"/>
  <c r="P14" i="2"/>
  <c r="M11" i="2"/>
  <c r="P11" i="2"/>
  <c r="M8" i="2"/>
  <c r="P8" i="2"/>
  <c r="M5" i="2"/>
  <c r="P5" i="2"/>
  <c r="Q86" i="2"/>
  <c r="Q71" i="2"/>
  <c r="Q65" i="2"/>
  <c r="Q59" i="2"/>
  <c r="Q44" i="2"/>
  <c r="Q83" i="2"/>
  <c r="M77" i="2"/>
  <c r="P77" i="2"/>
  <c r="Q84" i="2"/>
  <c r="P83" i="2"/>
  <c r="Q79" i="2"/>
  <c r="Q76" i="2"/>
  <c r="Q73" i="2"/>
  <c r="Q70" i="2"/>
  <c r="Q67" i="2"/>
  <c r="Q64" i="2"/>
  <c r="Q61" i="2"/>
  <c r="Q58" i="2"/>
  <c r="Q55" i="2"/>
  <c r="Q52" i="2"/>
  <c r="Q49" i="2"/>
  <c r="Q46" i="2"/>
  <c r="Q43" i="2"/>
  <c r="Q40" i="2"/>
  <c r="Q37" i="2"/>
  <c r="Q34" i="2"/>
  <c r="Q31" i="2"/>
  <c r="Q28" i="2"/>
  <c r="Q25" i="2"/>
  <c r="Q22" i="2"/>
  <c r="Q19" i="2"/>
  <c r="Q16" i="2"/>
  <c r="Q13" i="2"/>
  <c r="Q10" i="2"/>
  <c r="Q7" i="2"/>
  <c r="Q4" i="2"/>
  <c r="M75" i="2"/>
  <c r="P75" i="2"/>
  <c r="M60" i="2"/>
  <c r="P60" i="2"/>
  <c r="M51" i="2"/>
  <c r="P51" i="2"/>
  <c r="M48" i="2"/>
  <c r="P48" i="2"/>
  <c r="M45" i="2"/>
  <c r="P45" i="2"/>
  <c r="M42" i="2"/>
  <c r="P42" i="2"/>
  <c r="M39" i="2"/>
  <c r="P39" i="2"/>
  <c r="M36" i="2"/>
  <c r="P36" i="2"/>
  <c r="M33" i="2"/>
  <c r="P33" i="2"/>
  <c r="M30" i="2"/>
  <c r="P30" i="2"/>
  <c r="M27" i="2"/>
  <c r="P27" i="2"/>
  <c r="M24" i="2"/>
  <c r="P24" i="2"/>
  <c r="M21" i="2"/>
  <c r="P21" i="2"/>
  <c r="M18" i="2"/>
  <c r="P18" i="2"/>
  <c r="M15" i="2"/>
  <c r="P15" i="2"/>
  <c r="M12" i="2"/>
  <c r="P12" i="2"/>
  <c r="M9" i="2"/>
  <c r="P9" i="2"/>
  <c r="M6" i="2"/>
  <c r="P6" i="2"/>
  <c r="P3" i="2"/>
  <c r="P2" i="2"/>
  <c r="G2" i="9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Olga Mironova</author>
  </authors>
  <commentList>
    <comment ref="A1" authorId="0" shapeId="0" xr:uid="{5FF353D1-31F2-4AC5-90C2-5A66328F42C6}">
      <text>
        <r>
          <rPr>
            <sz val="12"/>
            <color indexed="81"/>
            <rFont val="Tahoma"/>
            <family val="2"/>
            <charset val="204"/>
          </rPr>
          <t xml:space="preserve">Ülesanne variant arvutada valemi järgi </t>
        </r>
        <r>
          <rPr>
            <i/>
            <sz val="12"/>
            <color indexed="81"/>
            <rFont val="Tahoma"/>
            <family val="2"/>
            <charset val="204"/>
          </rPr>
          <t>=MOD(XX; 20)</t>
        </r>
        <r>
          <rPr>
            <sz val="12"/>
            <color indexed="81"/>
            <rFont val="Tahoma"/>
            <family val="2"/>
            <charset val="204"/>
          </rPr>
          <t xml:space="preserve">, kus XX - kaks viimast kasutajanime numbrit 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A15C56D-110D-4789-99C9-087ED8C0E626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C48E5658-7E0A-46C8-90FE-80163CCD809A}" name="WorksheetConnection_Excel_Mägi (version 1).xlsb!wtable" type="102" refreshedVersion="8" minRefreshableVersion="5">
    <extLst>
      <ext xmlns:x15="http://schemas.microsoft.com/office/spreadsheetml/2010/11/main" uri="{DE250136-89BD-433C-8126-D09CA5730AF9}">
        <x15:connection id="wtable" autoDelete="1">
          <x15:rangePr sourceName="wtable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4">
    <s v="ThisWorkbookDataModel"/>
    <s v="{[wtable].[Huviala].&amp;[kalapüük]}"/>
    <s v="{[wtable].[Vanus].&amp;[51],[wtable].[Vanus].&amp;[52],[wtable].[Vanus].&amp;[53],[wtable].[Vanus].&amp;[54],[wtable].[Vanus].&amp;[55],[wtable].[Vanus].&amp;[56],[wtable].[Vanus].&amp;[57],[wtable].[Vanus].&amp;[58],[wtable].[Vanus].&amp;[59],[wtable].[Vanus].&amp;[60],[wtable].[Vanus].&amp;[62],[wtable].[Vanus].&amp;[63],[wtable].[Vanus].&amp;[64],[wtable].[Vanus].&amp;[66],[wtable].[Vanus].&amp;[68],[wtable].[Vanus].&amp;[70],[wtable].[Vanus].&amp;[71],[wtable].[Vanus].&amp;[72],[wtable].[Vanus].&amp;[73],[wtable].[Vanus].&amp;[75],[wtable].[Vanus].&amp;[76],[wtable].[Vanus].&amp;[77],[wtable].[Vanus].&amp;[78],[wtable].[Vanus].&amp;[79],[wtable].[Vanus].&amp;[80],[wtable].[Vanus].&amp;[81],[wtable].[Vanus].&amp;[83]}"/>
    <s v="{[wtable].[Aadress].&amp;[Liinamäe 35-37],[wtable].[Aadress].&amp;[Linnamäe 25-204],[wtable].[Aadress].&amp;[Õismäe tee 21-10],[wtable].[Aadress].&amp;[Õismäe tee 96-35],[wtable].[Aadress].&amp;[Lasnamäe 50/10-23],[wtable].[Aadress].&amp;[Õismäe tee 105-44],[wtable].[Aadress].&amp;[Mustamäe tee 165-58],[wtable].[Aadress].&amp;[Mustamäe tee 195-48],[wtable].[Aadress].&amp;[Mustamäe tee 195-102]}"/>
  </metadataStrings>
  <mdxMetadata count="3">
    <mdx n="0" f="s">
      <ms ns="1" c="0"/>
    </mdx>
    <mdx n="0" f="s">
      <ms ns="2" c="0"/>
    </mdx>
    <mdx n="0" f="s">
      <ms ns="3" c="0"/>
    </mdx>
  </mdxMetadata>
  <valueMetadata count="3">
    <bk>
      <rc t="1" v="0"/>
    </bk>
    <bk>
      <rc t="1" v="1"/>
    </bk>
    <bk>
      <rc t="1" v="2"/>
    </bk>
  </valueMetadata>
</metadata>
</file>

<file path=xl/sharedStrings.xml><?xml version="1.0" encoding="utf-8"?>
<sst xmlns="http://schemas.openxmlformats.org/spreadsheetml/2006/main" count="1039" uniqueCount="395">
  <si>
    <t>Tähtkujud</t>
  </si>
  <si>
    <t>AlgusKuupäevad</t>
  </si>
  <si>
    <t>Sümbol</t>
  </si>
  <si>
    <t>Stiihiad</t>
  </si>
  <si>
    <t>Kaljukits</t>
  </si>
  <si>
    <t>g</t>
  </si>
  <si>
    <t>maa</t>
  </si>
  <si>
    <t>Veevalaja</t>
  </si>
  <si>
    <t>h</t>
  </si>
  <si>
    <t>õhk</t>
  </si>
  <si>
    <t>Kalad</t>
  </si>
  <si>
    <t>i</t>
  </si>
  <si>
    <t>vesi</t>
  </si>
  <si>
    <t>Jäär</t>
  </si>
  <si>
    <t>^</t>
  </si>
  <si>
    <t>tuli</t>
  </si>
  <si>
    <t>Sõnn</t>
  </si>
  <si>
    <t>_</t>
  </si>
  <si>
    <t>Kaksikud</t>
  </si>
  <si>
    <t>`</t>
  </si>
  <si>
    <t>Vähk</t>
  </si>
  <si>
    <t>a</t>
  </si>
  <si>
    <t>Lõvi</t>
  </si>
  <si>
    <t>b</t>
  </si>
  <si>
    <t>Neitsi</t>
  </si>
  <si>
    <t>c</t>
  </si>
  <si>
    <t>Kaalud</t>
  </si>
  <si>
    <t>d</t>
  </si>
  <si>
    <t>Skorpion</t>
  </si>
  <si>
    <t>e</t>
  </si>
  <si>
    <t>Ambur</t>
  </si>
  <si>
    <t>f</t>
  </si>
  <si>
    <t>Isikukood</t>
  </si>
  <si>
    <t>Eesnimi</t>
  </si>
  <si>
    <t>Perenimi</t>
  </si>
  <si>
    <t>Linn</t>
  </si>
  <si>
    <t>Aadress</t>
  </si>
  <si>
    <t>Pereseis</t>
  </si>
  <si>
    <t>Osakond</t>
  </si>
  <si>
    <t>Amet</t>
  </si>
  <si>
    <t>Palk</t>
  </si>
  <si>
    <t>Huviala</t>
  </si>
  <si>
    <t>Kodulemmik</t>
  </si>
  <si>
    <t>Priit</t>
  </si>
  <si>
    <t>Burmeister</t>
  </si>
  <si>
    <t>Jõgeva</t>
  </si>
  <si>
    <t>Mustamäe tee 165-58</t>
  </si>
  <si>
    <t>lahutatud</t>
  </si>
  <si>
    <t>Transport</t>
  </si>
  <si>
    <t>autojuht</t>
  </si>
  <si>
    <t>programmeerimine</t>
  </si>
  <si>
    <t>hamster</t>
  </si>
  <si>
    <t>Ahto</t>
  </si>
  <si>
    <t>Danilov</t>
  </si>
  <si>
    <t>Paide</t>
  </si>
  <si>
    <t>Linnamäe tee 85-21</t>
  </si>
  <si>
    <t>vallaline</t>
  </si>
  <si>
    <t>raamatu lugemine</t>
  </si>
  <si>
    <t>ei ole</t>
  </si>
  <si>
    <t>Jaan</t>
  </si>
  <si>
    <t>Kaasik</t>
  </si>
  <si>
    <t>Rakvere</t>
  </si>
  <si>
    <t>Pärnu mnt 453A-19</t>
  </si>
  <si>
    <t>abielus</t>
  </si>
  <si>
    <t>kalapüük</t>
  </si>
  <si>
    <t>koer</t>
  </si>
  <si>
    <t>Boris</t>
  </si>
  <si>
    <t>Küünemäe</t>
  </si>
  <si>
    <t>Saue</t>
  </si>
  <si>
    <t>Kopli 65/2-5</t>
  </si>
  <si>
    <t>vabaabielus</t>
  </si>
  <si>
    <t>karate</t>
  </si>
  <si>
    <t>Aadu</t>
  </si>
  <si>
    <t>Malva</t>
  </si>
  <si>
    <t>Paldiski</t>
  </si>
  <si>
    <t>Läänemere 62-68</t>
  </si>
  <si>
    <t>Arnold</t>
  </si>
  <si>
    <t>Merilaid</t>
  </si>
  <si>
    <t>Keila</t>
  </si>
  <si>
    <t>Pae 60-13</t>
  </si>
  <si>
    <t>käsitöö</t>
  </si>
  <si>
    <t>kass</t>
  </si>
  <si>
    <t>Paul</t>
  </si>
  <si>
    <t>Naaber</t>
  </si>
  <si>
    <t>Tamsalu</t>
  </si>
  <si>
    <t>Mustamäe tee 195-48</t>
  </si>
  <si>
    <t>Ando</t>
  </si>
  <si>
    <t>Nõmmik</t>
  </si>
  <si>
    <t>Kunda</t>
  </si>
  <si>
    <t>Mahtra 25-105</t>
  </si>
  <si>
    <t>ratsutamine</t>
  </si>
  <si>
    <t>kilpkonn</t>
  </si>
  <si>
    <t>Aarne</t>
  </si>
  <si>
    <t>Oks</t>
  </si>
  <si>
    <t>Liiva 7a-3</t>
  </si>
  <si>
    <t>Hanno</t>
  </si>
  <si>
    <t>Pedak</t>
  </si>
  <si>
    <t>Tõrva</t>
  </si>
  <si>
    <t>Läänemere tee 17-216</t>
  </si>
  <si>
    <t>lesk</t>
  </si>
  <si>
    <t>pillimäng</t>
  </si>
  <si>
    <t>papagoi</t>
  </si>
  <si>
    <t>Margus</t>
  </si>
  <si>
    <t>Roosimägi</t>
  </si>
  <si>
    <t>Kallaste</t>
  </si>
  <si>
    <t>Õismäe tee 96-35</t>
  </si>
  <si>
    <t>Kristjan</t>
  </si>
  <si>
    <t>Mägi</t>
  </si>
  <si>
    <t>Tartu mnt 24-1</t>
  </si>
  <si>
    <t>Müük</t>
  </si>
  <si>
    <t>diiler</t>
  </si>
  <si>
    <t>Noormets</t>
  </si>
  <si>
    <t>Tallinn</t>
  </si>
  <si>
    <t>Kivila 18-69</t>
  </si>
  <si>
    <t>võrkpall</t>
  </si>
  <si>
    <t>Reijo</t>
  </si>
  <si>
    <t>Okspuu</t>
  </si>
  <si>
    <t>Kadrina</t>
  </si>
  <si>
    <t>Pakase 47</t>
  </si>
  <si>
    <t>Aare</t>
  </si>
  <si>
    <t>Raudsepp</t>
  </si>
  <si>
    <t>Kärberi 13-8</t>
  </si>
  <si>
    <t>kergejõustik</t>
  </si>
  <si>
    <t>meresiga</t>
  </si>
  <si>
    <t>Elvi</t>
  </si>
  <si>
    <t>Berk</t>
  </si>
  <si>
    <t>Sõpruse 3 - 125</t>
  </si>
  <si>
    <t>dispetser</t>
  </si>
  <si>
    <t>Kristiina</t>
  </si>
  <si>
    <t>Kohtla-Järve</t>
  </si>
  <si>
    <t>Koidu 10-9</t>
  </si>
  <si>
    <t>lumelauasõit</t>
  </si>
  <si>
    <t>Tiina</t>
  </si>
  <si>
    <t>Rajamäe</t>
  </si>
  <si>
    <t>Viljandi</t>
  </si>
  <si>
    <t>Arbu 5-24</t>
  </si>
  <si>
    <t>Karl</t>
  </si>
  <si>
    <t>Salu</t>
  </si>
  <si>
    <t>Sepa 2-3</t>
  </si>
  <si>
    <t>Ladu</t>
  </si>
  <si>
    <t>Mare</t>
  </si>
  <si>
    <t>Eesmaa</t>
  </si>
  <si>
    <t>Kiili</t>
  </si>
  <si>
    <t>Mahtra 36-50</t>
  </si>
  <si>
    <t>Majandus</t>
  </si>
  <si>
    <t>juhataja</t>
  </si>
  <si>
    <t>golfimäng</t>
  </si>
  <si>
    <t>Hendrik</t>
  </si>
  <si>
    <t>Kanter</t>
  </si>
  <si>
    <t>Võru</t>
  </si>
  <si>
    <t>Aegviidu Piibe mnt 44-1</t>
  </si>
  <si>
    <t>Tootmine</t>
  </si>
  <si>
    <t>Malle</t>
  </si>
  <si>
    <t>Kivioja</t>
  </si>
  <si>
    <t>Võru 2-125</t>
  </si>
  <si>
    <t>Finants</t>
  </si>
  <si>
    <t>Anton</t>
  </si>
  <si>
    <t>Meister</t>
  </si>
  <si>
    <t>Pärnu</t>
  </si>
  <si>
    <t>Liivalaia 32-35</t>
  </si>
  <si>
    <t>Mikson</t>
  </si>
  <si>
    <t>Ost</t>
  </si>
  <si>
    <t>Erno</t>
  </si>
  <si>
    <t>Salumets</t>
  </si>
  <si>
    <t>Kuressaare</t>
  </si>
  <si>
    <t>Pronksi 6a-1</t>
  </si>
  <si>
    <t>sulgpall</t>
  </si>
  <si>
    <t>Faina</t>
  </si>
  <si>
    <t>Lepp</t>
  </si>
  <si>
    <t>Vikerlase 13-216</t>
  </si>
  <si>
    <t>jurist</t>
  </si>
  <si>
    <t>madu</t>
  </si>
  <si>
    <t>Ligi</t>
  </si>
  <si>
    <t>Lõime 6-4</t>
  </si>
  <si>
    <t>Erki</t>
  </si>
  <si>
    <t>Arsenov</t>
  </si>
  <si>
    <t>Loksa</t>
  </si>
  <si>
    <t>Retke 22-43</t>
  </si>
  <si>
    <t>kompekteerija</t>
  </si>
  <si>
    <t>rahvatants</t>
  </si>
  <si>
    <t>Airi</t>
  </si>
  <si>
    <t>Põld</t>
  </si>
  <si>
    <t>Nisu 5-7</t>
  </si>
  <si>
    <t>Mirja</t>
  </si>
  <si>
    <t>Bergmann</t>
  </si>
  <si>
    <t>Tartu</t>
  </si>
  <si>
    <t>Rästa 7/3</t>
  </si>
  <si>
    <t>koristaja</t>
  </si>
  <si>
    <t>Aasa</t>
  </si>
  <si>
    <t>Randla</t>
  </si>
  <si>
    <t>Telliskivi 52a-1</t>
  </si>
  <si>
    <t>Toomsalu</t>
  </si>
  <si>
    <t>Ainsaar</t>
  </si>
  <si>
    <t>Valga</t>
  </si>
  <si>
    <t>Raudla 30a-20</t>
  </si>
  <si>
    <t>lukksepp</t>
  </si>
  <si>
    <t>Heinlo</t>
  </si>
  <si>
    <t>Odra 4-1</t>
  </si>
  <si>
    <t>Jürimäe</t>
  </si>
  <si>
    <t>Akadeemia tee 62-75</t>
  </si>
  <si>
    <t>Müürsepp</t>
  </si>
  <si>
    <t>Vändra</t>
  </si>
  <si>
    <t>Maleva 2b-11</t>
  </si>
  <si>
    <t>Eevald</t>
  </si>
  <si>
    <t>Parts</t>
  </si>
  <si>
    <t>Sõle 61-19</t>
  </si>
  <si>
    <t>Marko</t>
  </si>
  <si>
    <t>Erikson</t>
  </si>
  <si>
    <t>Haapsalu</t>
  </si>
  <si>
    <t>meister</t>
  </si>
  <si>
    <t>jalgrattasport</t>
  </si>
  <si>
    <t>Marmor</t>
  </si>
  <si>
    <t>Arbi 2-155</t>
  </si>
  <si>
    <t>Kaivo</t>
  </si>
  <si>
    <t>Mets</t>
  </si>
  <si>
    <t>Tapa</t>
  </si>
  <si>
    <t>Virbi 4-132</t>
  </si>
  <si>
    <t>jalgpall</t>
  </si>
  <si>
    <t>Erika</t>
  </si>
  <si>
    <t>Bachmann</t>
  </si>
  <si>
    <t>Kaluri 2-12</t>
  </si>
  <si>
    <t>müügijuht</t>
  </si>
  <si>
    <t>korvpall</t>
  </si>
  <si>
    <t>Ene</t>
  </si>
  <si>
    <t>Elmik</t>
  </si>
  <si>
    <t>Kivimurru 11 - 10</t>
  </si>
  <si>
    <t>Tarmo</t>
  </si>
  <si>
    <t>Müller</t>
  </si>
  <si>
    <t>Kristel</t>
  </si>
  <si>
    <t>Astok</t>
  </si>
  <si>
    <t>Kolde 88-79</t>
  </si>
  <si>
    <t>raamatupidaja</t>
  </si>
  <si>
    <t>Vilma</t>
  </si>
  <si>
    <t>Ümera 24-5</t>
  </si>
  <si>
    <t>Laubre</t>
  </si>
  <si>
    <t>Jõhvi</t>
  </si>
  <si>
    <t>Roheline 3</t>
  </si>
  <si>
    <t>Evi</t>
  </si>
  <si>
    <t>Sarapik</t>
  </si>
  <si>
    <t>Katy</t>
  </si>
  <si>
    <t>Veesimaa</t>
  </si>
  <si>
    <t>Paasiku 28-3</t>
  </si>
  <si>
    <t>referent</t>
  </si>
  <si>
    <t>Helen</t>
  </si>
  <si>
    <t>Aigro</t>
  </si>
  <si>
    <t>Randla 13 - 619</t>
  </si>
  <si>
    <t>sekretär</t>
  </si>
  <si>
    <t>Laine</t>
  </si>
  <si>
    <t>Eek</t>
  </si>
  <si>
    <t>Õismäe tee 105-44</t>
  </si>
  <si>
    <t>Aigi</t>
  </si>
  <si>
    <t>Härm</t>
  </si>
  <si>
    <t>Saku</t>
  </si>
  <si>
    <t>Sirje</t>
  </si>
  <si>
    <t>Jana</t>
  </si>
  <si>
    <t>Kaal</t>
  </si>
  <si>
    <t>Nurga 4-98</t>
  </si>
  <si>
    <t>Kasemets</t>
  </si>
  <si>
    <t>Põlva</t>
  </si>
  <si>
    <t>Lasnamäe 50/10-23</t>
  </si>
  <si>
    <t>Kukk</t>
  </si>
  <si>
    <t>Kärberi 14 - 2</t>
  </si>
  <si>
    <t>Valve</t>
  </si>
  <si>
    <t>Mäesalu</t>
  </si>
  <si>
    <t>Sepa 2 - 3</t>
  </si>
  <si>
    <t>Annika</t>
  </si>
  <si>
    <t>Paju</t>
  </si>
  <si>
    <t>Ehitajate tee 74-32</t>
  </si>
  <si>
    <t>Evelin</t>
  </si>
  <si>
    <t>Võidu 80</t>
  </si>
  <si>
    <t>Hilja</t>
  </si>
  <si>
    <t>Raid</t>
  </si>
  <si>
    <t>Võru 2-122</t>
  </si>
  <si>
    <t>Juulia</t>
  </si>
  <si>
    <t>Tubin</t>
  </si>
  <si>
    <t>Vana-Kalamaja 7-9</t>
  </si>
  <si>
    <t>Maarja</t>
  </si>
  <si>
    <t>Ambros</t>
  </si>
  <si>
    <t>Ümera 60-45</t>
  </si>
  <si>
    <t>sekretäär</t>
  </si>
  <si>
    <t>Einar</t>
  </si>
  <si>
    <t>Ehala</t>
  </si>
  <si>
    <t>treial</t>
  </si>
  <si>
    <t>Andrus</t>
  </si>
  <si>
    <t>Koort</t>
  </si>
  <si>
    <t>Türi</t>
  </si>
  <si>
    <t>Taime 19 - 5</t>
  </si>
  <si>
    <t>Lepiksoo</t>
  </si>
  <si>
    <t>Sütiste 39-64</t>
  </si>
  <si>
    <t>Ahti</t>
  </si>
  <si>
    <t>Agur</t>
  </si>
  <si>
    <t>Ringi 3-18</t>
  </si>
  <si>
    <t>tööline</t>
  </si>
  <si>
    <t>Bauman</t>
  </si>
  <si>
    <t>Raadiku 19-73</t>
  </si>
  <si>
    <t>Rapla</t>
  </si>
  <si>
    <t>Sõpruse pst 250 - 144</t>
  </si>
  <si>
    <t>Olav</t>
  </si>
  <si>
    <t>Paekaare 58-51</t>
  </si>
  <si>
    <t>Erna</t>
  </si>
  <si>
    <t>Narva</t>
  </si>
  <si>
    <t>Õismäe tee 21-10</t>
  </si>
  <si>
    <t>Elson</t>
  </si>
  <si>
    <t>Puhangu 4-14</t>
  </si>
  <si>
    <t>Leida</t>
  </si>
  <si>
    <t>Jaanus</t>
  </si>
  <si>
    <t>Kihnu 16-39</t>
  </si>
  <si>
    <t>Meelis</t>
  </si>
  <si>
    <t>Kalju</t>
  </si>
  <si>
    <t>Vuti 67</t>
  </si>
  <si>
    <t>Kreen</t>
  </si>
  <si>
    <t>Ümera 6 -- 53</t>
  </si>
  <si>
    <t>Riho</t>
  </si>
  <si>
    <t>Kuusk</t>
  </si>
  <si>
    <t>Mustamäe tee 195-102</t>
  </si>
  <si>
    <t>Laanepõld</t>
  </si>
  <si>
    <t>Tartu mnt 32-22</t>
  </si>
  <si>
    <t>Heli</t>
  </si>
  <si>
    <t>Lind</t>
  </si>
  <si>
    <t>Järveotsa tee 43-15</t>
  </si>
  <si>
    <t>Raivo</t>
  </si>
  <si>
    <t>Lokk</t>
  </si>
  <si>
    <t>Koorti 18-24</t>
  </si>
  <si>
    <t>Eino</t>
  </si>
  <si>
    <t>Luige</t>
  </si>
  <si>
    <t>Sõpruse pst 246-40</t>
  </si>
  <si>
    <t>Madis</t>
  </si>
  <si>
    <t>Maasalu</t>
  </si>
  <si>
    <t>Sindi</t>
  </si>
  <si>
    <t>Ehte 5-28</t>
  </si>
  <si>
    <t>Kagu 13-4</t>
  </si>
  <si>
    <t>Markus</t>
  </si>
  <si>
    <t>Meigas</t>
  </si>
  <si>
    <t>Ehitajate tee 68-21</t>
  </si>
  <si>
    <t>Kersti</t>
  </si>
  <si>
    <t>Miller</t>
  </si>
  <si>
    <t>Langu 5-27</t>
  </si>
  <si>
    <t>Muld</t>
  </si>
  <si>
    <t>Liinamäe 35-37</t>
  </si>
  <si>
    <t>Norak</t>
  </si>
  <si>
    <t>Kivila 16-71</t>
  </si>
  <si>
    <t>Paasiku 4-101</t>
  </si>
  <si>
    <t>Pajusaar</t>
  </si>
  <si>
    <t>Linnamäe 25-204</t>
  </si>
  <si>
    <t>Selma</t>
  </si>
  <si>
    <t>Parre</t>
  </si>
  <si>
    <t>Kalevipoja 11-110</t>
  </si>
  <si>
    <t>Paulus</t>
  </si>
  <si>
    <t>Sõle 5-10</t>
  </si>
  <si>
    <t>Petrov</t>
  </si>
  <si>
    <t>Raadiku 1 - 23</t>
  </si>
  <si>
    <t>Irma</t>
  </si>
  <si>
    <t>Piirsalu</t>
  </si>
  <si>
    <t>Põldmaa</t>
  </si>
  <si>
    <t>Paekaare 62-53</t>
  </si>
  <si>
    <t>Argo</t>
  </si>
  <si>
    <t>Keskuse 14-44</t>
  </si>
  <si>
    <t>Kustav</t>
  </si>
  <si>
    <t>Vikerlase 17-87</t>
  </si>
  <si>
    <t>Kaspar</t>
  </si>
  <si>
    <t>Vana-Kalamaja 20-16a</t>
  </si>
  <si>
    <t>Arvi</t>
  </si>
  <si>
    <t>Väljas</t>
  </si>
  <si>
    <t>Kibuvitsa 3-3</t>
  </si>
  <si>
    <t>Pulk</t>
  </si>
  <si>
    <t>Raudla 30A-20</t>
  </si>
  <si>
    <t>valvur</t>
  </si>
  <si>
    <t>Sünnipäev</t>
  </si>
  <si>
    <t>Vanus</t>
  </si>
  <si>
    <t>Sugu</t>
  </si>
  <si>
    <t>Sünnikuu</t>
  </si>
  <si>
    <t>Aastaaeg</t>
  </si>
  <si>
    <t>Tähtkuju</t>
  </si>
  <si>
    <t>Kuu</t>
  </si>
  <si>
    <t>Row Labels</t>
  </si>
  <si>
    <t>(Multiple Items)</t>
  </si>
  <si>
    <t>Perenimed</t>
  </si>
  <si>
    <t>Count of Huviala</t>
  </si>
  <si>
    <t>Column Labels</t>
  </si>
  <si>
    <t>mees</t>
  </si>
  <si>
    <t>naine</t>
  </si>
  <si>
    <t>Koostada risttabel hobide esinemissageduse analüüsimiseks meeste-naiste ja linnade lõikes.</t>
  </si>
  <si>
    <t>elukoht</t>
  </si>
  <si>
    <t>Osakondade arv</t>
  </si>
  <si>
    <t>Variandi number</t>
  </si>
  <si>
    <r>
      <rPr>
        <b/>
        <sz val="11"/>
        <color rgb="FFFF0000"/>
        <rFont val="Calibri"/>
        <family val="2"/>
        <charset val="204"/>
        <scheme val="minor"/>
      </rPr>
      <t>Arendatud filter</t>
    </r>
    <r>
      <rPr>
        <b/>
        <sz val="11"/>
        <color theme="1"/>
        <rFont val="Calibri"/>
        <family val="2"/>
        <charset val="186"/>
        <scheme val="minor"/>
      </rPr>
      <t xml:space="preserve"> (tulemused esitada töölehtedel Filter_1 ja Filter_2)</t>
    </r>
  </si>
  <si>
    <t>Risttabelid e. liigendtabelid (paigutada töölehele Risttabel+Diagramm)</t>
  </si>
  <si>
    <r>
      <t xml:space="preserve">Rakendused otsingufunktsioonide abil. Tulemused esitada töölehtedel Otsing_1 ja Otsing_2. 
</t>
    </r>
    <r>
      <rPr>
        <b/>
        <sz val="11"/>
        <color rgb="FFFF0000"/>
        <rFont val="Calibri"/>
        <family val="2"/>
        <charset val="186"/>
        <scheme val="minor"/>
      </rPr>
      <t>Etteantavate väärtuste lahtritele määrata valideerimine loeteluga.</t>
    </r>
  </si>
  <si>
    <r>
      <t xml:space="preserve">Töölehel </t>
    </r>
    <r>
      <rPr>
        <b/>
        <sz val="11"/>
        <color rgb="FF000000"/>
        <rFont val="Calibri"/>
        <family val="2"/>
        <scheme val="minor"/>
      </rPr>
      <t xml:space="preserve">Päring </t>
    </r>
    <r>
      <rPr>
        <sz val="11"/>
        <color rgb="FF000000"/>
        <rFont val="Calibri"/>
        <family val="2"/>
        <scheme val="minor"/>
      </rPr>
      <t>luua tabeliobjekt (</t>
    </r>
    <r>
      <rPr>
        <b/>
        <sz val="11"/>
        <color rgb="FF000000"/>
        <rFont val="Calibri"/>
        <family val="2"/>
        <scheme val="minor"/>
      </rPr>
      <t>Table)</t>
    </r>
    <r>
      <rPr>
        <sz val="11"/>
        <color rgb="FF000000"/>
        <rFont val="Calibri"/>
        <family val="2"/>
        <scheme val="minor"/>
      </rPr>
      <t xml:space="preserve">, mis koosneb 6 veerust. 
1. veerus on töötajate isikukoodid (valite ise), mis määratakse valideerimise abil  isikukoodide loetelust. 
2 - 6 veeru väärtused leitakse otsingufunktsioonide abil  isikukoodi järgi: </t>
    </r>
  </si>
  <si>
    <t>Filtreerida töölehele Filter_1 kalapüügiga tegelevate meeste ees- ja perenimed, kelle vanus on üle 50.</t>
  </si>
  <si>
    <t>Etteantud isikukoodi järgi leida linna nimi, kus inimene elab.</t>
  </si>
  <si>
    <t>Perenimi,  Amet, Osakond, Huviala, Tähtkuju ja Aastaaeg</t>
  </si>
  <si>
    <t>Väljastada töölehele Filter_2 nende ees- ja perenimed, kelle aadressis esineb tähekombinatsioon "mäe".</t>
  </si>
  <si>
    <t>Risttabeli andmete alusel koostada sobiv diagramm.</t>
  </si>
  <si>
    <t>Leida etteantud osakondade arv etteantud linnas.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</si>
</sst>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charset val="186"/>
      <scheme val="minor"/>
    </font>
    <font>
      <b/>
      <sz val="11"/>
      <color theme="1"/>
      <name val="Calibri"/>
      <family val="2"/>
      <charset val="186"/>
      <scheme val="minor"/>
    </font>
    <font>
      <b/>
      <sz val="10"/>
      <name val="Arial"/>
      <family val="2"/>
    </font>
    <font>
      <sz val="10"/>
      <name val="Arial"/>
      <family val="2"/>
    </font>
    <font>
      <sz val="11"/>
      <color theme="1"/>
      <name val="Wingdings"/>
      <charset val="2"/>
    </font>
    <font>
      <sz val="10"/>
      <name val="Wingdings"/>
      <charset val="2"/>
    </font>
    <font>
      <i/>
      <sz val="11"/>
      <color rgb="FF7F7F7F"/>
      <name val="Calibri"/>
      <family val="2"/>
      <charset val="186"/>
      <scheme val="minor"/>
    </font>
    <font>
      <sz val="36"/>
      <color theme="1"/>
      <name val="Calibri"/>
      <family val="2"/>
      <charset val="186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1"/>
      <color rgb="FFFF0000"/>
      <name val="Calibri"/>
      <family val="2"/>
      <charset val="186"/>
      <scheme val="minor"/>
    </font>
    <font>
      <sz val="11"/>
      <color theme="1"/>
      <name val="Calibri"/>
      <family val="2"/>
      <charset val="204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indexed="81"/>
      <name val="Tahoma"/>
      <family val="2"/>
      <charset val="204"/>
    </font>
    <font>
      <i/>
      <sz val="12"/>
      <color indexed="81"/>
      <name val="Tahoma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40">
    <xf numFmtId="0" fontId="0" fillId="0" borderId="0" xfId="0"/>
    <xf numFmtId="3" fontId="2" fillId="2" borderId="2" xfId="0" applyNumberFormat="1" applyFont="1" applyFill="1" applyBorder="1" applyAlignment="1">
      <alignment horizontal="right"/>
    </xf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3" fontId="2" fillId="2" borderId="1" xfId="0" applyNumberFormat="1" applyFont="1" applyFill="1" applyBorder="1" applyAlignment="1">
      <alignment horizontal="right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1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3" fontId="3" fillId="0" borderId="1" xfId="0" applyNumberFormat="1" applyFont="1" applyBorder="1" applyAlignment="1">
      <alignment horizontal="right"/>
    </xf>
    <xf numFmtId="1" fontId="3" fillId="0" borderId="1" xfId="0" applyNumberFormat="1" applyFont="1" applyBorder="1" applyAlignment="1">
      <alignment horizontal="left"/>
    </xf>
    <xf numFmtId="0" fontId="1" fillId="0" borderId="3" xfId="0" applyFont="1" applyBorder="1" applyAlignment="1">
      <alignment wrapText="1"/>
    </xf>
    <xf numFmtId="0" fontId="4" fillId="0" borderId="3" xfId="0" applyFont="1" applyBorder="1" applyAlignment="1">
      <alignment wrapText="1"/>
    </xf>
    <xf numFmtId="0" fontId="3" fillId="0" borderId="4" xfId="0" applyFont="1" applyBorder="1"/>
    <xf numFmtId="0" fontId="0" fillId="0" borderId="3" xfId="0" applyBorder="1" applyAlignment="1">
      <alignment wrapText="1"/>
    </xf>
    <xf numFmtId="14" fontId="0" fillId="0" borderId="3" xfId="0" applyNumberFormat="1" applyBorder="1" applyAlignment="1">
      <alignment wrapText="1"/>
    </xf>
    <xf numFmtId="3" fontId="3" fillId="0" borderId="2" xfId="0" applyNumberFormat="1" applyFont="1" applyBorder="1" applyAlignment="1">
      <alignment horizontal="right"/>
    </xf>
    <xf numFmtId="0" fontId="1" fillId="0" borderId="5" xfId="0" applyFont="1" applyBorder="1" applyAlignment="1">
      <alignment wrapText="1"/>
    </xf>
    <xf numFmtId="0" fontId="2" fillId="2" borderId="2" xfId="0" applyFont="1" applyFill="1" applyBorder="1" applyAlignment="1">
      <alignment horizontal="right"/>
    </xf>
    <xf numFmtId="0" fontId="4" fillId="0" borderId="0" xfId="0" applyFont="1"/>
    <xf numFmtId="3" fontId="5" fillId="0" borderId="1" xfId="0" applyNumberFormat="1" applyFont="1" applyBorder="1" applyAlignment="1">
      <alignment horizontal="righ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7" fillId="0" borderId="6" xfId="0" applyFont="1" applyBorder="1" applyAlignment="1">
      <alignment horizontal="center" vertical="center"/>
    </xf>
    <xf numFmtId="0" fontId="0" fillId="0" borderId="7" xfId="0" applyBorder="1" applyAlignment="1">
      <alignment horizontal="left" vertical="center" wrapText="1" indent="1"/>
    </xf>
    <xf numFmtId="0" fontId="6" fillId="0" borderId="0" xfId="1"/>
    <xf numFmtId="0" fontId="1" fillId="0" borderId="8" xfId="0" applyFont="1" applyBorder="1" applyAlignment="1">
      <alignment horizontal="left" vertical="center" wrapText="1" indent="1"/>
    </xf>
    <xf numFmtId="0" fontId="8" fillId="0" borderId="9" xfId="0" applyFont="1" applyBorder="1" applyAlignment="1">
      <alignment horizontal="left" vertical="center" wrapText="1" indent="1"/>
    </xf>
    <xf numFmtId="0" fontId="1" fillId="0" borderId="9" xfId="0" applyFont="1" applyBorder="1" applyAlignment="1">
      <alignment horizontal="left" vertical="center" wrapText="1" indent="1"/>
    </xf>
    <xf numFmtId="0" fontId="1" fillId="0" borderId="10" xfId="0" applyFont="1" applyBorder="1" applyAlignment="1">
      <alignment horizontal="left" vertical="center" wrapText="1" indent="1"/>
    </xf>
    <xf numFmtId="0" fontId="11" fillId="0" borderId="11" xfId="0" applyFont="1" applyBorder="1" applyAlignment="1">
      <alignment horizontal="left" vertical="center" wrapText="1" indent="1"/>
    </xf>
    <xf numFmtId="0" fontId="0" fillId="0" borderId="12" xfId="0" applyBorder="1" applyAlignment="1">
      <alignment horizontal="left" vertical="center" wrapText="1" indent="1"/>
    </xf>
    <xf numFmtId="0" fontId="0" fillId="0" borderId="13" xfId="0" applyBorder="1" applyAlignment="1">
      <alignment horizontal="left" vertical="center" indent="1"/>
    </xf>
    <xf numFmtId="0" fontId="7" fillId="0" borderId="14" xfId="0" applyFont="1" applyBorder="1" applyAlignment="1">
      <alignment horizontal="center" vertical="center"/>
    </xf>
    <xf numFmtId="0" fontId="0" fillId="0" borderId="15" xfId="0" applyBorder="1" applyAlignment="1">
      <alignment horizontal="left" vertical="center" wrapText="1" indent="1"/>
    </xf>
    <xf numFmtId="0" fontId="0" fillId="0" borderId="16" xfId="0" applyBorder="1" applyAlignment="1">
      <alignment horizontal="left" vertical="center" wrapText="1" indent="1"/>
    </xf>
    <xf numFmtId="0" fontId="0" fillId="0" borderId="17" xfId="0" applyBorder="1" applyAlignment="1">
      <alignment vertic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3.xml"/><Relationship Id="rId18" Type="http://schemas.openxmlformats.org/officeDocument/2006/relationships/sheetMetadata" Target="metadata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powerPivotData" Target="model/item.data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[Excel_Mägi.xlsx]Risttabel+Diagramm!PivotTable4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t-E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t-E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'Risttabel+Diagramm'!$B$1:$B$2</c:f>
              <c:strCache>
                <c:ptCount val="1"/>
                <c:pt idx="0">
                  <c:v>mees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'Risttabel+Diagramm'!$A$3:$A$18</c:f>
              <c:strCache>
                <c:ptCount val="16"/>
                <c:pt idx="0">
                  <c:v>golfimäng</c:v>
                </c:pt>
                <c:pt idx="1">
                  <c:v>jalgpall</c:v>
                </c:pt>
                <c:pt idx="2">
                  <c:v>jalgrattasport</c:v>
                </c:pt>
                <c:pt idx="3">
                  <c:v>kalapüük</c:v>
                </c:pt>
                <c:pt idx="4">
                  <c:v>karate</c:v>
                </c:pt>
                <c:pt idx="5">
                  <c:v>kergejõustik</c:v>
                </c:pt>
                <c:pt idx="6">
                  <c:v>korvpall</c:v>
                </c:pt>
                <c:pt idx="7">
                  <c:v>käsitöö</c:v>
                </c:pt>
                <c:pt idx="8">
                  <c:v>lumelauasõit</c:v>
                </c:pt>
                <c:pt idx="9">
                  <c:v>pillimäng</c:v>
                </c:pt>
                <c:pt idx="10">
                  <c:v>programmeerimine</c:v>
                </c:pt>
                <c:pt idx="11">
                  <c:v>raamatu lugemine</c:v>
                </c:pt>
                <c:pt idx="12">
                  <c:v>rahvatants</c:v>
                </c:pt>
                <c:pt idx="13">
                  <c:v>ratsutamine</c:v>
                </c:pt>
                <c:pt idx="14">
                  <c:v>sulgpall</c:v>
                </c:pt>
                <c:pt idx="15">
                  <c:v>võrkpall</c:v>
                </c:pt>
              </c:strCache>
            </c:strRef>
          </c:cat>
          <c:val>
            <c:numRef>
              <c:f>'Risttabel+Diagramm'!$B$3:$B$18</c:f>
              <c:numCache>
                <c:formatCode>General</c:formatCode>
                <c:ptCount val="16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5</c:v>
                </c:pt>
                <c:pt idx="4">
                  <c:v>4</c:v>
                </c:pt>
                <c:pt idx="5">
                  <c:v>2</c:v>
                </c:pt>
                <c:pt idx="6">
                  <c:v>1</c:v>
                </c:pt>
                <c:pt idx="7">
                  <c:v>6</c:v>
                </c:pt>
                <c:pt idx="8">
                  <c:v>6</c:v>
                </c:pt>
                <c:pt idx="9">
                  <c:v>5</c:v>
                </c:pt>
                <c:pt idx="10">
                  <c:v>2</c:v>
                </c:pt>
                <c:pt idx="11">
                  <c:v>7</c:v>
                </c:pt>
                <c:pt idx="12">
                  <c:v>3</c:v>
                </c:pt>
                <c:pt idx="13">
                  <c:v>4</c:v>
                </c:pt>
                <c:pt idx="14">
                  <c:v>2</c:v>
                </c:pt>
                <c:pt idx="1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09-441D-B54B-D1A0362F7DB3}"/>
            </c:ext>
          </c:extLst>
        </c:ser>
        <c:ser>
          <c:idx val="1"/>
          <c:order val="1"/>
          <c:tx>
            <c:strRef>
              <c:f>'Risttabel+Diagramm'!$C$1:$C$2</c:f>
              <c:strCache>
                <c:ptCount val="1"/>
                <c:pt idx="0">
                  <c:v>naine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'Risttabel+Diagramm'!$A$3:$A$18</c:f>
              <c:strCache>
                <c:ptCount val="16"/>
                <c:pt idx="0">
                  <c:v>golfimäng</c:v>
                </c:pt>
                <c:pt idx="1">
                  <c:v>jalgpall</c:v>
                </c:pt>
                <c:pt idx="2">
                  <c:v>jalgrattasport</c:v>
                </c:pt>
                <c:pt idx="3">
                  <c:v>kalapüük</c:v>
                </c:pt>
                <c:pt idx="4">
                  <c:v>karate</c:v>
                </c:pt>
                <c:pt idx="5">
                  <c:v>kergejõustik</c:v>
                </c:pt>
                <c:pt idx="6">
                  <c:v>korvpall</c:v>
                </c:pt>
                <c:pt idx="7">
                  <c:v>käsitöö</c:v>
                </c:pt>
                <c:pt idx="8">
                  <c:v>lumelauasõit</c:v>
                </c:pt>
                <c:pt idx="9">
                  <c:v>pillimäng</c:v>
                </c:pt>
                <c:pt idx="10">
                  <c:v>programmeerimine</c:v>
                </c:pt>
                <c:pt idx="11">
                  <c:v>raamatu lugemine</c:v>
                </c:pt>
                <c:pt idx="12">
                  <c:v>rahvatants</c:v>
                </c:pt>
                <c:pt idx="13">
                  <c:v>ratsutamine</c:v>
                </c:pt>
                <c:pt idx="14">
                  <c:v>sulgpall</c:v>
                </c:pt>
                <c:pt idx="15">
                  <c:v>võrkpall</c:v>
                </c:pt>
              </c:strCache>
            </c:strRef>
          </c:cat>
          <c:val>
            <c:numRef>
              <c:f>'Risttabel+Diagramm'!$C$3:$C$18</c:f>
              <c:numCache>
                <c:formatCode>General</c:formatCode>
                <c:ptCount val="16"/>
                <c:pt idx="0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2</c:v>
                </c:pt>
                <c:pt idx="5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2</c:v>
                </c:pt>
                <c:pt idx="10">
                  <c:v>4</c:v>
                </c:pt>
                <c:pt idx="11">
                  <c:v>2</c:v>
                </c:pt>
                <c:pt idx="12">
                  <c:v>6</c:v>
                </c:pt>
                <c:pt idx="13">
                  <c:v>2</c:v>
                </c:pt>
                <c:pt idx="14">
                  <c:v>2</c:v>
                </c:pt>
                <c:pt idx="1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09-441D-B54B-D1A0362F7D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08046159"/>
        <c:axId val="1939317839"/>
      </c:barChart>
      <c:catAx>
        <c:axId val="2108046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t-EE"/>
          </a:p>
        </c:txPr>
        <c:crossAx val="1939317839"/>
        <c:crosses val="autoZero"/>
        <c:auto val="1"/>
        <c:lblAlgn val="ctr"/>
        <c:lblOffset val="100"/>
        <c:noMultiLvlLbl val="0"/>
      </c:catAx>
      <c:valAx>
        <c:axId val="1939317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t-EE"/>
          </a:p>
        </c:txPr>
        <c:crossAx val="2108046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t-E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t-E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466724</xdr:colOff>
      <xdr:row>0</xdr:row>
      <xdr:rowOff>185737</xdr:rowOff>
    </xdr:from>
    <xdr:to>
      <xdr:col>10</xdr:col>
      <xdr:colOff>104775</xdr:colOff>
      <xdr:row>20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922CB1-315D-1A09-E8DF-47B9D18D31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ndero mägi" refreshedDate="45191.437719444446" backgroundQuery="1" createdVersion="8" refreshedVersion="8" minRefreshableVersion="3" recordCount="0" supportSubquery="1" supportAdvancedDrill="1" xr:uid="{8DE1C5C8-773D-4470-A4DB-7D3546AF9A8B}">
  <cacheSource type="external" connectionId="1"/>
  <cacheFields count="3">
    <cacheField name="[wtable].[Eesnimi].[Eesnimi]" caption="Eesnimi" numFmtId="0" hierarchy="1" level="1">
      <sharedItems count="10">
        <s v="Erika"/>
        <s v="Erna"/>
        <s v="Hanno"/>
        <s v="Laine"/>
        <s v="Margus"/>
        <s v="Paul"/>
        <s v="Priit"/>
        <s v="Reijo"/>
        <s v="Riho"/>
        <s v="Tiina"/>
      </sharedItems>
      <extLst>
        <ext xmlns:x15="http://schemas.microsoft.com/office/spreadsheetml/2010/11/main" uri="{4F2E5C28-24EA-4eb8-9CBF-B6C8F9C3D259}">
          <x15:cachedUniqueNames>
            <x15:cachedUniqueName index="0" name="[wtable].[Eesnimi].&amp;[Erika]"/>
            <x15:cachedUniqueName index="1" name="[wtable].[Eesnimi].&amp;[Erna]"/>
            <x15:cachedUniqueName index="2" name="[wtable].[Eesnimi].&amp;[Hanno]"/>
            <x15:cachedUniqueName index="3" name="[wtable].[Eesnimi].&amp;[Laine]"/>
            <x15:cachedUniqueName index="4" name="[wtable].[Eesnimi].&amp;[Margus]"/>
            <x15:cachedUniqueName index="5" name="[wtable].[Eesnimi].&amp;[Paul]"/>
            <x15:cachedUniqueName index="6" name="[wtable].[Eesnimi].&amp;[Priit]"/>
            <x15:cachedUniqueName index="7" name="[wtable].[Eesnimi].&amp;[Reijo]"/>
            <x15:cachedUniqueName index="8" name="[wtable].[Eesnimi].&amp;[Riho]"/>
            <x15:cachedUniqueName index="9" name="[wtable].[Eesnimi].&amp;[Tiina]"/>
          </x15:cachedUniqueNames>
        </ext>
      </extLst>
    </cacheField>
    <cacheField name="[wtable].[Aadress].[Aadress]" caption="Aadress" numFmtId="0" hierarchy="4" level="1">
      <sharedItems containsSemiMixedTypes="0" containsNonDate="0" containsString="0"/>
    </cacheField>
    <cacheField name="[wtable].[Perenimi].[Perenimi]" caption="Perenimi" numFmtId="0" hierarchy="2" level="1">
      <sharedItems count="9">
        <s v="Kasemets"/>
        <s v="Eek"/>
        <s v="Pajusaar"/>
        <s v="Roosimägi"/>
        <s v="Naaber"/>
        <s v="Burmeister"/>
        <s v="Muld"/>
        <s v="Kuusk"/>
        <s v="Markus"/>
      </sharedItems>
      <extLst>
        <ext xmlns:x15="http://schemas.microsoft.com/office/spreadsheetml/2010/11/main" uri="{4F2E5C28-24EA-4eb8-9CBF-B6C8F9C3D259}">
          <x15:cachedUniqueNames>
            <x15:cachedUniqueName index="0" name="[wtable].[Perenimi].&amp;[Kasemets]"/>
            <x15:cachedUniqueName index="1" name="[wtable].[Perenimi].&amp;[Eek]"/>
            <x15:cachedUniqueName index="2" name="[wtable].[Perenimi].&amp;[Pajusaar]"/>
            <x15:cachedUniqueName index="3" name="[wtable].[Perenimi].&amp;[Roosimägi]"/>
            <x15:cachedUniqueName index="4" name="[wtable].[Perenimi].&amp;[Naaber]"/>
            <x15:cachedUniqueName index="5" name="[wtable].[Perenimi].&amp;[Burmeister]"/>
            <x15:cachedUniqueName index="6" name="[wtable].[Perenimi].&amp;[Muld]"/>
            <x15:cachedUniqueName index="7" name="[wtable].[Perenimi].&amp;[Kuusk]"/>
            <x15:cachedUniqueName index="8" name="[wtable].[Perenimi].&amp;[Markus]"/>
          </x15:cachedUniqueNames>
        </ext>
      </extLst>
    </cacheField>
  </cacheFields>
  <cacheHierarchies count="22">
    <cacheHierarchy uniqueName="[wtable].[Isikukood]" caption="Isikukood" attribute="1" defaultMemberUniqueName="[wtable].[Isikukood].[All]" allUniqueName="[wtable].[Isikukood].[All]" dimensionUniqueName="[wtable]" displayFolder="" count="0" memberValueDatatype="5" unbalanced="0"/>
    <cacheHierarchy uniqueName="[wtable].[Eesnimi]" caption="Eesnimi" attribute="1" defaultMemberUniqueName="[wtable].[Eesnimi].[All]" allUniqueName="[wtable].[Eesnimi].[All]" dimensionUniqueName="[wtable]" displayFolder="" count="2" memberValueDatatype="130" unbalanced="0">
      <fieldsUsage count="2">
        <fieldUsage x="-1"/>
        <fieldUsage x="0"/>
      </fieldsUsage>
    </cacheHierarchy>
    <cacheHierarchy uniqueName="[wtable].[Perenimi]" caption="Perenimi" attribute="1" defaultMemberUniqueName="[wtable].[Perenimi].[All]" allUniqueName="[wtable].[Perenimi].[All]" dimensionUniqueName="[wtable]" displayFolder="" count="2" memberValueDatatype="130" unbalanced="0">
      <fieldsUsage count="2">
        <fieldUsage x="-1"/>
        <fieldUsage x="2"/>
      </fieldsUsage>
    </cacheHierarchy>
    <cacheHierarchy uniqueName="[wtable].[Linn]" caption="Linn" attribute="1" defaultMemberUniqueName="[wtable].[Linn].[All]" allUniqueName="[wtable].[Linn].[All]" dimensionUniqueName="[wtable]" displayFolder="" count="0" memberValueDatatype="130" unbalanced="0"/>
    <cacheHierarchy uniqueName="[wtable].[Aadress]" caption="Aadress" attribute="1" defaultMemberUniqueName="[wtable].[Aadress].[All]" allUniqueName="[wtable].[Aadress].[All]" dimensionUniqueName="[wtable]" displayFolder="" count="2" memberValueDatatype="130" unbalanced="0">
      <fieldsUsage count="2">
        <fieldUsage x="-1"/>
        <fieldUsage x="1"/>
      </fieldsUsage>
    </cacheHierarchy>
    <cacheHierarchy uniqueName="[wtable].[Pereseis]" caption="Pereseis" attribute="1" defaultMemberUniqueName="[wtable].[Pereseis].[All]" allUniqueName="[wtable].[Pereseis].[All]" dimensionUniqueName="[wtable]" displayFolder="" count="0" memberValueDatatype="130" unbalanced="0"/>
    <cacheHierarchy uniqueName="[wtable].[Osakond]" caption="Osakond" attribute="1" defaultMemberUniqueName="[wtable].[Osakond].[All]" allUniqueName="[wtable].[Osakond].[All]" dimensionUniqueName="[wtable]" displayFolder="" count="0" memberValueDatatype="130" unbalanced="0"/>
    <cacheHierarchy uniqueName="[wtable].[Amet]" caption="Amet" attribute="1" defaultMemberUniqueName="[wtable].[Amet].[All]" allUniqueName="[wtable].[Amet].[All]" dimensionUniqueName="[wtable]" displayFolder="" count="0" memberValueDatatype="130" unbalanced="0"/>
    <cacheHierarchy uniqueName="[wtable].[Palk]" caption="Palk" attribute="1" defaultMemberUniqueName="[wtable].[Palk].[All]" allUniqueName="[wtable].[Palk].[All]" dimensionUniqueName="[wtable]" displayFolder="" count="0" memberValueDatatype="20" unbalanced="0"/>
    <cacheHierarchy uniqueName="[wtable].[Huviala]" caption="Huviala" attribute="1" defaultMemberUniqueName="[wtable].[Huviala].[All]" allUniqueName="[wtable].[Huviala].[All]" dimensionUniqueName="[wtable]" displayFolder="" count="0" memberValueDatatype="130" unbalanced="0"/>
    <cacheHierarchy uniqueName="[wtable].[Kodulemmik]" caption="Kodulemmik" attribute="1" defaultMemberUniqueName="[wtable].[Kodulemmik].[All]" allUniqueName="[wtable].[Kodulemmik].[All]" dimensionUniqueName="[wtable]" displayFolder="" count="0" memberValueDatatype="130" unbalanced="0"/>
    <cacheHierarchy uniqueName="[wtable].[Sünnipäev]" caption="Sünnipäev" attribute="1" defaultMemberUniqueName="[wtable].[Sünnipäev].[All]" allUniqueName="[wtable].[Sünnipäev].[All]" dimensionUniqueName="[wtable]" displayFolder="" count="0" memberValueDatatype="130" unbalanced="0"/>
    <cacheHierarchy uniqueName="[wtable].[Vanus]" caption="Vanus" attribute="1" defaultMemberUniqueName="[wtable].[Vanus].[All]" allUniqueName="[wtable].[Vanus].[All]" dimensionUniqueName="[wtable]" displayFolder="" count="0" memberValueDatatype="20" unbalanced="0"/>
    <cacheHierarchy uniqueName="[wtable].[Sugu]" caption="Sugu" attribute="1" defaultMemberUniqueName="[wtable].[Sugu].[All]" allUniqueName="[wtable].[Sugu].[All]" dimensionUniqueName="[wtable]" displayFolder="" count="0" memberValueDatatype="130" unbalanced="0"/>
    <cacheHierarchy uniqueName="[wtable].[Sünnikuu]" caption="Sünnikuu" attribute="1" defaultMemberUniqueName="[wtable].[Sünnikuu].[All]" allUniqueName="[wtable].[Sünnikuu].[All]" dimensionUniqueName="[wtable]" displayFolder="" count="0" memberValueDatatype="130" unbalanced="0"/>
    <cacheHierarchy uniqueName="[wtable].[Aastaaeg]" caption="Aastaaeg" attribute="1" defaultMemberUniqueName="[wtable].[Aastaaeg].[All]" allUniqueName="[wtable].[Aastaaeg].[All]" dimensionUniqueName="[wtable]" displayFolder="" count="0" memberValueDatatype="130" unbalanced="0"/>
    <cacheHierarchy uniqueName="[wtable].[Tähtkuju]" caption="Tähtkuju" attribute="1" defaultMemberUniqueName="[wtable].[Tähtkuju].[All]" allUniqueName="[wtable].[Tähtkuju].[All]" dimensionUniqueName="[wtable]" displayFolder="" count="0" memberValueDatatype="130" unbalanced="0"/>
    <cacheHierarchy uniqueName="[Measures].[Count of Huviala]" caption="Count of Huviala" measure="1" displayFolder="" measureGroup="wtable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Perenimed]" caption="Perenimed" measure="1" displayFolder="" measureGroup="wtable" count="0"/>
    <cacheHierarchy uniqueName="[Measures].[naised]" caption="naised" measure="1" displayFolder="" measureGroup="wtable" count="0"/>
    <cacheHierarchy uniqueName="[Measures].[__XL_Count wtable]" caption="__XL_Count wtable" measure="1" displayFolder="" measureGroup="wtable" count="0" hidden="1"/>
    <cacheHierarchy uniqueName="[Measures].[__No measures defined]" caption="__No measures defined" measure="1" displayFolder="" count="0" hidden="1"/>
  </cacheHierarchies>
  <kpis count="0"/>
  <dimensions count="2">
    <dimension measure="1" name="Measures" uniqueName="[Measures]" caption="Measures"/>
    <dimension name="wtable" uniqueName="[wtable]" caption="wtable"/>
  </dimensions>
  <measureGroups count="1">
    <measureGroup name="wtable" caption="wtabl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ndero mägi" refreshedDate="45191.437720601854" backgroundQuery="1" createdVersion="8" refreshedVersion="8" minRefreshableVersion="3" recordCount="0" supportSubquery="1" supportAdvancedDrill="1" xr:uid="{008796DE-8895-4E68-A93D-314D5EFD33B0}">
  <cacheSource type="external" connectionId="1"/>
  <cacheFields count="4">
    <cacheField name="[wtable].[Eesnimi].[Eesnimi]" caption="Eesnimi" numFmtId="0" hierarchy="1" level="1">
      <sharedItems count="5">
        <s v="Aadu"/>
        <s v="Anton"/>
        <s v="Argo"/>
        <s v="Jaan"/>
        <s v="Sirje"/>
      </sharedItems>
      <extLst>
        <ext xmlns:x15="http://schemas.microsoft.com/office/spreadsheetml/2010/11/main" uri="{4F2E5C28-24EA-4eb8-9CBF-B6C8F9C3D259}">
          <x15:cachedUniqueNames>
            <x15:cachedUniqueName index="0" name="[wtable].[Eesnimi].&amp;[Aadu]"/>
            <x15:cachedUniqueName index="1" name="[wtable].[Eesnimi].&amp;[Anton]"/>
            <x15:cachedUniqueName index="2" name="[wtable].[Eesnimi].&amp;[Argo]"/>
            <x15:cachedUniqueName index="3" name="[wtable].[Eesnimi].&amp;[Jaan]"/>
            <x15:cachedUniqueName index="4" name="[wtable].[Eesnimi].&amp;[Sirje]"/>
          </x15:cachedUniqueNames>
        </ext>
      </extLst>
    </cacheField>
    <cacheField name="[wtable].[Huviala].[Huviala]" caption="Huviala" numFmtId="0" hierarchy="9" level="1">
      <sharedItems containsSemiMixedTypes="0" containsNonDate="0" containsString="0"/>
    </cacheField>
    <cacheField name="[wtable].[Vanus].[Vanus]" caption="Vanus" numFmtId="0" hierarchy="12" level="1">
      <sharedItems containsSemiMixedTypes="0" containsNonDate="0" containsString="0"/>
    </cacheField>
    <cacheField name="[Measures].[Perenimed]" caption="Perenimed" numFmtId="0" hierarchy="18" level="32767"/>
  </cacheFields>
  <cacheHierarchies count="22">
    <cacheHierarchy uniqueName="[wtable].[Isikukood]" caption="Isikukood" attribute="1" defaultMemberUniqueName="[wtable].[Isikukood].[All]" allUniqueName="[wtable].[Isikukood].[All]" dimensionUniqueName="[wtable]" displayFolder="" count="0" memberValueDatatype="5" unbalanced="0"/>
    <cacheHierarchy uniqueName="[wtable].[Eesnimi]" caption="Eesnimi" attribute="1" defaultMemberUniqueName="[wtable].[Eesnimi].[All]" allUniqueName="[wtable].[Eesnimi].[All]" dimensionUniqueName="[wtable]" displayFolder="" count="2" memberValueDatatype="130" unbalanced="0">
      <fieldsUsage count="2">
        <fieldUsage x="-1"/>
        <fieldUsage x="0"/>
      </fieldsUsage>
    </cacheHierarchy>
    <cacheHierarchy uniqueName="[wtable].[Perenimi]" caption="Perenimi" attribute="1" defaultMemberUniqueName="[wtable].[Perenimi].[All]" allUniqueName="[wtable].[Perenimi].[All]" dimensionUniqueName="[wtable]" displayFolder="" count="0" memberValueDatatype="130" unbalanced="0"/>
    <cacheHierarchy uniqueName="[wtable].[Linn]" caption="Linn" attribute="1" defaultMemberUniqueName="[wtable].[Linn].[All]" allUniqueName="[wtable].[Linn].[All]" dimensionUniqueName="[wtable]" displayFolder="" count="0" memberValueDatatype="130" unbalanced="0"/>
    <cacheHierarchy uniqueName="[wtable].[Aadress]" caption="Aadress" attribute="1" defaultMemberUniqueName="[wtable].[Aadress].[All]" allUniqueName="[wtable].[Aadress].[All]" dimensionUniqueName="[wtable]" displayFolder="" count="0" memberValueDatatype="130" unbalanced="0"/>
    <cacheHierarchy uniqueName="[wtable].[Pereseis]" caption="Pereseis" attribute="1" defaultMemberUniqueName="[wtable].[Pereseis].[All]" allUniqueName="[wtable].[Pereseis].[All]" dimensionUniqueName="[wtable]" displayFolder="" count="0" memberValueDatatype="130" unbalanced="0"/>
    <cacheHierarchy uniqueName="[wtable].[Osakond]" caption="Osakond" attribute="1" defaultMemberUniqueName="[wtable].[Osakond].[All]" allUniqueName="[wtable].[Osakond].[All]" dimensionUniqueName="[wtable]" displayFolder="" count="0" memberValueDatatype="130" unbalanced="0"/>
    <cacheHierarchy uniqueName="[wtable].[Amet]" caption="Amet" attribute="1" defaultMemberUniqueName="[wtable].[Amet].[All]" allUniqueName="[wtable].[Amet].[All]" dimensionUniqueName="[wtable]" displayFolder="" count="0" memberValueDatatype="130" unbalanced="0"/>
    <cacheHierarchy uniqueName="[wtable].[Palk]" caption="Palk" attribute="1" defaultMemberUniqueName="[wtable].[Palk].[All]" allUniqueName="[wtable].[Palk].[All]" dimensionUniqueName="[wtable]" displayFolder="" count="0" memberValueDatatype="20" unbalanced="0"/>
    <cacheHierarchy uniqueName="[wtable].[Huviala]" caption="Huviala" attribute="1" defaultMemberUniqueName="[wtable].[Huviala].[All]" allUniqueName="[wtable].[Huviala].[All]" dimensionUniqueName="[wtable]" displayFolder="" count="2" memberValueDatatype="130" unbalanced="0">
      <fieldsUsage count="2">
        <fieldUsage x="-1"/>
        <fieldUsage x="1"/>
      </fieldsUsage>
    </cacheHierarchy>
    <cacheHierarchy uniqueName="[wtable].[Kodulemmik]" caption="Kodulemmik" attribute="1" defaultMemberUniqueName="[wtable].[Kodulemmik].[All]" allUniqueName="[wtable].[Kodulemmik].[All]" dimensionUniqueName="[wtable]" displayFolder="" count="0" memberValueDatatype="130" unbalanced="0"/>
    <cacheHierarchy uniqueName="[wtable].[Sünnipäev]" caption="Sünnipäev" attribute="1" defaultMemberUniqueName="[wtable].[Sünnipäev].[All]" allUniqueName="[wtable].[Sünnipäev].[All]" dimensionUniqueName="[wtable]" displayFolder="" count="0" memberValueDatatype="130" unbalanced="0"/>
    <cacheHierarchy uniqueName="[wtable].[Vanus]" caption="Vanus" attribute="1" defaultMemberUniqueName="[wtable].[Vanus].[All]" allUniqueName="[wtable].[Vanus].[All]" dimensionUniqueName="[wtable]" displayFolder="" count="2" memberValueDatatype="20" unbalanced="0">
      <fieldsUsage count="2">
        <fieldUsage x="-1"/>
        <fieldUsage x="2"/>
      </fieldsUsage>
    </cacheHierarchy>
    <cacheHierarchy uniqueName="[wtable].[Sugu]" caption="Sugu" attribute="1" defaultMemberUniqueName="[wtable].[Sugu].[All]" allUniqueName="[wtable].[Sugu].[All]" dimensionUniqueName="[wtable]" displayFolder="" count="0" memberValueDatatype="130" unbalanced="0"/>
    <cacheHierarchy uniqueName="[wtable].[Sünnikuu]" caption="Sünnikuu" attribute="1" defaultMemberUniqueName="[wtable].[Sünnikuu].[All]" allUniqueName="[wtable].[Sünnikuu].[All]" dimensionUniqueName="[wtable]" displayFolder="" count="0" memberValueDatatype="130" unbalanced="0"/>
    <cacheHierarchy uniqueName="[wtable].[Aastaaeg]" caption="Aastaaeg" attribute="1" defaultMemberUniqueName="[wtable].[Aastaaeg].[All]" allUniqueName="[wtable].[Aastaaeg].[All]" dimensionUniqueName="[wtable]" displayFolder="" count="0" memberValueDatatype="130" unbalanced="0"/>
    <cacheHierarchy uniqueName="[wtable].[Tähtkuju]" caption="Tähtkuju" attribute="1" defaultMemberUniqueName="[wtable].[Tähtkuju].[All]" allUniqueName="[wtable].[Tähtkuju].[All]" dimensionUniqueName="[wtable]" displayFolder="" count="0" memberValueDatatype="130" unbalanced="0"/>
    <cacheHierarchy uniqueName="[Measures].[Count of Huviala]" caption="Count of Huviala" measure="1" displayFolder="" measureGroup="wtable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Perenimed]" caption="Perenimed" measure="1" displayFolder="" measureGroup="wtable" count="0" oneField="1">
      <fieldsUsage count="1">
        <fieldUsage x="3"/>
      </fieldsUsage>
    </cacheHierarchy>
    <cacheHierarchy uniqueName="[Measures].[naised]" caption="naised" measure="1" displayFolder="" measureGroup="wtable" count="0"/>
    <cacheHierarchy uniqueName="[Measures].[__XL_Count wtable]" caption="__XL_Count wtable" measure="1" displayFolder="" measureGroup="wtable" count="0" hidden="1"/>
    <cacheHierarchy uniqueName="[Measures].[__No measures defined]" caption="__No measures defined" measure="1" displayFolder="" count="0" hidden="1"/>
  </cacheHierarchies>
  <kpis count="0"/>
  <dimensions count="2">
    <dimension measure="1" name="Measures" uniqueName="[Measures]" caption="Measures"/>
    <dimension name="wtable" uniqueName="[wtable]" caption="wtable"/>
  </dimensions>
  <measureGroups count="1">
    <measureGroup name="wtable" caption="wtabl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ndero mägi" refreshedDate="45191.549388310188" backgroundQuery="1" createdVersion="8" refreshedVersion="8" minRefreshableVersion="3" recordCount="0" supportSubquery="1" supportAdvancedDrill="1" xr:uid="{1F98D52A-C6F6-40F5-B120-00A51E0422BC}">
  <cacheSource type="external" connectionId="1"/>
  <cacheFields count="3">
    <cacheField name="[wtable].[Huviala].[Huviala]" caption="Huviala" numFmtId="0" hierarchy="9" level="1">
      <sharedItems count="16">
        <s v="golfimäng"/>
        <s v="jalgpall"/>
        <s v="jalgrattasport"/>
        <s v="kalapüük"/>
        <s v="karate"/>
        <s v="kergejõustik"/>
        <s v="korvpall"/>
        <s v="käsitöö"/>
        <s v="lumelauasõit"/>
        <s v="pillimäng"/>
        <s v="programmeerimine"/>
        <s v="raamatu lugemine"/>
        <s v="rahvatants"/>
        <s v="ratsutamine"/>
        <s v="sulgpall"/>
        <s v="võrkpall"/>
      </sharedItems>
      <extLst>
        <ext xmlns:x15="http://schemas.microsoft.com/office/spreadsheetml/2010/11/main" uri="{4F2E5C28-24EA-4eb8-9CBF-B6C8F9C3D259}">
          <x15:cachedUniqueNames>
            <x15:cachedUniqueName index="0" name="[wtable].[Huviala].&amp;[golfimäng]"/>
            <x15:cachedUniqueName index="1" name="[wtable].[Huviala].&amp;[jalgpall]"/>
            <x15:cachedUniqueName index="2" name="[wtable].[Huviala].&amp;[jalgrattasport]"/>
            <x15:cachedUniqueName index="3" name="[wtable].[Huviala].&amp;[kalapüük]"/>
            <x15:cachedUniqueName index="4" name="[wtable].[Huviala].&amp;[karate]"/>
            <x15:cachedUniqueName index="5" name="[wtable].[Huviala].&amp;[kergejõustik]"/>
            <x15:cachedUniqueName index="6" name="[wtable].[Huviala].&amp;[korvpall]"/>
            <x15:cachedUniqueName index="7" name="[wtable].[Huviala].&amp;[käsitöö]"/>
            <x15:cachedUniqueName index="8" name="[wtable].[Huviala].&amp;[lumelauasõit]"/>
            <x15:cachedUniqueName index="9" name="[wtable].[Huviala].&amp;[pillimäng]"/>
            <x15:cachedUniqueName index="10" name="[wtable].[Huviala].&amp;[programmeerimine]"/>
            <x15:cachedUniqueName index="11" name="[wtable].[Huviala].&amp;[raamatu lugemine]"/>
            <x15:cachedUniqueName index="12" name="[wtable].[Huviala].&amp;[rahvatants]"/>
            <x15:cachedUniqueName index="13" name="[wtable].[Huviala].&amp;[ratsutamine]"/>
            <x15:cachedUniqueName index="14" name="[wtable].[Huviala].&amp;[sulgpall]"/>
            <x15:cachedUniqueName index="15" name="[wtable].[Huviala].&amp;[võrkpall]"/>
          </x15:cachedUniqueNames>
        </ext>
      </extLst>
    </cacheField>
    <cacheField name="[Measures].[Count of Huviala]" caption="Count of Huviala" numFmtId="0" hierarchy="17" level="32767"/>
    <cacheField name="[wtable].[Sugu].[Sugu]" caption="Sugu" numFmtId="0" hierarchy="13" level="1">
      <sharedItems count="2">
        <s v="mees"/>
        <s v="naine"/>
      </sharedItems>
      <extLst>
        <ext xmlns:x15="http://schemas.microsoft.com/office/spreadsheetml/2010/11/main" uri="{4F2E5C28-24EA-4eb8-9CBF-B6C8F9C3D259}">
          <x15:cachedUniqueNames>
            <x15:cachedUniqueName index="0" name="[wtable].[Sugu].&amp;[mees]"/>
            <x15:cachedUniqueName index="1" name="[wtable].[Sugu].&amp;[naine]"/>
          </x15:cachedUniqueNames>
        </ext>
      </extLst>
    </cacheField>
  </cacheFields>
  <cacheHierarchies count="22">
    <cacheHierarchy uniqueName="[wtable].[Isikukood]" caption="Isikukood" attribute="1" defaultMemberUniqueName="[wtable].[Isikukood].[All]" allUniqueName="[wtable].[Isikukood].[All]" dimensionUniqueName="[wtable]" displayFolder="" count="0" memberValueDatatype="5" unbalanced="0"/>
    <cacheHierarchy uniqueName="[wtable].[Eesnimi]" caption="Eesnimi" attribute="1" defaultMemberUniqueName="[wtable].[Eesnimi].[All]" allUniqueName="[wtable].[Eesnimi].[All]" dimensionUniqueName="[wtable]" displayFolder="" count="0" memberValueDatatype="130" unbalanced="0"/>
    <cacheHierarchy uniqueName="[wtable].[Perenimi]" caption="Perenimi" attribute="1" defaultMemberUniqueName="[wtable].[Perenimi].[All]" allUniqueName="[wtable].[Perenimi].[All]" dimensionUniqueName="[wtable]" displayFolder="" count="0" memberValueDatatype="130" unbalanced="0"/>
    <cacheHierarchy uniqueName="[wtable].[Linn]" caption="Linn" attribute="1" defaultMemberUniqueName="[wtable].[Linn].[All]" allUniqueName="[wtable].[Linn].[All]" dimensionUniqueName="[wtable]" displayFolder="" count="0" memberValueDatatype="130" unbalanced="0"/>
    <cacheHierarchy uniqueName="[wtable].[Aadress]" caption="Aadress" attribute="1" defaultMemberUniqueName="[wtable].[Aadress].[All]" allUniqueName="[wtable].[Aadress].[All]" dimensionUniqueName="[wtable]" displayFolder="" count="0" memberValueDatatype="130" unbalanced="0"/>
    <cacheHierarchy uniqueName="[wtable].[Pereseis]" caption="Pereseis" attribute="1" defaultMemberUniqueName="[wtable].[Pereseis].[All]" allUniqueName="[wtable].[Pereseis].[All]" dimensionUniqueName="[wtable]" displayFolder="" count="0" memberValueDatatype="130" unbalanced="0"/>
    <cacheHierarchy uniqueName="[wtable].[Osakond]" caption="Osakond" attribute="1" defaultMemberUniqueName="[wtable].[Osakond].[All]" allUniqueName="[wtable].[Osakond].[All]" dimensionUniqueName="[wtable]" displayFolder="" count="0" memberValueDatatype="130" unbalanced="0"/>
    <cacheHierarchy uniqueName="[wtable].[Amet]" caption="Amet" attribute="1" defaultMemberUniqueName="[wtable].[Amet].[All]" allUniqueName="[wtable].[Amet].[All]" dimensionUniqueName="[wtable]" displayFolder="" count="0" memberValueDatatype="130" unbalanced="0"/>
    <cacheHierarchy uniqueName="[wtable].[Palk]" caption="Palk" attribute="1" defaultMemberUniqueName="[wtable].[Palk].[All]" allUniqueName="[wtable].[Palk].[All]" dimensionUniqueName="[wtable]" displayFolder="" count="0" memberValueDatatype="20" unbalanced="0"/>
    <cacheHierarchy uniqueName="[wtable].[Huviala]" caption="Huviala" attribute="1" defaultMemberUniqueName="[wtable].[Huviala].[All]" allUniqueName="[wtable].[Huviala].[All]" dimensionUniqueName="[wtable]" displayFolder="" count="2" memberValueDatatype="130" unbalanced="0">
      <fieldsUsage count="2">
        <fieldUsage x="-1"/>
        <fieldUsage x="0"/>
      </fieldsUsage>
    </cacheHierarchy>
    <cacheHierarchy uniqueName="[wtable].[Kodulemmik]" caption="Kodulemmik" attribute="1" defaultMemberUniqueName="[wtable].[Kodulemmik].[All]" allUniqueName="[wtable].[Kodulemmik].[All]" dimensionUniqueName="[wtable]" displayFolder="" count="0" memberValueDatatype="130" unbalanced="0"/>
    <cacheHierarchy uniqueName="[wtable].[Sünnipäev]" caption="Sünnipäev" attribute="1" defaultMemberUniqueName="[wtable].[Sünnipäev].[All]" allUniqueName="[wtable].[Sünnipäev].[All]" dimensionUniqueName="[wtable]" displayFolder="" count="0" memberValueDatatype="130" unbalanced="0"/>
    <cacheHierarchy uniqueName="[wtable].[Vanus]" caption="Vanus" attribute="1" defaultMemberUniqueName="[wtable].[Vanus].[All]" allUniqueName="[wtable].[Vanus].[All]" dimensionUniqueName="[wtable]" displayFolder="" count="0" memberValueDatatype="20" unbalanced="0"/>
    <cacheHierarchy uniqueName="[wtable].[Sugu]" caption="Sugu" attribute="1" defaultMemberUniqueName="[wtable].[Sugu].[All]" allUniqueName="[wtable].[Sugu].[All]" dimensionUniqueName="[wtable]" displayFolder="" count="2" memberValueDatatype="130" unbalanced="0">
      <fieldsUsage count="2">
        <fieldUsage x="-1"/>
        <fieldUsage x="2"/>
      </fieldsUsage>
    </cacheHierarchy>
    <cacheHierarchy uniqueName="[wtable].[Sünnikuu]" caption="Sünnikuu" attribute="1" defaultMemberUniqueName="[wtable].[Sünnikuu].[All]" allUniqueName="[wtable].[Sünnikuu].[All]" dimensionUniqueName="[wtable]" displayFolder="" count="0" memberValueDatatype="130" unbalanced="0"/>
    <cacheHierarchy uniqueName="[wtable].[Aastaaeg]" caption="Aastaaeg" attribute="1" defaultMemberUniqueName="[wtable].[Aastaaeg].[All]" allUniqueName="[wtable].[Aastaaeg].[All]" dimensionUniqueName="[wtable]" displayFolder="" count="0" memberValueDatatype="130" unbalanced="0"/>
    <cacheHierarchy uniqueName="[wtable].[Tähtkuju]" caption="Tähtkuju" attribute="1" defaultMemberUniqueName="[wtable].[Tähtkuju].[All]" allUniqueName="[wtable].[Tähtkuju].[All]" dimensionUniqueName="[wtable]" displayFolder="" count="0" memberValueDatatype="130" unbalanced="0"/>
    <cacheHierarchy uniqueName="[Measures].[Count of Huviala]" caption="Count of Huviala" measure="1" displayFolder="" measureGroup="wtable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Perenimed]" caption="Perenimed" measure="1" displayFolder="" measureGroup="wtable" count="0"/>
    <cacheHierarchy uniqueName="[Measures].[naised]" caption="naised" measure="1" displayFolder="" measureGroup="wtable" count="0"/>
    <cacheHierarchy uniqueName="[Measures].[__XL_Count wtable]" caption="__XL_Count wtable" measure="1" displayFolder="" measureGroup="wtable" count="0" hidden="1"/>
    <cacheHierarchy uniqueName="[Measures].[__No measures defined]" caption="__No measures defined" measure="1" displayFolder="" count="0" hidden="1"/>
  </cacheHierarchies>
  <kpis count="0"/>
  <dimensions count="2">
    <dimension measure="1" name="Measures" uniqueName="[Measures]" caption="Measures"/>
    <dimension name="wtable" uniqueName="[wtable]" caption="wtable"/>
  </dimensions>
  <measureGroups count="1">
    <measureGroup name="wtable" caption="wtabl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98D077-D7FA-4206-BD44-C291725E540F}" name="PivotTable1" cacheId="2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>
  <location ref="A4:B9" firstHeaderRow="1" firstDataRow="1" firstDataCol="1" rowPageCount="2" colPageCount="1"/>
  <pivotFields count="4"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dataField="1" subtotalTop="0" showAll="0" defaultSubtotal="0"/>
  </pivotFields>
  <rowFields count="1">
    <field x="0"/>
  </rowFields>
  <rowItems count="5">
    <i>
      <x/>
    </i>
    <i>
      <x v="1"/>
    </i>
    <i>
      <x v="2"/>
    </i>
    <i>
      <x v="3"/>
    </i>
    <i>
      <x v="4"/>
    </i>
  </rowItems>
  <colItems count="1">
    <i/>
  </colItems>
  <pageFields count="2">
    <pageField fld="1" hier="9" name="[wtable].[Huviala].&amp;[kalapüük]" cap="kalapüük"/>
    <pageField fld="2" hier="12" name="[wtable].[Vanus].&amp;[51]" cap="51"/>
  </pageFields>
  <dataFields count="1">
    <dataField fld="3" subtotal="count" baseField="0" baseItem="0"/>
  </dataFields>
  <pivotHierarchies count="2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27" level="1">
        <member name="[wtable].[Vanus].&amp;[51]"/>
        <member name="[wtable].[Vanus].&amp;[52]"/>
        <member name="[wtable].[Vanus].&amp;[53]"/>
        <member name="[wtable].[Vanus].&amp;[54]"/>
        <member name="[wtable].[Vanus].&amp;[55]"/>
        <member name="[wtable].[Vanus].&amp;[56]"/>
        <member name="[wtable].[Vanus].&amp;[57]"/>
        <member name="[wtable].[Vanus].&amp;[58]"/>
        <member name="[wtable].[Vanus].&amp;[59]"/>
        <member name="[wtable].[Vanus].&amp;[60]"/>
        <member name="[wtable].[Vanus].&amp;[62]"/>
        <member name="[wtable].[Vanus].&amp;[63]"/>
        <member name="[wtable].[Vanus].&amp;[64]"/>
        <member name="[wtable].[Vanus].&amp;[66]"/>
        <member name="[wtable].[Vanus].&amp;[68]"/>
        <member name="[wtable].[Vanus].&amp;[70]"/>
        <member name="[wtable].[Vanus].&amp;[71]"/>
        <member name="[wtable].[Vanus].&amp;[72]"/>
        <member name="[wtable].[Vanus].&amp;[73]"/>
        <member name="[wtable].[Vanus].&amp;[75]"/>
        <member name="[wtable].[Vanus].&amp;[76]"/>
        <member name="[wtable].[Vanus].&amp;[77]"/>
        <member name="[wtable].[Vanus].&amp;[78]"/>
        <member name="[wtable].[Vanus].&amp;[79]"/>
        <member name="[wtable].[Vanus].&amp;[80]"/>
        <member name="[wtable].[Vanus].&amp;[81]"/>
        <member name="[wtable].[Vanus].&amp;[83]"/>
      </members>
    </pivotHierarchy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Excel_Mägi (version 1).xlsb!wtable">
        <x15:activeTabTopLevelEntity name="[wtabl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EE0134-D6EF-44E4-AD85-C141DB059ADC}" name="PivotTable2" cacheId="1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>
  <location ref="A3:A23" firstHeaderRow="1" firstDataRow="1" firstDataCol="1" rowPageCount="1" colPageCount="1"/>
  <pivotFields count="3">
    <pivotField axis="axisRow" allDrilled="1" subtotalTop="0" showAll="0" dataSourceSort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axis="axisPage"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9">
        <item x="0"/>
        <item x="1"/>
        <item x="2"/>
        <item x="3"/>
        <item x="4"/>
        <item x="5"/>
        <item x="6"/>
        <item x="7"/>
        <item x="8"/>
      </items>
    </pivotField>
  </pivotFields>
  <rowFields count="2">
    <field x="0"/>
    <field x="2"/>
  </rowFields>
  <rowItems count="20">
    <i>
      <x/>
    </i>
    <i r="1">
      <x/>
    </i>
    <i>
      <x v="1"/>
    </i>
    <i r="1">
      <x v="1"/>
    </i>
    <i>
      <x v="2"/>
    </i>
    <i r="1">
      <x v="2"/>
    </i>
    <i>
      <x v="3"/>
    </i>
    <i r="1">
      <x v="1"/>
    </i>
    <i>
      <x v="4"/>
    </i>
    <i r="1">
      <x v="3"/>
    </i>
    <i>
      <x v="5"/>
    </i>
    <i r="1">
      <x v="4"/>
    </i>
    <i>
      <x v="6"/>
    </i>
    <i r="1">
      <x v="5"/>
    </i>
    <i>
      <x v="7"/>
    </i>
    <i r="1">
      <x v="6"/>
    </i>
    <i>
      <x v="8"/>
    </i>
    <i r="1">
      <x v="7"/>
    </i>
    <i>
      <x v="9"/>
    </i>
    <i r="1">
      <x v="8"/>
    </i>
  </rowItems>
  <pageFields count="1">
    <pageField fld="1" hier="4" name="[wtable].[Aadress].&amp;[Liinamäe 35-37]" cap="Liinamäe 35-37"/>
  </pageFields>
  <pivotHierarchies count="22">
    <pivotHierarchy dragToData="1"/>
    <pivotHierarchy dragToData="1"/>
    <pivotHierarchy dragToData="1"/>
    <pivotHierarchy dragToData="1"/>
    <pivotHierarchy multipleItemSelectionAllowed="1" dragToData="1">
      <members count="9" level="1">
        <member name="[wtable].[Aadress].&amp;[Liinamäe 35-37]"/>
        <member name="[wtable].[Aadress].&amp;[Linnamäe 25-204]"/>
        <member name="[wtable].[Aadress].&amp;[Õismäe tee 21-10]"/>
        <member name="[wtable].[Aadress].&amp;[Õismäe tee 96-35]"/>
        <member name="[wtable].[Aadress].&amp;[Lasnamäe 50/10-23]"/>
        <member name="[wtable].[Aadress].&amp;[Õismäe tee 105-44]"/>
        <member name="[wtable].[Aadress].&amp;[Mustamäe tee 165-58]"/>
        <member name="[wtable].[Aadress].&amp;[Mustamäe tee 195-48]"/>
        <member name="[wtable].[Aadress].&amp;[Mustamäe tee 195-102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1"/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Excel_Mägi (version 1).xlsb!wtable">
        <x15:activeTabTopLevelEntity name="[wtabl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BEBE67-0E92-4D59-ABF2-FC4A1924453D}" name="PivotTable4" cacheId="1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1">
  <location ref="A1:C18" firstHeaderRow="1" firstDataRow="2" firstDataCol="1"/>
  <pivotFields count="3">
    <pivotField axis="axisRow" allDrilled="1" subtotalTop="0" showAll="0" dataSourceSort="1" defaultSubtotal="0" defaultAttributeDrillState="1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</items>
    </pivotField>
    <pivotField dataField="1" subtotalTop="0" showAll="0" defaultSubtotal="0"/>
    <pivotField axis="axisCol" allDrilled="1" subtotalTop="0" showAll="0" dataSourceSort="1" defaultSubtotal="0" defaultAttributeDrillState="1">
      <items count="2">
        <item x="0"/>
        <item x="1"/>
      </items>
    </pivotField>
  </pivotFields>
  <rowFields count="1">
    <field x="0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</rowItems>
  <colFields count="1">
    <field x="2"/>
  </colFields>
  <colItems count="2">
    <i>
      <x/>
    </i>
    <i>
      <x v="1"/>
    </i>
  </colItems>
  <dataFields count="1">
    <dataField name="Count of Huviala" fld="1" subtotal="count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Hierarchies count="2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9"/>
  </rowHierarchiesUsage>
  <colHierarchiesUsage count="1">
    <colHierarchyUsage hierarchyUsage="13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Excel_Mägi (version 1).xlsb!wtable">
        <x15:activeTabTopLevelEntity name="[wtabl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4CB12-6B34-4367-89D5-0DA84E6D9522}">
  <dimension ref="A1:E3"/>
  <sheetViews>
    <sheetView workbookViewId="0">
      <selection activeCell="D11" sqref="D11"/>
    </sheetView>
  </sheetViews>
  <sheetFormatPr defaultRowHeight="15" x14ac:dyDescent="0.25"/>
  <cols>
    <col min="1" max="1" width="10.28515625" customWidth="1"/>
    <col min="2" max="2" width="43.7109375" customWidth="1"/>
    <col min="3" max="3" width="34.5703125" customWidth="1"/>
    <col min="4" max="4" width="34.85546875" customWidth="1"/>
    <col min="5" max="5" width="59.140625" customWidth="1"/>
  </cols>
  <sheetData>
    <row r="1" spans="1:5" ht="97.5" customHeight="1" thickBot="1" x14ac:dyDescent="0.3">
      <c r="A1" s="29" t="s">
        <v>384</v>
      </c>
      <c r="B1" s="30" t="s">
        <v>385</v>
      </c>
      <c r="C1" s="31" t="s">
        <v>386</v>
      </c>
      <c r="D1" s="32" t="s">
        <v>387</v>
      </c>
      <c r="E1" s="33" t="s">
        <v>388</v>
      </c>
    </row>
    <row r="2" spans="1:5" ht="69.75" customHeight="1" x14ac:dyDescent="0.25">
      <c r="A2" s="26">
        <f>16</f>
        <v>16</v>
      </c>
      <c r="B2" s="27" t="s">
        <v>389</v>
      </c>
      <c r="C2" s="27" t="s">
        <v>381</v>
      </c>
      <c r="D2" s="34" t="s">
        <v>390</v>
      </c>
      <c r="E2" s="35" t="s">
        <v>391</v>
      </c>
    </row>
    <row r="3" spans="1:5" ht="78.75" customHeight="1" thickBot="1" x14ac:dyDescent="0.3">
      <c r="A3" s="36"/>
      <c r="B3" s="37" t="s">
        <v>392</v>
      </c>
      <c r="C3" s="37" t="s">
        <v>393</v>
      </c>
      <c r="D3" s="38" t="s">
        <v>394</v>
      </c>
      <c r="E3" s="39"/>
    </row>
  </sheetData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944E5-AD85-46FD-8695-1026DE8D7875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F5421-EEE8-438F-A9A6-B94DEF834363}">
  <dimension ref="A1:Q100"/>
  <sheetViews>
    <sheetView workbookViewId="0">
      <selection activeCell="T90" sqref="T90"/>
    </sheetView>
  </sheetViews>
  <sheetFormatPr defaultRowHeight="15" x14ac:dyDescent="0.25"/>
  <cols>
    <col min="1" max="1" width="12" bestFit="1" customWidth="1"/>
    <col min="2" max="2" width="8.140625" bestFit="1" customWidth="1"/>
    <col min="3" max="3" width="10" bestFit="1" customWidth="1"/>
    <col min="4" max="4" width="11" bestFit="1" customWidth="1"/>
    <col min="5" max="5" width="20.7109375" bestFit="1" customWidth="1"/>
    <col min="6" max="6" width="10.5703125" bestFit="1" customWidth="1"/>
    <col min="7" max="7" width="9" bestFit="1" customWidth="1"/>
    <col min="8" max="8" width="12.5703125" bestFit="1" customWidth="1"/>
    <col min="9" max="9" width="6.5703125" bestFit="1" customWidth="1"/>
    <col min="10" max="10" width="16.42578125" bestFit="1" customWidth="1"/>
    <col min="11" max="11" width="12.42578125" bestFit="1" customWidth="1"/>
    <col min="12" max="12" width="10.7109375" bestFit="1" customWidth="1"/>
    <col min="14" max="15" width="10.140625" bestFit="1" customWidth="1"/>
    <col min="17" max="17" width="16.5703125" style="20" bestFit="1" customWidth="1"/>
  </cols>
  <sheetData>
    <row r="1" spans="1:17" x14ac:dyDescent="0.25">
      <c r="A1" s="2" t="s">
        <v>32</v>
      </c>
      <c r="B1" s="3" t="s">
        <v>33</v>
      </c>
      <c r="C1" s="3" t="s">
        <v>34</v>
      </c>
      <c r="D1" s="3" t="s">
        <v>35</v>
      </c>
      <c r="E1" s="3" t="s">
        <v>36</v>
      </c>
      <c r="F1" s="4" t="s">
        <v>37</v>
      </c>
      <c r="G1" s="2" t="s">
        <v>38</v>
      </c>
      <c r="H1" s="2" t="s">
        <v>39</v>
      </c>
      <c r="I1" s="5" t="s">
        <v>40</v>
      </c>
      <c r="J1" s="5" t="s">
        <v>41</v>
      </c>
      <c r="K1" s="5" t="s">
        <v>42</v>
      </c>
      <c r="L1" s="5" t="s">
        <v>367</v>
      </c>
      <c r="M1" s="1" t="s">
        <v>368</v>
      </c>
      <c r="N1" s="1" t="s">
        <v>369</v>
      </c>
      <c r="O1" s="19" t="s">
        <v>370</v>
      </c>
      <c r="P1" s="1" t="s">
        <v>371</v>
      </c>
      <c r="Q1" s="1" t="s">
        <v>372</v>
      </c>
    </row>
    <row r="2" spans="1:17" x14ac:dyDescent="0.25">
      <c r="A2" s="6">
        <v>38602110722</v>
      </c>
      <c r="B2" s="7" t="s">
        <v>43</v>
      </c>
      <c r="C2" s="7" t="s">
        <v>44</v>
      </c>
      <c r="D2" s="7" t="s">
        <v>45</v>
      </c>
      <c r="E2" s="14" t="s">
        <v>46</v>
      </c>
      <c r="F2" s="8" t="s">
        <v>47</v>
      </c>
      <c r="G2" s="11" t="s">
        <v>48</v>
      </c>
      <c r="H2" s="11" t="s">
        <v>49</v>
      </c>
      <c r="I2" s="10">
        <v>11500</v>
      </c>
      <c r="J2" s="10" t="s">
        <v>50</v>
      </c>
      <c r="K2" s="10" t="s">
        <v>51</v>
      </c>
      <c r="L2" s="10" t="str">
        <f>CONCATENATE(MID(A2,6,2),".",MID(A2,4,2),".",1900+MID(A2,2,2))</f>
        <v>11.02.1986</v>
      </c>
      <c r="M2" s="10">
        <f ca="1">_xlfn.FLOOR.MATH((TODAY()-L2)/365)</f>
        <v>37</v>
      </c>
      <c r="N2" s="10" t="str">
        <f>IF(MOD(MID(A2,1,1), 2)=0, "naine", "mees")</f>
        <v>mees</v>
      </c>
      <c r="O2" s="10" t="str">
        <f>TEXT(L2, "mmmm")</f>
        <v>veebruar</v>
      </c>
      <c r="P2" s="10" t="str">
        <f ca="1">INDEX(s_tähtkujud, MATCH(MONTH(L2),s_month,1))</f>
        <v>Kalad</v>
      </c>
      <c r="Q2" s="21" t="str">
        <f ca="1">INDEX(s_symbol, MATCH(MONTH(L2),s_month,1))</f>
        <v>i</v>
      </c>
    </row>
    <row r="3" spans="1:17" x14ac:dyDescent="0.25">
      <c r="A3" s="6">
        <v>48804250911</v>
      </c>
      <c r="B3" s="7" t="s">
        <v>52</v>
      </c>
      <c r="C3" s="7" t="s">
        <v>53</v>
      </c>
      <c r="D3" s="7" t="s">
        <v>54</v>
      </c>
      <c r="E3" s="7" t="s">
        <v>55</v>
      </c>
      <c r="F3" s="8" t="s">
        <v>56</v>
      </c>
      <c r="G3" s="11" t="s">
        <v>48</v>
      </c>
      <c r="H3" s="11" t="s">
        <v>49</v>
      </c>
      <c r="I3" s="10">
        <v>13700</v>
      </c>
      <c r="J3" s="10" t="s">
        <v>57</v>
      </c>
      <c r="K3" s="10" t="s">
        <v>58</v>
      </c>
      <c r="L3" s="10" t="str">
        <f t="shared" ref="L3:L66" si="0">CONCATENATE(MID(A3,6,2),".",MID(A3,4,2),".",1900+MID(A3,2,2))</f>
        <v>25.04.1988</v>
      </c>
      <c r="M3" s="10">
        <f t="shared" ref="M3:M66" ca="1" si="1">_xlfn.FLOOR.MATH((TODAY()-L3)/365)</f>
        <v>35</v>
      </c>
      <c r="N3" s="10" t="str">
        <f t="shared" ref="N3:N66" si="2">IF(MOD(MID(A3,1,1), 2)=0, "naine", "mees")</f>
        <v>naine</v>
      </c>
      <c r="O3" s="10" t="str">
        <f t="shared" ref="O3:O66" si="3">TEXT(L3, "mmmm")</f>
        <v>aprill</v>
      </c>
      <c r="P3" s="10" t="str">
        <f ca="1">INDEX(s_tähtkujud, MATCH(MONTH(L3),s_month,1))</f>
        <v>Sõnn</v>
      </c>
      <c r="Q3" s="21" t="str">
        <f ca="1">INDEX(s_symbol, MATCH(MONTH(L3),s_month,1))</f>
        <v>_</v>
      </c>
    </row>
    <row r="4" spans="1:17" x14ac:dyDescent="0.25">
      <c r="A4" s="6">
        <v>36505130719</v>
      </c>
      <c r="B4" s="7" t="s">
        <v>59</v>
      </c>
      <c r="C4" s="7" t="s">
        <v>60</v>
      </c>
      <c r="D4" s="7" t="s">
        <v>61</v>
      </c>
      <c r="E4" s="7" t="s">
        <v>62</v>
      </c>
      <c r="F4" s="8" t="s">
        <v>63</v>
      </c>
      <c r="G4" s="11" t="s">
        <v>48</v>
      </c>
      <c r="H4" s="11" t="s">
        <v>49</v>
      </c>
      <c r="I4" s="10">
        <v>10900</v>
      </c>
      <c r="J4" s="10" t="s">
        <v>64</v>
      </c>
      <c r="K4" s="10" t="s">
        <v>65</v>
      </c>
      <c r="L4" s="10" t="str">
        <f t="shared" si="0"/>
        <v>13.05.1965</v>
      </c>
      <c r="M4" s="10">
        <f t="shared" ca="1" si="1"/>
        <v>58</v>
      </c>
      <c r="N4" s="10" t="str">
        <f t="shared" si="2"/>
        <v>mees</v>
      </c>
      <c r="O4" s="10" t="str">
        <f t="shared" si="3"/>
        <v>mai</v>
      </c>
      <c r="P4" s="10" t="str">
        <f ca="1">INDEX(s_tähtkujud, MATCH(MONTH(L4),s_month,1))</f>
        <v>Kaksikud</v>
      </c>
      <c r="Q4" s="21" t="str">
        <f ca="1">INDEX(s_symbol, MATCH(MONTH(L4),s_month,1))</f>
        <v>`</v>
      </c>
    </row>
    <row r="5" spans="1:17" x14ac:dyDescent="0.25">
      <c r="A5" s="6">
        <v>46705150941</v>
      </c>
      <c r="B5" s="7" t="s">
        <v>66</v>
      </c>
      <c r="C5" s="7" t="s">
        <v>67</v>
      </c>
      <c r="D5" s="7" t="s">
        <v>68</v>
      </c>
      <c r="E5" s="7" t="s">
        <v>69</v>
      </c>
      <c r="F5" s="8" t="s">
        <v>70</v>
      </c>
      <c r="G5" s="11" t="s">
        <v>48</v>
      </c>
      <c r="H5" s="11" t="s">
        <v>49</v>
      </c>
      <c r="I5" s="10">
        <v>9700</v>
      </c>
      <c r="J5" s="10" t="s">
        <v>71</v>
      </c>
      <c r="K5" s="10" t="s">
        <v>51</v>
      </c>
      <c r="L5" s="10" t="str">
        <f t="shared" si="0"/>
        <v>15.05.1967</v>
      </c>
      <c r="M5" s="10">
        <f t="shared" ca="1" si="1"/>
        <v>56</v>
      </c>
      <c r="N5" s="10" t="str">
        <f t="shared" si="2"/>
        <v>naine</v>
      </c>
      <c r="O5" s="10" t="str">
        <f t="shared" si="3"/>
        <v>mai</v>
      </c>
      <c r="P5" s="10" t="str">
        <f ca="1">INDEX(s_tähtkujud, MATCH(MONTH(L5),s_month,1))</f>
        <v>Kaksikud</v>
      </c>
      <c r="Q5" s="21" t="str">
        <f ca="1">INDEX(s_symbol, MATCH(MONTH(L5),s_month,1))</f>
        <v>`</v>
      </c>
    </row>
    <row r="6" spans="1:17" x14ac:dyDescent="0.25">
      <c r="A6" s="6">
        <v>34808140585</v>
      </c>
      <c r="B6" s="7" t="s">
        <v>72</v>
      </c>
      <c r="C6" s="7" t="s">
        <v>73</v>
      </c>
      <c r="D6" s="7" t="s">
        <v>74</v>
      </c>
      <c r="E6" s="7" t="s">
        <v>75</v>
      </c>
      <c r="F6" s="8" t="s">
        <v>63</v>
      </c>
      <c r="G6" s="11" t="s">
        <v>48</v>
      </c>
      <c r="H6" s="11" t="s">
        <v>49</v>
      </c>
      <c r="I6" s="10">
        <v>11800</v>
      </c>
      <c r="J6" s="10" t="s">
        <v>71</v>
      </c>
      <c r="K6" s="10" t="s">
        <v>58</v>
      </c>
      <c r="L6" s="10" t="str">
        <f t="shared" si="0"/>
        <v>14.08.1948</v>
      </c>
      <c r="M6" s="10">
        <f t="shared" ca="1" si="1"/>
        <v>75</v>
      </c>
      <c r="N6" s="10" t="str">
        <f t="shared" si="2"/>
        <v>mees</v>
      </c>
      <c r="O6" s="10" t="str">
        <f t="shared" si="3"/>
        <v>august</v>
      </c>
      <c r="P6" s="10" t="str">
        <f ca="1">INDEX(s_tähtkujud, MATCH(MONTH(L6),s_month,1))</f>
        <v>Neitsi</v>
      </c>
      <c r="Q6" s="21" t="str">
        <f ca="1">INDEX(s_symbol, MATCH(MONTH(L6),s_month,1))</f>
        <v>c</v>
      </c>
    </row>
    <row r="7" spans="1:17" x14ac:dyDescent="0.25">
      <c r="A7" s="6">
        <v>45811080030</v>
      </c>
      <c r="B7" s="7" t="s">
        <v>76</v>
      </c>
      <c r="C7" s="7" t="s">
        <v>77</v>
      </c>
      <c r="D7" s="7" t="s">
        <v>78</v>
      </c>
      <c r="E7" s="7" t="s">
        <v>79</v>
      </c>
      <c r="F7" s="8" t="s">
        <v>47</v>
      </c>
      <c r="G7" s="11" t="s">
        <v>48</v>
      </c>
      <c r="H7" s="11" t="s">
        <v>49</v>
      </c>
      <c r="I7" s="10">
        <v>9400</v>
      </c>
      <c r="J7" s="10" t="s">
        <v>80</v>
      </c>
      <c r="K7" s="10" t="s">
        <v>81</v>
      </c>
      <c r="L7" s="10" t="str">
        <f t="shared" si="0"/>
        <v>08.11.1958</v>
      </c>
      <c r="M7" s="10">
        <f t="shared" ca="1" si="1"/>
        <v>64</v>
      </c>
      <c r="N7" s="10" t="str">
        <f t="shared" si="2"/>
        <v>naine</v>
      </c>
      <c r="O7" s="10" t="str">
        <f t="shared" si="3"/>
        <v>november</v>
      </c>
      <c r="P7" s="10" t="str">
        <f ca="1">INDEX(s_tähtkujud, MATCH(MONTH(L7),s_month,1))</f>
        <v>Ambur</v>
      </c>
      <c r="Q7" s="21" t="str">
        <f ca="1">INDEX(s_symbol, MATCH(MONTH(L7),s_month,1))</f>
        <v>f</v>
      </c>
    </row>
    <row r="8" spans="1:17" x14ac:dyDescent="0.25">
      <c r="A8" s="6">
        <v>47210070151</v>
      </c>
      <c r="B8" s="7" t="s">
        <v>82</v>
      </c>
      <c r="C8" s="7" t="s">
        <v>83</v>
      </c>
      <c r="D8" s="7" t="s">
        <v>84</v>
      </c>
      <c r="E8" s="7" t="s">
        <v>85</v>
      </c>
      <c r="F8" s="8" t="s">
        <v>63</v>
      </c>
      <c r="G8" s="11" t="s">
        <v>48</v>
      </c>
      <c r="H8" s="11" t="s">
        <v>49</v>
      </c>
      <c r="I8" s="10">
        <v>10500</v>
      </c>
      <c r="J8" s="10" t="s">
        <v>50</v>
      </c>
      <c r="K8" s="10" t="s">
        <v>65</v>
      </c>
      <c r="L8" s="10" t="str">
        <f t="shared" si="0"/>
        <v>07.10.1972</v>
      </c>
      <c r="M8" s="10">
        <f t="shared" ca="1" si="1"/>
        <v>50</v>
      </c>
      <c r="N8" s="10" t="str">
        <f t="shared" si="2"/>
        <v>naine</v>
      </c>
      <c r="O8" s="10" t="str">
        <f t="shared" si="3"/>
        <v>oktoober</v>
      </c>
      <c r="P8" s="10" t="str">
        <f ca="1">INDEX(s_tähtkujud, MATCH(MONTH(L8),s_month,1))</f>
        <v>Skorpion</v>
      </c>
      <c r="Q8" s="21" t="str">
        <f ca="1">INDEX(s_symbol, MATCH(MONTH(L8),s_month,1))</f>
        <v>e</v>
      </c>
    </row>
    <row r="9" spans="1:17" x14ac:dyDescent="0.25">
      <c r="A9" s="6">
        <v>35504050446</v>
      </c>
      <c r="B9" s="7" t="s">
        <v>86</v>
      </c>
      <c r="C9" s="7" t="s">
        <v>87</v>
      </c>
      <c r="D9" s="7" t="s">
        <v>88</v>
      </c>
      <c r="E9" s="7" t="s">
        <v>89</v>
      </c>
      <c r="F9" s="8" t="s">
        <v>70</v>
      </c>
      <c r="G9" s="11" t="s">
        <v>48</v>
      </c>
      <c r="H9" s="11" t="s">
        <v>49</v>
      </c>
      <c r="I9" s="10">
        <v>11600</v>
      </c>
      <c r="J9" s="10" t="s">
        <v>90</v>
      </c>
      <c r="K9" s="10" t="s">
        <v>91</v>
      </c>
      <c r="L9" s="10" t="str">
        <f t="shared" si="0"/>
        <v>05.04.1955</v>
      </c>
      <c r="M9" s="10">
        <f t="shared" ca="1" si="1"/>
        <v>68</v>
      </c>
      <c r="N9" s="10" t="str">
        <f t="shared" si="2"/>
        <v>mees</v>
      </c>
      <c r="O9" s="10" t="str">
        <f t="shared" si="3"/>
        <v>aprill</v>
      </c>
      <c r="P9" s="10" t="str">
        <f ca="1">INDEX(s_tähtkujud, MATCH(MONTH(L9),s_month,1))</f>
        <v>Sõnn</v>
      </c>
      <c r="Q9" s="21" t="str">
        <f ca="1">INDEX(s_symbol, MATCH(MONTH(L9),s_month,1))</f>
        <v>_</v>
      </c>
    </row>
    <row r="10" spans="1:17" x14ac:dyDescent="0.25">
      <c r="A10" s="6">
        <v>44303130136</v>
      </c>
      <c r="B10" s="7" t="s">
        <v>92</v>
      </c>
      <c r="C10" s="7" t="s">
        <v>93</v>
      </c>
      <c r="D10" s="7" t="s">
        <v>74</v>
      </c>
      <c r="E10" s="7" t="s">
        <v>94</v>
      </c>
      <c r="F10" s="8" t="s">
        <v>56</v>
      </c>
      <c r="G10" s="11" t="s">
        <v>48</v>
      </c>
      <c r="H10" s="11" t="s">
        <v>49</v>
      </c>
      <c r="I10" s="10">
        <v>10500</v>
      </c>
      <c r="J10" s="10" t="s">
        <v>57</v>
      </c>
      <c r="K10" s="10" t="s">
        <v>58</v>
      </c>
      <c r="L10" s="10" t="str">
        <f t="shared" si="0"/>
        <v>13.03.1943</v>
      </c>
      <c r="M10" s="10">
        <f t="shared" ca="1" si="1"/>
        <v>80</v>
      </c>
      <c r="N10" s="10" t="str">
        <f t="shared" si="2"/>
        <v>naine</v>
      </c>
      <c r="O10" s="10" t="str">
        <f t="shared" si="3"/>
        <v>märts</v>
      </c>
      <c r="P10" s="10" t="str">
        <f ca="1">INDEX(s_tähtkujud, MATCH(MONTH(L10),s_month,1))</f>
        <v>Jäär</v>
      </c>
      <c r="Q10" s="21" t="str">
        <f ca="1">INDEX(s_symbol, MATCH(MONTH(L10),s_month,1))</f>
        <v>^</v>
      </c>
    </row>
    <row r="11" spans="1:17" x14ac:dyDescent="0.25">
      <c r="A11" s="6">
        <v>47210060467</v>
      </c>
      <c r="B11" s="7" t="s">
        <v>95</v>
      </c>
      <c r="C11" s="7" t="s">
        <v>96</v>
      </c>
      <c r="D11" s="7" t="s">
        <v>97</v>
      </c>
      <c r="E11" s="7" t="s">
        <v>98</v>
      </c>
      <c r="F11" s="8" t="s">
        <v>99</v>
      </c>
      <c r="G11" s="11" t="s">
        <v>48</v>
      </c>
      <c r="H11" s="11" t="s">
        <v>49</v>
      </c>
      <c r="I11" s="10">
        <v>10700</v>
      </c>
      <c r="J11" s="17" t="s">
        <v>100</v>
      </c>
      <c r="K11" s="10" t="s">
        <v>101</v>
      </c>
      <c r="L11" s="10" t="str">
        <f t="shared" si="0"/>
        <v>06.10.1972</v>
      </c>
      <c r="M11" s="10">
        <f t="shared" ca="1" si="1"/>
        <v>50</v>
      </c>
      <c r="N11" s="10" t="str">
        <f t="shared" si="2"/>
        <v>naine</v>
      </c>
      <c r="O11" s="10" t="str">
        <f t="shared" si="3"/>
        <v>oktoober</v>
      </c>
      <c r="P11" s="10" t="str">
        <f ca="1">INDEX(s_tähtkujud, MATCH(MONTH(L11),s_month,1))</f>
        <v>Skorpion</v>
      </c>
      <c r="Q11" s="21" t="str">
        <f ca="1">INDEX(s_symbol, MATCH(MONTH(L11),s_month,1))</f>
        <v>e</v>
      </c>
    </row>
    <row r="12" spans="1:17" x14ac:dyDescent="0.25">
      <c r="A12" s="6">
        <v>34504190222</v>
      </c>
      <c r="B12" s="7" t="s">
        <v>102</v>
      </c>
      <c r="C12" s="7" t="s">
        <v>103</v>
      </c>
      <c r="D12" s="7" t="s">
        <v>104</v>
      </c>
      <c r="E12" s="7" t="s">
        <v>105</v>
      </c>
      <c r="F12" s="8" t="s">
        <v>63</v>
      </c>
      <c r="G12" s="11" t="s">
        <v>48</v>
      </c>
      <c r="H12" s="11" t="s">
        <v>49</v>
      </c>
      <c r="I12" s="10">
        <v>13600</v>
      </c>
      <c r="J12" s="10" t="s">
        <v>71</v>
      </c>
      <c r="K12" s="10" t="s">
        <v>58</v>
      </c>
      <c r="L12" s="10" t="str">
        <f t="shared" si="0"/>
        <v>19.04.1945</v>
      </c>
      <c r="M12" s="10">
        <f t="shared" ca="1" si="1"/>
        <v>78</v>
      </c>
      <c r="N12" s="10" t="str">
        <f t="shared" si="2"/>
        <v>mees</v>
      </c>
      <c r="O12" s="10" t="str">
        <f t="shared" si="3"/>
        <v>aprill</v>
      </c>
      <c r="P12" s="10" t="str">
        <f ca="1">INDEX(s_tähtkujud, MATCH(MONTH(L12),s_month,1))</f>
        <v>Sõnn</v>
      </c>
      <c r="Q12" s="21" t="str">
        <f ca="1">INDEX(s_symbol, MATCH(MONTH(L12),s_month,1))</f>
        <v>_</v>
      </c>
    </row>
    <row r="13" spans="1:17" x14ac:dyDescent="0.25">
      <c r="A13" s="6">
        <v>34004050217</v>
      </c>
      <c r="B13" s="7" t="s">
        <v>106</v>
      </c>
      <c r="C13" s="7" t="s">
        <v>107</v>
      </c>
      <c r="D13" s="7" t="s">
        <v>68</v>
      </c>
      <c r="E13" s="7" t="s">
        <v>108</v>
      </c>
      <c r="F13" s="8" t="s">
        <v>47</v>
      </c>
      <c r="G13" s="11" t="s">
        <v>109</v>
      </c>
      <c r="H13" s="11" t="s">
        <v>110</v>
      </c>
      <c r="I13" s="10">
        <v>10900</v>
      </c>
      <c r="J13" s="10" t="s">
        <v>100</v>
      </c>
      <c r="K13" s="10" t="s">
        <v>58</v>
      </c>
      <c r="L13" s="10" t="str">
        <f t="shared" si="0"/>
        <v>05.04.1940</v>
      </c>
      <c r="M13" s="10">
        <f t="shared" ca="1" si="1"/>
        <v>83</v>
      </c>
      <c r="N13" s="10" t="str">
        <f t="shared" si="2"/>
        <v>mees</v>
      </c>
      <c r="O13" s="10" t="str">
        <f t="shared" si="3"/>
        <v>aprill</v>
      </c>
      <c r="P13" s="10" t="str">
        <f ca="1">INDEX(s_tähtkujud, MATCH(MONTH(L13),s_month,1))</f>
        <v>Sõnn</v>
      </c>
      <c r="Q13" s="21" t="str">
        <f ca="1">INDEX(s_symbol, MATCH(MONTH(L13),s_month,1))</f>
        <v>_</v>
      </c>
    </row>
    <row r="14" spans="1:17" x14ac:dyDescent="0.25">
      <c r="A14" s="6">
        <v>38402070214</v>
      </c>
      <c r="B14" s="7" t="s">
        <v>59</v>
      </c>
      <c r="C14" s="7" t="s">
        <v>111</v>
      </c>
      <c r="D14" s="7" t="s">
        <v>112</v>
      </c>
      <c r="E14" s="7" t="s">
        <v>113</v>
      </c>
      <c r="F14" s="8" t="s">
        <v>47</v>
      </c>
      <c r="G14" s="11" t="s">
        <v>109</v>
      </c>
      <c r="H14" s="11" t="s">
        <v>110</v>
      </c>
      <c r="I14" s="10">
        <v>11600</v>
      </c>
      <c r="J14" s="10" t="s">
        <v>114</v>
      </c>
      <c r="K14" s="10" t="s">
        <v>65</v>
      </c>
      <c r="L14" s="10" t="str">
        <f t="shared" si="0"/>
        <v>07.02.1984</v>
      </c>
      <c r="M14" s="10">
        <f t="shared" ca="1" si="1"/>
        <v>39</v>
      </c>
      <c r="N14" s="10" t="str">
        <f t="shared" si="2"/>
        <v>mees</v>
      </c>
      <c r="O14" s="10" t="str">
        <f t="shared" si="3"/>
        <v>veebruar</v>
      </c>
      <c r="P14" s="10" t="str">
        <f ca="1">INDEX(s_tähtkujud, MATCH(MONTH(L14),s_month,1))</f>
        <v>Kalad</v>
      </c>
      <c r="Q14" s="21" t="str">
        <f ca="1">INDEX(s_symbol, MATCH(MONTH(L14),s_month,1))</f>
        <v>i</v>
      </c>
    </row>
    <row r="15" spans="1:17" x14ac:dyDescent="0.25">
      <c r="A15" s="6">
        <v>47202200902</v>
      </c>
      <c r="B15" s="7" t="s">
        <v>115</v>
      </c>
      <c r="C15" s="7" t="s">
        <v>116</v>
      </c>
      <c r="D15" s="7" t="s">
        <v>117</v>
      </c>
      <c r="E15" s="7" t="s">
        <v>118</v>
      </c>
      <c r="F15" s="8" t="s">
        <v>70</v>
      </c>
      <c r="G15" s="11" t="s">
        <v>109</v>
      </c>
      <c r="H15" s="11" t="s">
        <v>110</v>
      </c>
      <c r="I15" s="10">
        <v>9800</v>
      </c>
      <c r="J15" s="10" t="s">
        <v>50</v>
      </c>
      <c r="K15" s="10" t="s">
        <v>81</v>
      </c>
      <c r="L15" s="10" t="str">
        <f t="shared" si="0"/>
        <v>20.02.1972</v>
      </c>
      <c r="M15" s="10">
        <f t="shared" ca="1" si="1"/>
        <v>51</v>
      </c>
      <c r="N15" s="10" t="str">
        <f t="shared" si="2"/>
        <v>naine</v>
      </c>
      <c r="O15" s="10" t="str">
        <f t="shared" si="3"/>
        <v>veebruar</v>
      </c>
      <c r="P15" s="10" t="str">
        <f ca="1">INDEX(s_tähtkujud, MATCH(MONTH(L15),s_month,1))</f>
        <v>Kalad</v>
      </c>
      <c r="Q15" s="21" t="str">
        <f ca="1">INDEX(s_symbol, MATCH(MONTH(L15),s_month,1))</f>
        <v>i</v>
      </c>
    </row>
    <row r="16" spans="1:17" x14ac:dyDescent="0.25">
      <c r="A16" s="6">
        <v>36902240722</v>
      </c>
      <c r="B16" s="7" t="s">
        <v>119</v>
      </c>
      <c r="C16" s="7" t="s">
        <v>120</v>
      </c>
      <c r="D16" s="7" t="s">
        <v>112</v>
      </c>
      <c r="E16" s="7" t="s">
        <v>121</v>
      </c>
      <c r="F16" s="8" t="s">
        <v>70</v>
      </c>
      <c r="G16" s="11" t="s">
        <v>109</v>
      </c>
      <c r="H16" s="11" t="s">
        <v>110</v>
      </c>
      <c r="I16" s="10">
        <v>10500</v>
      </c>
      <c r="J16" s="10" t="s">
        <v>122</v>
      </c>
      <c r="K16" s="10" t="s">
        <v>123</v>
      </c>
      <c r="L16" s="10" t="str">
        <f t="shared" si="0"/>
        <v>24.02.1969</v>
      </c>
      <c r="M16" s="10">
        <f t="shared" ca="1" si="1"/>
        <v>54</v>
      </c>
      <c r="N16" s="10" t="str">
        <f t="shared" si="2"/>
        <v>mees</v>
      </c>
      <c r="O16" s="10" t="str">
        <f t="shared" si="3"/>
        <v>veebruar</v>
      </c>
      <c r="P16" s="10" t="str">
        <f ca="1">INDEX(s_tähtkujud, MATCH(MONTH(L16),s_month,1))</f>
        <v>Kalad</v>
      </c>
      <c r="Q16" s="21" t="str">
        <f ca="1">INDEX(s_symbol, MATCH(MONTH(L16),s_month,1))</f>
        <v>i</v>
      </c>
    </row>
    <row r="17" spans="1:17" x14ac:dyDescent="0.25">
      <c r="A17" s="6">
        <v>48405030944</v>
      </c>
      <c r="B17" s="7" t="s">
        <v>124</v>
      </c>
      <c r="C17" s="7" t="s">
        <v>125</v>
      </c>
      <c r="D17" s="7" t="s">
        <v>61</v>
      </c>
      <c r="E17" s="7" t="s">
        <v>126</v>
      </c>
      <c r="F17" s="8" t="s">
        <v>70</v>
      </c>
      <c r="G17" s="11" t="s">
        <v>48</v>
      </c>
      <c r="H17" s="11" t="s">
        <v>127</v>
      </c>
      <c r="I17" s="10">
        <v>9600</v>
      </c>
      <c r="J17" s="10" t="s">
        <v>64</v>
      </c>
      <c r="K17" s="10" t="s">
        <v>91</v>
      </c>
      <c r="L17" s="10" t="str">
        <f t="shared" si="0"/>
        <v>03.05.1984</v>
      </c>
      <c r="M17" s="10">
        <f t="shared" ca="1" si="1"/>
        <v>39</v>
      </c>
      <c r="N17" s="10" t="str">
        <f t="shared" si="2"/>
        <v>naine</v>
      </c>
      <c r="O17" s="10" t="str">
        <f t="shared" si="3"/>
        <v>mai</v>
      </c>
      <c r="P17" s="10" t="str">
        <f ca="1">INDEX(s_tähtkujud, MATCH(MONTH(L17),s_month,1))</f>
        <v>Kaksikud</v>
      </c>
      <c r="Q17" s="21" t="str">
        <f ca="1">INDEX(s_symbol, MATCH(MONTH(L17),s_month,1))</f>
        <v>`</v>
      </c>
    </row>
    <row r="18" spans="1:17" x14ac:dyDescent="0.25">
      <c r="A18" s="6">
        <v>48107150516</v>
      </c>
      <c r="B18" s="7" t="s">
        <v>128</v>
      </c>
      <c r="C18" s="7" t="s">
        <v>93</v>
      </c>
      <c r="D18" s="7" t="s">
        <v>129</v>
      </c>
      <c r="E18" s="7" t="s">
        <v>130</v>
      </c>
      <c r="F18" s="8" t="s">
        <v>56</v>
      </c>
      <c r="G18" s="11" t="s">
        <v>48</v>
      </c>
      <c r="H18" s="11" t="s">
        <v>127</v>
      </c>
      <c r="I18" s="10">
        <v>9400</v>
      </c>
      <c r="J18" s="10" t="s">
        <v>131</v>
      </c>
      <c r="K18" s="10" t="s">
        <v>58</v>
      </c>
      <c r="L18" s="10" t="str">
        <f t="shared" si="0"/>
        <v>15.07.1981</v>
      </c>
      <c r="M18" s="10">
        <f t="shared" ca="1" si="1"/>
        <v>42</v>
      </c>
      <c r="N18" s="10" t="str">
        <f t="shared" si="2"/>
        <v>naine</v>
      </c>
      <c r="O18" s="10" t="str">
        <f t="shared" si="3"/>
        <v>juuli</v>
      </c>
      <c r="P18" s="10" t="str">
        <f ca="1">INDEX(s_tähtkujud, MATCH(MONTH(L18),s_month,1))</f>
        <v>Lõvi</v>
      </c>
      <c r="Q18" s="21" t="str">
        <f ca="1">INDEX(s_symbol, MATCH(MONTH(L18),s_month,1))</f>
        <v>b</v>
      </c>
    </row>
    <row r="19" spans="1:17" x14ac:dyDescent="0.25">
      <c r="A19" s="6">
        <v>47402150417</v>
      </c>
      <c r="B19" s="7" t="s">
        <v>132</v>
      </c>
      <c r="C19" s="7" t="s">
        <v>133</v>
      </c>
      <c r="D19" s="7" t="s">
        <v>134</v>
      </c>
      <c r="E19" s="7" t="s">
        <v>135</v>
      </c>
      <c r="F19" s="8" t="s">
        <v>47</v>
      </c>
      <c r="G19" s="11" t="s">
        <v>48</v>
      </c>
      <c r="H19" s="11" t="s">
        <v>127</v>
      </c>
      <c r="I19" s="10">
        <v>10700</v>
      </c>
      <c r="J19" s="10" t="s">
        <v>50</v>
      </c>
      <c r="K19" s="10" t="s">
        <v>58</v>
      </c>
      <c r="L19" s="10" t="str">
        <f t="shared" si="0"/>
        <v>15.02.1974</v>
      </c>
      <c r="M19" s="10">
        <f t="shared" ca="1" si="1"/>
        <v>49</v>
      </c>
      <c r="N19" s="10" t="str">
        <f t="shared" si="2"/>
        <v>naine</v>
      </c>
      <c r="O19" s="10" t="str">
        <f t="shared" si="3"/>
        <v>veebruar</v>
      </c>
      <c r="P19" s="10" t="str">
        <f ca="1">INDEX(s_tähtkujud, MATCH(MONTH(L19),s_month,1))</f>
        <v>Kalad</v>
      </c>
      <c r="Q19" s="21" t="str">
        <f ca="1">INDEX(s_symbol, MATCH(MONTH(L19),s_month,1))</f>
        <v>i</v>
      </c>
    </row>
    <row r="20" spans="1:17" x14ac:dyDescent="0.25">
      <c r="A20" s="6">
        <v>47411270496</v>
      </c>
      <c r="B20" s="7" t="s">
        <v>136</v>
      </c>
      <c r="C20" s="7" t="s">
        <v>137</v>
      </c>
      <c r="D20" s="7" t="s">
        <v>61</v>
      </c>
      <c r="E20" s="7" t="s">
        <v>138</v>
      </c>
      <c r="F20" s="8" t="s">
        <v>47</v>
      </c>
      <c r="G20" s="11" t="s">
        <v>139</v>
      </c>
      <c r="H20" s="11" t="s">
        <v>127</v>
      </c>
      <c r="I20" s="10">
        <v>9900</v>
      </c>
      <c r="J20" s="10" t="s">
        <v>64</v>
      </c>
      <c r="K20" s="10" t="s">
        <v>81</v>
      </c>
      <c r="L20" s="10" t="str">
        <f t="shared" si="0"/>
        <v>27.11.1974</v>
      </c>
      <c r="M20" s="10">
        <f t="shared" ca="1" si="1"/>
        <v>48</v>
      </c>
      <c r="N20" s="10" t="str">
        <f t="shared" si="2"/>
        <v>naine</v>
      </c>
      <c r="O20" s="10" t="str">
        <f t="shared" si="3"/>
        <v>november</v>
      </c>
      <c r="P20" s="10" t="str">
        <f ca="1">INDEX(s_tähtkujud, MATCH(MONTH(L20),s_month,1))</f>
        <v>Ambur</v>
      </c>
      <c r="Q20" s="21" t="str">
        <f ca="1">INDEX(s_symbol, MATCH(MONTH(L20),s_month,1))</f>
        <v>f</v>
      </c>
    </row>
    <row r="21" spans="1:17" x14ac:dyDescent="0.25">
      <c r="A21" s="6">
        <v>34203030178</v>
      </c>
      <c r="B21" s="7" t="s">
        <v>140</v>
      </c>
      <c r="C21" s="7" t="s">
        <v>141</v>
      </c>
      <c r="D21" s="7" t="s">
        <v>142</v>
      </c>
      <c r="E21" s="7" t="s">
        <v>143</v>
      </c>
      <c r="F21" s="8" t="s">
        <v>63</v>
      </c>
      <c r="G21" s="11" t="s">
        <v>144</v>
      </c>
      <c r="H21" s="11" t="s">
        <v>145</v>
      </c>
      <c r="I21" s="10">
        <v>25400</v>
      </c>
      <c r="J21" s="10" t="s">
        <v>146</v>
      </c>
      <c r="K21" s="10" t="s">
        <v>81</v>
      </c>
      <c r="L21" s="10" t="str">
        <f t="shared" si="0"/>
        <v>03.03.1942</v>
      </c>
      <c r="M21" s="10">
        <f t="shared" ca="1" si="1"/>
        <v>81</v>
      </c>
      <c r="N21" s="10" t="str">
        <f t="shared" si="2"/>
        <v>mees</v>
      </c>
      <c r="O21" s="10" t="str">
        <f t="shared" si="3"/>
        <v>märts</v>
      </c>
      <c r="P21" s="10" t="str">
        <f ca="1">INDEX(s_tähtkujud, MATCH(MONTH(L21),s_month,1))</f>
        <v>Jäär</v>
      </c>
      <c r="Q21" s="21" t="str">
        <f ca="1">INDEX(s_symbol, MATCH(MONTH(L21),s_month,1))</f>
        <v>^</v>
      </c>
    </row>
    <row r="22" spans="1:17" x14ac:dyDescent="0.25">
      <c r="A22" s="6">
        <v>47210240441</v>
      </c>
      <c r="B22" s="7" t="s">
        <v>147</v>
      </c>
      <c r="C22" s="7" t="s">
        <v>148</v>
      </c>
      <c r="D22" s="7" t="s">
        <v>149</v>
      </c>
      <c r="E22" s="7" t="s">
        <v>150</v>
      </c>
      <c r="F22" s="8" t="s">
        <v>63</v>
      </c>
      <c r="G22" s="11" t="s">
        <v>151</v>
      </c>
      <c r="H22" s="11" t="s">
        <v>145</v>
      </c>
      <c r="I22" s="10">
        <v>32700</v>
      </c>
      <c r="J22" s="10" t="s">
        <v>146</v>
      </c>
      <c r="K22" s="10" t="s">
        <v>58</v>
      </c>
      <c r="L22" s="10" t="str">
        <f t="shared" si="0"/>
        <v>24.10.1972</v>
      </c>
      <c r="M22" s="10">
        <f t="shared" ca="1" si="1"/>
        <v>50</v>
      </c>
      <c r="N22" s="10" t="str">
        <f t="shared" si="2"/>
        <v>naine</v>
      </c>
      <c r="O22" s="10" t="str">
        <f t="shared" si="3"/>
        <v>oktoober</v>
      </c>
      <c r="P22" s="10" t="str">
        <f ca="1">INDEX(s_tähtkujud, MATCH(MONTH(L22),s_month,1))</f>
        <v>Skorpion</v>
      </c>
      <c r="Q22" s="21" t="str">
        <f ca="1">INDEX(s_symbol, MATCH(MONTH(L22),s_month,1))</f>
        <v>e</v>
      </c>
    </row>
    <row r="23" spans="1:17" x14ac:dyDescent="0.25">
      <c r="A23" s="6">
        <v>36210090988</v>
      </c>
      <c r="B23" s="7" t="s">
        <v>152</v>
      </c>
      <c r="C23" s="7" t="s">
        <v>153</v>
      </c>
      <c r="D23" s="7" t="s">
        <v>112</v>
      </c>
      <c r="E23" s="7" t="s">
        <v>154</v>
      </c>
      <c r="F23" s="8" t="s">
        <v>47</v>
      </c>
      <c r="G23" s="9" t="s">
        <v>155</v>
      </c>
      <c r="H23" s="9" t="s">
        <v>145</v>
      </c>
      <c r="I23" s="10">
        <v>36500</v>
      </c>
      <c r="J23" s="10" t="s">
        <v>146</v>
      </c>
      <c r="K23" s="10" t="s">
        <v>81</v>
      </c>
      <c r="L23" s="10" t="str">
        <f t="shared" si="0"/>
        <v>09.10.1962</v>
      </c>
      <c r="M23" s="10">
        <f t="shared" ca="1" si="1"/>
        <v>60</v>
      </c>
      <c r="N23" s="10" t="str">
        <f t="shared" si="2"/>
        <v>mees</v>
      </c>
      <c r="O23" s="10" t="str">
        <f t="shared" si="3"/>
        <v>oktoober</v>
      </c>
      <c r="P23" s="10" t="str">
        <f ca="1">INDEX(s_tähtkujud, MATCH(MONTH(L23),s_month,1))</f>
        <v>Skorpion</v>
      </c>
      <c r="Q23" s="21" t="str">
        <f ca="1">INDEX(s_symbol, MATCH(MONTH(L23),s_month,1))</f>
        <v>e</v>
      </c>
    </row>
    <row r="24" spans="1:17" x14ac:dyDescent="0.25">
      <c r="A24" s="6">
        <v>34210060017</v>
      </c>
      <c r="B24" s="7" t="s">
        <v>156</v>
      </c>
      <c r="C24" s="7" t="s">
        <v>157</v>
      </c>
      <c r="D24" s="7" t="s">
        <v>158</v>
      </c>
      <c r="E24" s="7" t="s">
        <v>159</v>
      </c>
      <c r="F24" s="8" t="s">
        <v>99</v>
      </c>
      <c r="G24" s="11" t="s">
        <v>139</v>
      </c>
      <c r="H24" s="11" t="s">
        <v>145</v>
      </c>
      <c r="I24" s="10">
        <v>22700</v>
      </c>
      <c r="J24" s="10" t="s">
        <v>64</v>
      </c>
      <c r="K24" s="10" t="s">
        <v>81</v>
      </c>
      <c r="L24" s="10" t="str">
        <f t="shared" si="0"/>
        <v>06.10.1942</v>
      </c>
      <c r="M24" s="10">
        <f t="shared" ca="1" si="1"/>
        <v>81</v>
      </c>
      <c r="N24" s="10" t="str">
        <f t="shared" si="2"/>
        <v>mees</v>
      </c>
      <c r="O24" s="10" t="str">
        <f t="shared" si="3"/>
        <v>oktoober</v>
      </c>
      <c r="P24" s="10" t="str">
        <f ca="1">INDEX(s_tähtkujud, MATCH(MONTH(L24),s_month,1))</f>
        <v>Skorpion</v>
      </c>
      <c r="Q24" s="21" t="str">
        <f ca="1">INDEX(s_symbol, MATCH(MONTH(L24),s_month,1))</f>
        <v>e</v>
      </c>
    </row>
    <row r="25" spans="1:17" x14ac:dyDescent="0.25">
      <c r="A25" s="6">
        <v>38305190379</v>
      </c>
      <c r="B25" s="7" t="s">
        <v>92</v>
      </c>
      <c r="C25" s="7" t="s">
        <v>160</v>
      </c>
      <c r="D25" s="7" t="s">
        <v>158</v>
      </c>
      <c r="E25" s="7" t="s">
        <v>55</v>
      </c>
      <c r="F25" s="8" t="s">
        <v>56</v>
      </c>
      <c r="G25" s="11" t="s">
        <v>161</v>
      </c>
      <c r="H25" s="11" t="s">
        <v>145</v>
      </c>
      <c r="I25" s="10">
        <v>29600</v>
      </c>
      <c r="J25" s="10" t="s">
        <v>100</v>
      </c>
      <c r="K25" s="10" t="s">
        <v>58</v>
      </c>
      <c r="L25" s="10" t="str">
        <f t="shared" si="0"/>
        <v>19.05.1983</v>
      </c>
      <c r="M25" s="10">
        <f t="shared" ca="1" si="1"/>
        <v>40</v>
      </c>
      <c r="N25" s="10" t="str">
        <f t="shared" si="2"/>
        <v>mees</v>
      </c>
      <c r="O25" s="10" t="str">
        <f t="shared" si="3"/>
        <v>mai</v>
      </c>
      <c r="P25" s="10" t="str">
        <f ca="1">INDEX(s_tähtkujud, MATCH(MONTH(L25),s_month,1))</f>
        <v>Kaksikud</v>
      </c>
      <c r="Q25" s="21" t="str">
        <f ca="1">INDEX(s_symbol, MATCH(MONTH(L25),s_month,1))</f>
        <v>`</v>
      </c>
    </row>
    <row r="26" spans="1:17" x14ac:dyDescent="0.25">
      <c r="A26" s="6">
        <v>46909210954</v>
      </c>
      <c r="B26" s="7" t="s">
        <v>162</v>
      </c>
      <c r="C26" s="7" t="s">
        <v>163</v>
      </c>
      <c r="D26" s="7" t="s">
        <v>164</v>
      </c>
      <c r="E26" s="7" t="s">
        <v>165</v>
      </c>
      <c r="F26" s="8" t="s">
        <v>47</v>
      </c>
      <c r="G26" s="11" t="s">
        <v>109</v>
      </c>
      <c r="H26" s="11" t="s">
        <v>145</v>
      </c>
      <c r="I26" s="10">
        <v>36500</v>
      </c>
      <c r="J26" s="10" t="s">
        <v>166</v>
      </c>
      <c r="K26" s="10" t="s">
        <v>101</v>
      </c>
      <c r="L26" s="10" t="str">
        <f t="shared" si="0"/>
        <v>21.09.1969</v>
      </c>
      <c r="M26" s="10">
        <f t="shared" ca="1" si="1"/>
        <v>54</v>
      </c>
      <c r="N26" s="10" t="str">
        <f t="shared" si="2"/>
        <v>naine</v>
      </c>
      <c r="O26" s="10" t="str">
        <f t="shared" si="3"/>
        <v>september</v>
      </c>
      <c r="P26" s="10" t="str">
        <f ca="1">INDEX(s_tähtkujud, MATCH(MONTH(L26),s_month,1))</f>
        <v>Kaalud</v>
      </c>
      <c r="Q26" s="21" t="str">
        <f ca="1">INDEX(s_symbol, MATCH(MONTH(L26),s_month,1))</f>
        <v>d</v>
      </c>
    </row>
    <row r="27" spans="1:17" x14ac:dyDescent="0.25">
      <c r="A27" s="6">
        <v>44411130888</v>
      </c>
      <c r="B27" s="7" t="s">
        <v>167</v>
      </c>
      <c r="C27" s="7" t="s">
        <v>168</v>
      </c>
      <c r="D27" s="7" t="s">
        <v>54</v>
      </c>
      <c r="E27" s="7" t="s">
        <v>169</v>
      </c>
      <c r="F27" s="8" t="s">
        <v>47</v>
      </c>
      <c r="G27" s="11" t="s">
        <v>155</v>
      </c>
      <c r="H27" s="11" t="s">
        <v>170</v>
      </c>
      <c r="I27" s="10">
        <v>23500</v>
      </c>
      <c r="J27" s="10" t="s">
        <v>114</v>
      </c>
      <c r="K27" s="10" t="s">
        <v>171</v>
      </c>
      <c r="L27" s="10" t="str">
        <f t="shared" si="0"/>
        <v>13.11.1944</v>
      </c>
      <c r="M27" s="10">
        <f t="shared" ca="1" si="1"/>
        <v>78</v>
      </c>
      <c r="N27" s="10" t="str">
        <f t="shared" si="2"/>
        <v>naine</v>
      </c>
      <c r="O27" s="10" t="str">
        <f t="shared" si="3"/>
        <v>november</v>
      </c>
      <c r="P27" s="10" t="str">
        <f ca="1">INDEX(s_tähtkujud, MATCH(MONTH(L27),s_month,1))</f>
        <v>Ambur</v>
      </c>
      <c r="Q27" s="21" t="str">
        <f ca="1">INDEX(s_symbol, MATCH(MONTH(L27),s_month,1))</f>
        <v>f</v>
      </c>
    </row>
    <row r="28" spans="1:17" x14ac:dyDescent="0.25">
      <c r="A28" s="6">
        <v>44211240925</v>
      </c>
      <c r="B28" s="7" t="s">
        <v>152</v>
      </c>
      <c r="C28" s="7" t="s">
        <v>172</v>
      </c>
      <c r="D28" s="7" t="s">
        <v>158</v>
      </c>
      <c r="E28" s="7" t="s">
        <v>173</v>
      </c>
      <c r="F28" s="8" t="s">
        <v>63</v>
      </c>
      <c r="G28" s="11" t="s">
        <v>155</v>
      </c>
      <c r="H28" s="11" t="s">
        <v>170</v>
      </c>
      <c r="I28" s="10">
        <v>22700</v>
      </c>
      <c r="J28" s="10" t="s">
        <v>100</v>
      </c>
      <c r="K28" s="10" t="s">
        <v>65</v>
      </c>
      <c r="L28" s="10" t="str">
        <f t="shared" si="0"/>
        <v>24.11.1942</v>
      </c>
      <c r="M28" s="10">
        <f t="shared" ca="1" si="1"/>
        <v>80</v>
      </c>
      <c r="N28" s="10" t="str">
        <f t="shared" si="2"/>
        <v>naine</v>
      </c>
      <c r="O28" s="10" t="str">
        <f t="shared" si="3"/>
        <v>november</v>
      </c>
      <c r="P28" s="10" t="str">
        <f ca="1">INDEX(s_tähtkujud, MATCH(MONTH(L28),s_month,1))</f>
        <v>Ambur</v>
      </c>
      <c r="Q28" s="21" t="str">
        <f ca="1">INDEX(s_symbol, MATCH(MONTH(L28),s_month,1))</f>
        <v>f</v>
      </c>
    </row>
    <row r="29" spans="1:17" x14ac:dyDescent="0.25">
      <c r="A29" s="6">
        <v>37102030149</v>
      </c>
      <c r="B29" s="7" t="s">
        <v>174</v>
      </c>
      <c r="C29" s="7" t="s">
        <v>175</v>
      </c>
      <c r="D29" s="7" t="s">
        <v>176</v>
      </c>
      <c r="E29" s="7" t="s">
        <v>177</v>
      </c>
      <c r="F29" s="8" t="s">
        <v>63</v>
      </c>
      <c r="G29" s="11" t="s">
        <v>139</v>
      </c>
      <c r="H29" s="11" t="s">
        <v>178</v>
      </c>
      <c r="I29" s="10">
        <v>10300</v>
      </c>
      <c r="J29" s="10" t="s">
        <v>179</v>
      </c>
      <c r="K29" s="10" t="s">
        <v>101</v>
      </c>
      <c r="L29" s="10" t="str">
        <f t="shared" si="0"/>
        <v>03.02.1971</v>
      </c>
      <c r="M29" s="10">
        <f t="shared" ca="1" si="1"/>
        <v>52</v>
      </c>
      <c r="N29" s="10" t="str">
        <f t="shared" si="2"/>
        <v>mees</v>
      </c>
      <c r="O29" s="10" t="str">
        <f t="shared" si="3"/>
        <v>veebruar</v>
      </c>
      <c r="P29" s="10" t="str">
        <f ca="1">INDEX(s_tähtkujud, MATCH(MONTH(L29),s_month,1))</f>
        <v>Kalad</v>
      </c>
      <c r="Q29" s="21" t="str">
        <f ca="1">INDEX(s_symbol, MATCH(MONTH(L29),s_month,1))</f>
        <v>i</v>
      </c>
    </row>
    <row r="30" spans="1:17" x14ac:dyDescent="0.25">
      <c r="A30" s="6">
        <v>46909170171</v>
      </c>
      <c r="B30" s="7" t="s">
        <v>180</v>
      </c>
      <c r="C30" s="7" t="s">
        <v>181</v>
      </c>
      <c r="D30" s="7" t="s">
        <v>74</v>
      </c>
      <c r="E30" s="7" t="s">
        <v>182</v>
      </c>
      <c r="F30" s="8" t="s">
        <v>47</v>
      </c>
      <c r="G30" s="11" t="s">
        <v>139</v>
      </c>
      <c r="H30" s="11" t="s">
        <v>178</v>
      </c>
      <c r="I30" s="10">
        <v>11600</v>
      </c>
      <c r="J30" s="10" t="s">
        <v>90</v>
      </c>
      <c r="K30" s="10" t="s">
        <v>65</v>
      </c>
      <c r="L30" s="10" t="str">
        <f t="shared" si="0"/>
        <v>17.09.1969</v>
      </c>
      <c r="M30" s="10">
        <f t="shared" ca="1" si="1"/>
        <v>54</v>
      </c>
      <c r="N30" s="10" t="str">
        <f t="shared" si="2"/>
        <v>naine</v>
      </c>
      <c r="O30" s="10" t="str">
        <f t="shared" si="3"/>
        <v>september</v>
      </c>
      <c r="P30" s="10" t="str">
        <f ca="1">INDEX(s_tähtkujud, MATCH(MONTH(L30),s_month,1))</f>
        <v>Kaalud</v>
      </c>
      <c r="Q30" s="21" t="str">
        <f ca="1">INDEX(s_symbol, MATCH(MONTH(L30),s_month,1))</f>
        <v>d</v>
      </c>
    </row>
    <row r="31" spans="1:17" x14ac:dyDescent="0.25">
      <c r="A31" s="6">
        <v>35006210936</v>
      </c>
      <c r="B31" s="7" t="s">
        <v>183</v>
      </c>
      <c r="C31" s="7" t="s">
        <v>184</v>
      </c>
      <c r="D31" s="7" t="s">
        <v>185</v>
      </c>
      <c r="E31" s="7" t="s">
        <v>186</v>
      </c>
      <c r="F31" s="8" t="s">
        <v>63</v>
      </c>
      <c r="G31" s="11" t="s">
        <v>144</v>
      </c>
      <c r="H31" s="11" t="s">
        <v>187</v>
      </c>
      <c r="I31" s="10">
        <v>6500</v>
      </c>
      <c r="J31" s="10" t="s">
        <v>80</v>
      </c>
      <c r="K31" s="10" t="s">
        <v>81</v>
      </c>
      <c r="L31" s="10" t="str">
        <f t="shared" si="0"/>
        <v>21.06.1950</v>
      </c>
      <c r="M31" s="10">
        <f t="shared" ca="1" si="1"/>
        <v>73</v>
      </c>
      <c r="N31" s="10" t="str">
        <f t="shared" si="2"/>
        <v>mees</v>
      </c>
      <c r="O31" s="10" t="str">
        <f t="shared" si="3"/>
        <v>juuni</v>
      </c>
      <c r="P31" s="10" t="str">
        <f ca="1">INDEX(s_tähtkujud, MATCH(MONTH(L31),s_month,1))</f>
        <v>Vähk</v>
      </c>
      <c r="Q31" s="21" t="str">
        <f ca="1">INDEX(s_symbol, MATCH(MONTH(L31),s_month,1))</f>
        <v>a</v>
      </c>
    </row>
    <row r="32" spans="1:17" x14ac:dyDescent="0.25">
      <c r="A32" s="6">
        <v>38401080820</v>
      </c>
      <c r="B32" s="7" t="s">
        <v>188</v>
      </c>
      <c r="C32" s="7" t="s">
        <v>189</v>
      </c>
      <c r="D32" s="7" t="s">
        <v>88</v>
      </c>
      <c r="E32" s="7" t="s">
        <v>190</v>
      </c>
      <c r="F32" s="8" t="s">
        <v>63</v>
      </c>
      <c r="G32" s="11" t="s">
        <v>144</v>
      </c>
      <c r="H32" s="11" t="s">
        <v>187</v>
      </c>
      <c r="I32" s="10">
        <v>7200</v>
      </c>
      <c r="J32" s="10" t="s">
        <v>80</v>
      </c>
      <c r="K32" s="10" t="s">
        <v>51</v>
      </c>
      <c r="L32" s="10" t="str">
        <f t="shared" si="0"/>
        <v>08.01.1984</v>
      </c>
      <c r="M32" s="10">
        <f t="shared" ca="1" si="1"/>
        <v>39</v>
      </c>
      <c r="N32" s="10" t="str">
        <f t="shared" si="2"/>
        <v>mees</v>
      </c>
      <c r="O32" s="10" t="str">
        <f t="shared" si="3"/>
        <v>jaanuar</v>
      </c>
      <c r="P32" s="10" t="str">
        <f ca="1">INDEX(s_tähtkujud, MATCH(MONTH(L32),s_month,1))</f>
        <v>Veevalaja</v>
      </c>
      <c r="Q32" s="21" t="str">
        <f ca="1">INDEX(s_symbol, MATCH(MONTH(L32),s_month,1))</f>
        <v>h</v>
      </c>
    </row>
    <row r="33" spans="1:17" x14ac:dyDescent="0.25">
      <c r="A33" s="6">
        <v>34207110230</v>
      </c>
      <c r="B33" s="7" t="s">
        <v>132</v>
      </c>
      <c r="C33" s="7" t="s">
        <v>191</v>
      </c>
      <c r="D33" s="7" t="s">
        <v>176</v>
      </c>
      <c r="E33" s="7" t="s">
        <v>165</v>
      </c>
      <c r="F33" s="8" t="s">
        <v>99</v>
      </c>
      <c r="G33" s="11" t="s">
        <v>144</v>
      </c>
      <c r="H33" s="11" t="s">
        <v>187</v>
      </c>
      <c r="I33" s="10">
        <v>6500</v>
      </c>
      <c r="J33" s="10" t="s">
        <v>100</v>
      </c>
      <c r="K33" s="10" t="s">
        <v>65</v>
      </c>
      <c r="L33" s="10" t="str">
        <f t="shared" si="0"/>
        <v>11.07.1942</v>
      </c>
      <c r="M33" s="10">
        <f t="shared" ca="1" si="1"/>
        <v>81</v>
      </c>
      <c r="N33" s="10" t="str">
        <f t="shared" si="2"/>
        <v>mees</v>
      </c>
      <c r="O33" s="10" t="str">
        <f t="shared" si="3"/>
        <v>juuli</v>
      </c>
      <c r="P33" s="10" t="str">
        <f ca="1">INDEX(s_tähtkujud, MATCH(MONTH(L33),s_month,1))</f>
        <v>Lõvi</v>
      </c>
      <c r="Q33" s="21" t="str">
        <f ca="1">INDEX(s_symbol, MATCH(MONTH(L33),s_month,1))</f>
        <v>b</v>
      </c>
    </row>
    <row r="34" spans="1:17" x14ac:dyDescent="0.25">
      <c r="A34" s="6">
        <v>48901180808</v>
      </c>
      <c r="B34" s="7" t="s">
        <v>174</v>
      </c>
      <c r="C34" s="7" t="s">
        <v>192</v>
      </c>
      <c r="D34" s="7" t="s">
        <v>193</v>
      </c>
      <c r="E34" s="7" t="s">
        <v>194</v>
      </c>
      <c r="F34" s="8" t="s">
        <v>63</v>
      </c>
      <c r="G34" s="11" t="s">
        <v>151</v>
      </c>
      <c r="H34" s="11" t="s">
        <v>195</v>
      </c>
      <c r="I34" s="10">
        <v>11500</v>
      </c>
      <c r="J34" s="10" t="s">
        <v>122</v>
      </c>
      <c r="K34" s="10" t="s">
        <v>81</v>
      </c>
      <c r="L34" s="10" t="str">
        <f t="shared" si="0"/>
        <v>18.01.1989</v>
      </c>
      <c r="M34" s="10">
        <f t="shared" ca="1" si="1"/>
        <v>34</v>
      </c>
      <c r="N34" s="10" t="str">
        <f t="shared" si="2"/>
        <v>naine</v>
      </c>
      <c r="O34" s="10" t="str">
        <f t="shared" si="3"/>
        <v>jaanuar</v>
      </c>
      <c r="P34" s="10" t="str">
        <f ca="1">INDEX(s_tähtkujud, MATCH(MONTH(L34),s_month,1))</f>
        <v>Veevalaja</v>
      </c>
      <c r="Q34" s="21" t="str">
        <f ca="1">INDEX(s_symbol, MATCH(MONTH(L34),s_month,1))</f>
        <v>h</v>
      </c>
    </row>
    <row r="35" spans="1:17" x14ac:dyDescent="0.25">
      <c r="A35" s="6">
        <v>47008050804</v>
      </c>
      <c r="B35" s="7" t="s">
        <v>72</v>
      </c>
      <c r="C35" s="7" t="s">
        <v>196</v>
      </c>
      <c r="D35" s="7" t="s">
        <v>164</v>
      </c>
      <c r="E35" s="7" t="s">
        <v>197</v>
      </c>
      <c r="F35" s="8" t="s">
        <v>70</v>
      </c>
      <c r="G35" s="11" t="s">
        <v>151</v>
      </c>
      <c r="H35" s="11" t="s">
        <v>195</v>
      </c>
      <c r="I35" s="10">
        <v>8600</v>
      </c>
      <c r="J35" s="10" t="s">
        <v>80</v>
      </c>
      <c r="K35" s="10" t="s">
        <v>65</v>
      </c>
      <c r="L35" s="10" t="str">
        <f t="shared" si="0"/>
        <v>05.08.1970</v>
      </c>
      <c r="M35" s="10">
        <f t="shared" ca="1" si="1"/>
        <v>53</v>
      </c>
      <c r="N35" s="10" t="str">
        <f t="shared" si="2"/>
        <v>naine</v>
      </c>
      <c r="O35" s="10" t="str">
        <f t="shared" si="3"/>
        <v>august</v>
      </c>
      <c r="P35" s="10" t="str">
        <f ca="1">INDEX(s_tähtkujud, MATCH(MONTH(L35),s_month,1))</f>
        <v>Neitsi</v>
      </c>
      <c r="Q35" s="21" t="str">
        <f ca="1">INDEX(s_symbol, MATCH(MONTH(L35),s_month,1))</f>
        <v>c</v>
      </c>
    </row>
    <row r="36" spans="1:17" x14ac:dyDescent="0.25">
      <c r="A36" s="6">
        <v>36109040214</v>
      </c>
      <c r="B36" s="7" t="s">
        <v>106</v>
      </c>
      <c r="C36" s="7" t="s">
        <v>198</v>
      </c>
      <c r="D36" s="7" t="s">
        <v>193</v>
      </c>
      <c r="E36" s="7" t="s">
        <v>199</v>
      </c>
      <c r="F36" s="8" t="s">
        <v>47</v>
      </c>
      <c r="G36" s="11" t="s">
        <v>151</v>
      </c>
      <c r="H36" s="11" t="s">
        <v>195</v>
      </c>
      <c r="I36" s="10">
        <v>12700</v>
      </c>
      <c r="J36" s="10" t="s">
        <v>131</v>
      </c>
      <c r="K36" s="10" t="s">
        <v>65</v>
      </c>
      <c r="L36" s="10" t="str">
        <f t="shared" si="0"/>
        <v>04.09.1961</v>
      </c>
      <c r="M36" s="10">
        <f t="shared" ca="1" si="1"/>
        <v>62</v>
      </c>
      <c r="N36" s="10" t="str">
        <f t="shared" si="2"/>
        <v>mees</v>
      </c>
      <c r="O36" s="10" t="str">
        <f t="shared" si="3"/>
        <v>september</v>
      </c>
      <c r="P36" s="10" t="str">
        <f ca="1">INDEX(s_tähtkujud, MATCH(MONTH(L36),s_month,1))</f>
        <v>Kaalud</v>
      </c>
      <c r="Q36" s="21" t="str">
        <f ca="1">INDEX(s_symbol, MATCH(MONTH(L36),s_month,1))</f>
        <v>d</v>
      </c>
    </row>
    <row r="37" spans="1:17" x14ac:dyDescent="0.25">
      <c r="A37" s="6">
        <v>44506270104</v>
      </c>
      <c r="B37" s="7" t="s">
        <v>115</v>
      </c>
      <c r="C37" s="7" t="s">
        <v>200</v>
      </c>
      <c r="D37" s="7" t="s">
        <v>201</v>
      </c>
      <c r="E37" s="7" t="s">
        <v>202</v>
      </c>
      <c r="F37" s="8" t="s">
        <v>99</v>
      </c>
      <c r="G37" s="11" t="s">
        <v>151</v>
      </c>
      <c r="H37" s="11" t="s">
        <v>195</v>
      </c>
      <c r="I37" s="10">
        <v>11600</v>
      </c>
      <c r="J37" s="10" t="s">
        <v>179</v>
      </c>
      <c r="K37" s="10" t="s">
        <v>81</v>
      </c>
      <c r="L37" s="10" t="str">
        <f t="shared" si="0"/>
        <v>27.06.1945</v>
      </c>
      <c r="M37" s="10">
        <f t="shared" ca="1" si="1"/>
        <v>78</v>
      </c>
      <c r="N37" s="10" t="str">
        <f t="shared" si="2"/>
        <v>naine</v>
      </c>
      <c r="O37" s="10" t="str">
        <f t="shared" si="3"/>
        <v>juuni</v>
      </c>
      <c r="P37" s="10" t="str">
        <f ca="1">INDEX(s_tähtkujud, MATCH(MONTH(L37),s_month,1))</f>
        <v>Vähk</v>
      </c>
      <c r="Q37" s="21" t="str">
        <f ca="1">INDEX(s_symbol, MATCH(MONTH(L37),s_month,1))</f>
        <v>a</v>
      </c>
    </row>
    <row r="38" spans="1:17" x14ac:dyDescent="0.25">
      <c r="A38" s="6">
        <v>48310210529</v>
      </c>
      <c r="B38" s="7" t="s">
        <v>203</v>
      </c>
      <c r="C38" s="7" t="s">
        <v>204</v>
      </c>
      <c r="D38" s="7" t="s">
        <v>84</v>
      </c>
      <c r="E38" s="7" t="s">
        <v>205</v>
      </c>
      <c r="F38" s="8" t="s">
        <v>63</v>
      </c>
      <c r="G38" s="11" t="s">
        <v>151</v>
      </c>
      <c r="H38" s="11" t="s">
        <v>195</v>
      </c>
      <c r="I38" s="10">
        <v>12900</v>
      </c>
      <c r="J38" s="10" t="s">
        <v>131</v>
      </c>
      <c r="K38" s="10" t="s">
        <v>58</v>
      </c>
      <c r="L38" s="10" t="str">
        <f t="shared" si="0"/>
        <v>21.10.1983</v>
      </c>
      <c r="M38" s="10">
        <f t="shared" ca="1" si="1"/>
        <v>39</v>
      </c>
      <c r="N38" s="10" t="str">
        <f t="shared" si="2"/>
        <v>naine</v>
      </c>
      <c r="O38" s="10" t="str">
        <f t="shared" si="3"/>
        <v>oktoober</v>
      </c>
      <c r="P38" s="10" t="str">
        <f ca="1">INDEX(s_tähtkujud, MATCH(MONTH(L38),s_month,1))</f>
        <v>Skorpion</v>
      </c>
      <c r="Q38" s="21" t="str">
        <f ca="1">INDEX(s_symbol, MATCH(MONTH(L38),s_month,1))</f>
        <v>e</v>
      </c>
    </row>
    <row r="39" spans="1:17" x14ac:dyDescent="0.25">
      <c r="A39" s="6">
        <v>34007250511</v>
      </c>
      <c r="B39" s="7" t="s">
        <v>206</v>
      </c>
      <c r="C39" s="7" t="s">
        <v>207</v>
      </c>
      <c r="D39" s="7" t="s">
        <v>208</v>
      </c>
      <c r="E39" s="7" t="s">
        <v>205</v>
      </c>
      <c r="F39" s="8" t="s">
        <v>47</v>
      </c>
      <c r="G39" s="11" t="s">
        <v>151</v>
      </c>
      <c r="H39" s="11" t="s">
        <v>209</v>
      </c>
      <c r="I39" s="10">
        <v>13780</v>
      </c>
      <c r="J39" s="10" t="s">
        <v>210</v>
      </c>
      <c r="K39" s="10" t="s">
        <v>81</v>
      </c>
      <c r="L39" s="10" t="str">
        <f t="shared" si="0"/>
        <v>25.07.1940</v>
      </c>
      <c r="M39" s="10">
        <f t="shared" ca="1" si="1"/>
        <v>83</v>
      </c>
      <c r="N39" s="10" t="str">
        <f t="shared" si="2"/>
        <v>mees</v>
      </c>
      <c r="O39" s="10" t="str">
        <f t="shared" si="3"/>
        <v>juuli</v>
      </c>
      <c r="P39" s="10" t="str">
        <f ca="1">INDEX(s_tähtkujud, MATCH(MONTH(L39),s_month,1))</f>
        <v>Lõvi</v>
      </c>
      <c r="Q39" s="21" t="str">
        <f ca="1">INDEX(s_symbol, MATCH(MONTH(L39),s_month,1))</f>
        <v>b</v>
      </c>
    </row>
    <row r="40" spans="1:17" x14ac:dyDescent="0.25">
      <c r="A40" s="6">
        <v>37609120658</v>
      </c>
      <c r="B40" s="7" t="s">
        <v>119</v>
      </c>
      <c r="C40" s="7" t="s">
        <v>211</v>
      </c>
      <c r="D40" s="7" t="s">
        <v>84</v>
      </c>
      <c r="E40" s="7" t="s">
        <v>212</v>
      </c>
      <c r="F40" s="8" t="s">
        <v>63</v>
      </c>
      <c r="G40" s="11" t="s">
        <v>151</v>
      </c>
      <c r="H40" s="11" t="s">
        <v>209</v>
      </c>
      <c r="I40" s="10">
        <v>14200</v>
      </c>
      <c r="J40" s="10" t="s">
        <v>50</v>
      </c>
      <c r="K40" s="10" t="s">
        <v>65</v>
      </c>
      <c r="L40" s="10" t="str">
        <f t="shared" si="0"/>
        <v>12.09.1976</v>
      </c>
      <c r="M40" s="10">
        <f t="shared" ca="1" si="1"/>
        <v>47</v>
      </c>
      <c r="N40" s="10" t="str">
        <f t="shared" si="2"/>
        <v>mees</v>
      </c>
      <c r="O40" s="10" t="str">
        <f t="shared" si="3"/>
        <v>september</v>
      </c>
      <c r="P40" s="10" t="str">
        <f ca="1">INDEX(s_tähtkujud, MATCH(MONTH(L40),s_month,1))</f>
        <v>Kaalud</v>
      </c>
      <c r="Q40" s="21" t="str">
        <f ca="1">INDEX(s_symbol, MATCH(MONTH(L40),s_month,1))</f>
        <v>d</v>
      </c>
    </row>
    <row r="41" spans="1:17" x14ac:dyDescent="0.25">
      <c r="A41" s="6">
        <v>36108130050</v>
      </c>
      <c r="B41" s="7" t="s">
        <v>213</v>
      </c>
      <c r="C41" s="7" t="s">
        <v>214</v>
      </c>
      <c r="D41" s="7" t="s">
        <v>215</v>
      </c>
      <c r="E41" s="7" t="s">
        <v>216</v>
      </c>
      <c r="F41" s="8" t="s">
        <v>70</v>
      </c>
      <c r="G41" s="11" t="s">
        <v>151</v>
      </c>
      <c r="H41" s="11" t="s">
        <v>209</v>
      </c>
      <c r="I41" s="10">
        <v>13800</v>
      </c>
      <c r="J41" s="10" t="s">
        <v>217</v>
      </c>
      <c r="K41" s="10" t="s">
        <v>101</v>
      </c>
      <c r="L41" s="10" t="str">
        <f t="shared" si="0"/>
        <v>13.08.1961</v>
      </c>
      <c r="M41" s="10">
        <f t="shared" ca="1" si="1"/>
        <v>62</v>
      </c>
      <c r="N41" s="10" t="str">
        <f t="shared" si="2"/>
        <v>mees</v>
      </c>
      <c r="O41" s="10" t="str">
        <f t="shared" si="3"/>
        <v>august</v>
      </c>
      <c r="P41" s="10" t="str">
        <f ca="1">INDEX(s_tähtkujud, MATCH(MONTH(L41),s_month,1))</f>
        <v>Neitsi</v>
      </c>
      <c r="Q41" s="21" t="str">
        <f ca="1">INDEX(s_symbol, MATCH(MONTH(L41),s_month,1))</f>
        <v>c</v>
      </c>
    </row>
    <row r="42" spans="1:17" x14ac:dyDescent="0.25">
      <c r="A42" s="6">
        <v>37903090504</v>
      </c>
      <c r="B42" s="7" t="s">
        <v>218</v>
      </c>
      <c r="C42" s="7" t="s">
        <v>219</v>
      </c>
      <c r="D42" s="7" t="s">
        <v>112</v>
      </c>
      <c r="E42" s="7" t="s">
        <v>220</v>
      </c>
      <c r="F42" s="8" t="s">
        <v>63</v>
      </c>
      <c r="G42" s="11" t="s">
        <v>109</v>
      </c>
      <c r="H42" s="11" t="s">
        <v>221</v>
      </c>
      <c r="I42" s="10">
        <v>13500</v>
      </c>
      <c r="J42" s="10" t="s">
        <v>222</v>
      </c>
      <c r="K42" s="10" t="s">
        <v>65</v>
      </c>
      <c r="L42" s="10" t="str">
        <f t="shared" si="0"/>
        <v>09.03.1979</v>
      </c>
      <c r="M42" s="10">
        <f t="shared" ca="1" si="1"/>
        <v>44</v>
      </c>
      <c r="N42" s="10" t="str">
        <f t="shared" si="2"/>
        <v>mees</v>
      </c>
      <c r="O42" s="10" t="str">
        <f t="shared" si="3"/>
        <v>märts</v>
      </c>
      <c r="P42" s="10" t="str">
        <f ca="1">INDEX(s_tähtkujud, MATCH(MONTH(L42),s_month,1))</f>
        <v>Jäär</v>
      </c>
      <c r="Q42" s="21" t="str">
        <f ca="1">INDEX(s_symbol, MATCH(MONTH(L42),s_month,1))</f>
        <v>^</v>
      </c>
    </row>
    <row r="43" spans="1:17" x14ac:dyDescent="0.25">
      <c r="A43" s="6">
        <v>37105020007</v>
      </c>
      <c r="B43" s="7" t="s">
        <v>223</v>
      </c>
      <c r="C43" s="7" t="s">
        <v>224</v>
      </c>
      <c r="D43" s="7" t="s">
        <v>176</v>
      </c>
      <c r="E43" s="7" t="s">
        <v>225</v>
      </c>
      <c r="F43" s="8" t="s">
        <v>63</v>
      </c>
      <c r="G43" s="11" t="s">
        <v>109</v>
      </c>
      <c r="H43" s="11" t="s">
        <v>221</v>
      </c>
      <c r="I43" s="10">
        <v>12700</v>
      </c>
      <c r="J43" s="10" t="s">
        <v>57</v>
      </c>
      <c r="K43" s="10" t="s">
        <v>91</v>
      </c>
      <c r="L43" s="10" t="str">
        <f t="shared" si="0"/>
        <v>02.05.1971</v>
      </c>
      <c r="M43" s="10">
        <f t="shared" ca="1" si="1"/>
        <v>52</v>
      </c>
      <c r="N43" s="10" t="str">
        <f t="shared" si="2"/>
        <v>mees</v>
      </c>
      <c r="O43" s="10" t="str">
        <f t="shared" si="3"/>
        <v>mai</v>
      </c>
      <c r="P43" s="10" t="str">
        <f ca="1">INDEX(s_tähtkujud, MATCH(MONTH(L43),s_month,1))</f>
        <v>Kaksikud</v>
      </c>
      <c r="Q43" s="21" t="str">
        <f ca="1">INDEX(s_symbol, MATCH(MONTH(L43),s_month,1))</f>
        <v>`</v>
      </c>
    </row>
    <row r="44" spans="1:17" x14ac:dyDescent="0.25">
      <c r="A44" s="6">
        <v>47110010868</v>
      </c>
      <c r="B44" s="7" t="s">
        <v>226</v>
      </c>
      <c r="C44" s="7" t="s">
        <v>227</v>
      </c>
      <c r="D44" s="7" t="s">
        <v>97</v>
      </c>
      <c r="E44" s="7" t="s">
        <v>202</v>
      </c>
      <c r="F44" s="8" t="s">
        <v>70</v>
      </c>
      <c r="G44" s="11" t="s">
        <v>109</v>
      </c>
      <c r="H44" s="11" t="s">
        <v>221</v>
      </c>
      <c r="I44" s="10">
        <v>20800</v>
      </c>
      <c r="J44" s="10" t="s">
        <v>71</v>
      </c>
      <c r="K44" s="10" t="s">
        <v>171</v>
      </c>
      <c r="L44" s="10" t="str">
        <f t="shared" si="0"/>
        <v>01.10.1971</v>
      </c>
      <c r="M44" s="10">
        <f t="shared" ca="1" si="1"/>
        <v>52</v>
      </c>
      <c r="N44" s="10" t="str">
        <f t="shared" si="2"/>
        <v>naine</v>
      </c>
      <c r="O44" s="10" t="str">
        <f t="shared" si="3"/>
        <v>oktoober</v>
      </c>
      <c r="P44" s="10" t="str">
        <f ca="1">INDEX(s_tähtkujud, MATCH(MONTH(L44),s_month,1))</f>
        <v>Skorpion</v>
      </c>
      <c r="Q44" s="21" t="str">
        <f ca="1">INDEX(s_symbol, MATCH(MONTH(L44),s_month,1))</f>
        <v>e</v>
      </c>
    </row>
    <row r="45" spans="1:17" x14ac:dyDescent="0.25">
      <c r="A45" s="6">
        <v>45704030496</v>
      </c>
      <c r="B45" s="7" t="s">
        <v>228</v>
      </c>
      <c r="C45" s="7" t="s">
        <v>229</v>
      </c>
      <c r="D45" s="7" t="s">
        <v>142</v>
      </c>
      <c r="E45" s="7" t="s">
        <v>230</v>
      </c>
      <c r="F45" s="8" t="s">
        <v>63</v>
      </c>
      <c r="G45" s="11" t="s">
        <v>155</v>
      </c>
      <c r="H45" s="11" t="s">
        <v>231</v>
      </c>
      <c r="I45" s="10">
        <v>12740</v>
      </c>
      <c r="J45" s="10" t="s">
        <v>50</v>
      </c>
      <c r="K45" s="10" t="s">
        <v>65</v>
      </c>
      <c r="L45" s="10" t="str">
        <f t="shared" si="0"/>
        <v>03.04.1957</v>
      </c>
      <c r="M45" s="10">
        <f t="shared" ca="1" si="1"/>
        <v>66</v>
      </c>
      <c r="N45" s="10" t="str">
        <f t="shared" si="2"/>
        <v>naine</v>
      </c>
      <c r="O45" s="10" t="str">
        <f t="shared" si="3"/>
        <v>aprill</v>
      </c>
      <c r="P45" s="10" t="str">
        <f ca="1">INDEX(s_tähtkujud, MATCH(MONTH(L45),s_month,1))</f>
        <v>Sõnn</v>
      </c>
      <c r="Q45" s="21" t="str">
        <f ca="1">INDEX(s_symbol, MATCH(MONTH(L45),s_month,1))</f>
        <v>_</v>
      </c>
    </row>
    <row r="46" spans="1:17" x14ac:dyDescent="0.25">
      <c r="A46" s="6">
        <v>47105130963</v>
      </c>
      <c r="B46" s="7" t="s">
        <v>223</v>
      </c>
      <c r="C46" s="7" t="s">
        <v>44</v>
      </c>
      <c r="D46" s="7" t="s">
        <v>54</v>
      </c>
      <c r="E46" s="7" t="s">
        <v>159</v>
      </c>
      <c r="F46" s="8" t="s">
        <v>47</v>
      </c>
      <c r="G46" s="11" t="s">
        <v>155</v>
      </c>
      <c r="H46" s="11" t="s">
        <v>231</v>
      </c>
      <c r="I46" s="10">
        <v>10700</v>
      </c>
      <c r="J46" s="10" t="s">
        <v>210</v>
      </c>
      <c r="K46" s="10" t="s">
        <v>123</v>
      </c>
      <c r="L46" s="10" t="str">
        <f t="shared" si="0"/>
        <v>13.05.1971</v>
      </c>
      <c r="M46" s="10">
        <f t="shared" ca="1" si="1"/>
        <v>52</v>
      </c>
      <c r="N46" s="10" t="str">
        <f t="shared" si="2"/>
        <v>naine</v>
      </c>
      <c r="O46" s="10" t="str">
        <f t="shared" si="3"/>
        <v>mai</v>
      </c>
      <c r="P46" s="10" t="str">
        <f ca="1">INDEX(s_tähtkujud, MATCH(MONTH(L46),s_month,1))</f>
        <v>Kaksikud</v>
      </c>
      <c r="Q46" s="21" t="str">
        <f ca="1">INDEX(s_symbol, MATCH(MONTH(L46),s_month,1))</f>
        <v>`</v>
      </c>
    </row>
    <row r="47" spans="1:17" x14ac:dyDescent="0.25">
      <c r="A47" s="6">
        <v>38301060031</v>
      </c>
      <c r="B47" s="7" t="s">
        <v>232</v>
      </c>
      <c r="C47" s="7" t="s">
        <v>141</v>
      </c>
      <c r="D47" s="7" t="s">
        <v>193</v>
      </c>
      <c r="E47" s="7" t="s">
        <v>233</v>
      </c>
      <c r="F47" s="8" t="s">
        <v>63</v>
      </c>
      <c r="G47" s="11" t="s">
        <v>155</v>
      </c>
      <c r="H47" s="11" t="s">
        <v>231</v>
      </c>
      <c r="I47" s="10">
        <v>11600</v>
      </c>
      <c r="J47" s="10" t="s">
        <v>71</v>
      </c>
      <c r="K47" s="10" t="s">
        <v>58</v>
      </c>
      <c r="L47" s="10" t="str">
        <f t="shared" si="0"/>
        <v>06.01.1983</v>
      </c>
      <c r="M47" s="10">
        <f t="shared" ca="1" si="1"/>
        <v>40</v>
      </c>
      <c r="N47" s="10" t="str">
        <f t="shared" si="2"/>
        <v>mees</v>
      </c>
      <c r="O47" s="10" t="str">
        <f t="shared" si="3"/>
        <v>jaanuar</v>
      </c>
      <c r="P47" s="10" t="str">
        <f ca="1">INDEX(s_tähtkujud, MATCH(MONTH(L47),s_month,1))</f>
        <v>Veevalaja</v>
      </c>
      <c r="Q47" s="21" t="str">
        <f ca="1">INDEX(s_symbol, MATCH(MONTH(L47),s_month,1))</f>
        <v>h</v>
      </c>
    </row>
    <row r="48" spans="1:17" x14ac:dyDescent="0.25">
      <c r="A48" s="6">
        <v>35205180673</v>
      </c>
      <c r="B48" s="7" t="s">
        <v>59</v>
      </c>
      <c r="C48" s="7" t="s">
        <v>234</v>
      </c>
      <c r="D48" s="7" t="s">
        <v>235</v>
      </c>
      <c r="E48" s="7" t="s">
        <v>236</v>
      </c>
      <c r="F48" s="8" t="s">
        <v>47</v>
      </c>
      <c r="G48" s="11" t="s">
        <v>155</v>
      </c>
      <c r="H48" s="11" t="s">
        <v>231</v>
      </c>
      <c r="I48" s="10">
        <v>12700</v>
      </c>
      <c r="J48" s="10" t="s">
        <v>131</v>
      </c>
      <c r="K48" s="10" t="s">
        <v>91</v>
      </c>
      <c r="L48" s="10" t="str">
        <f t="shared" si="0"/>
        <v>18.05.1952</v>
      </c>
      <c r="M48" s="10">
        <f t="shared" ca="1" si="1"/>
        <v>71</v>
      </c>
      <c r="N48" s="10" t="str">
        <f t="shared" si="2"/>
        <v>mees</v>
      </c>
      <c r="O48" s="10" t="str">
        <f t="shared" si="3"/>
        <v>mai</v>
      </c>
      <c r="P48" s="10" t="str">
        <f ca="1">INDEX(s_tähtkujud, MATCH(MONTH(L48),s_month,1))</f>
        <v>Kaksikud</v>
      </c>
      <c r="Q48" s="21" t="str">
        <f ca="1">INDEX(s_symbol, MATCH(MONTH(L48),s_month,1))</f>
        <v>`</v>
      </c>
    </row>
    <row r="49" spans="1:17" x14ac:dyDescent="0.25">
      <c r="A49" s="6">
        <v>34409100049</v>
      </c>
      <c r="B49" s="7" t="s">
        <v>237</v>
      </c>
      <c r="C49" s="7" t="s">
        <v>238</v>
      </c>
      <c r="D49" s="7" t="s">
        <v>142</v>
      </c>
      <c r="E49" s="7" t="s">
        <v>165</v>
      </c>
      <c r="F49" s="8" t="s">
        <v>99</v>
      </c>
      <c r="G49" s="11" t="s">
        <v>155</v>
      </c>
      <c r="H49" s="11" t="s">
        <v>231</v>
      </c>
      <c r="I49" s="10">
        <v>12700</v>
      </c>
      <c r="J49" s="10" t="s">
        <v>57</v>
      </c>
      <c r="K49" s="10" t="s">
        <v>101</v>
      </c>
      <c r="L49" s="10" t="str">
        <f t="shared" si="0"/>
        <v>10.09.1944</v>
      </c>
      <c r="M49" s="10">
        <f t="shared" ca="1" si="1"/>
        <v>79</v>
      </c>
      <c r="N49" s="10" t="str">
        <f t="shared" si="2"/>
        <v>mees</v>
      </c>
      <c r="O49" s="10" t="str">
        <f t="shared" si="3"/>
        <v>september</v>
      </c>
      <c r="P49" s="10" t="str">
        <f ca="1">INDEX(s_tähtkujud, MATCH(MONTH(L49),s_month,1))</f>
        <v>Kaalud</v>
      </c>
      <c r="Q49" s="21" t="str">
        <f ca="1">INDEX(s_symbol, MATCH(MONTH(L49),s_month,1))</f>
        <v>d</v>
      </c>
    </row>
    <row r="50" spans="1:17" x14ac:dyDescent="0.25">
      <c r="A50" s="6">
        <v>35109030894</v>
      </c>
      <c r="B50" s="7" t="s">
        <v>239</v>
      </c>
      <c r="C50" s="7" t="s">
        <v>240</v>
      </c>
      <c r="D50" s="7" t="s">
        <v>185</v>
      </c>
      <c r="E50" s="7" t="s">
        <v>241</v>
      </c>
      <c r="F50" s="8" t="s">
        <v>63</v>
      </c>
      <c r="G50" s="11" t="s">
        <v>155</v>
      </c>
      <c r="H50" s="11" t="s">
        <v>242</v>
      </c>
      <c r="I50" s="10">
        <v>9700</v>
      </c>
      <c r="J50" s="10" t="s">
        <v>210</v>
      </c>
      <c r="K50" s="10" t="s">
        <v>58</v>
      </c>
      <c r="L50" s="10" t="str">
        <f t="shared" si="0"/>
        <v>03.09.1951</v>
      </c>
      <c r="M50" s="10">
        <f t="shared" ca="1" si="1"/>
        <v>72</v>
      </c>
      <c r="N50" s="10" t="str">
        <f t="shared" si="2"/>
        <v>mees</v>
      </c>
      <c r="O50" s="10" t="str">
        <f t="shared" si="3"/>
        <v>september</v>
      </c>
      <c r="P50" s="10" t="str">
        <f ca="1">INDEX(s_tähtkujud, MATCH(MONTH(L50),s_month,1))</f>
        <v>Kaalud</v>
      </c>
      <c r="Q50" s="21" t="str">
        <f ca="1">INDEX(s_symbol, MATCH(MONTH(L50),s_month,1))</f>
        <v>d</v>
      </c>
    </row>
    <row r="51" spans="1:17" x14ac:dyDescent="0.25">
      <c r="A51" s="6">
        <v>35909050610</v>
      </c>
      <c r="B51" s="7" t="s">
        <v>243</v>
      </c>
      <c r="C51" s="7" t="s">
        <v>244</v>
      </c>
      <c r="D51" s="7" t="s">
        <v>158</v>
      </c>
      <c r="E51" s="7" t="s">
        <v>245</v>
      </c>
      <c r="F51" s="8" t="s">
        <v>56</v>
      </c>
      <c r="G51" s="11" t="s">
        <v>109</v>
      </c>
      <c r="H51" s="11" t="s">
        <v>246</v>
      </c>
      <c r="I51" s="10">
        <v>8500</v>
      </c>
      <c r="J51" s="10" t="s">
        <v>57</v>
      </c>
      <c r="K51" s="10" t="s">
        <v>81</v>
      </c>
      <c r="L51" s="10" t="str">
        <f t="shared" si="0"/>
        <v>05.09.1959</v>
      </c>
      <c r="M51" s="10">
        <f t="shared" ca="1" si="1"/>
        <v>64</v>
      </c>
      <c r="N51" s="10" t="str">
        <f t="shared" si="2"/>
        <v>mees</v>
      </c>
      <c r="O51" s="10" t="str">
        <f t="shared" si="3"/>
        <v>september</v>
      </c>
      <c r="P51" s="10" t="str">
        <f ca="1">INDEX(s_tähtkujud, MATCH(MONTH(L51),s_month,1))</f>
        <v>Kaalud</v>
      </c>
      <c r="Q51" s="21" t="str">
        <f ca="1">INDEX(s_symbol, MATCH(MONTH(L51),s_month,1))</f>
        <v>d</v>
      </c>
    </row>
    <row r="52" spans="1:17" x14ac:dyDescent="0.25">
      <c r="A52" s="6">
        <v>48308230166</v>
      </c>
      <c r="B52" s="7" t="s">
        <v>247</v>
      </c>
      <c r="C52" s="7" t="s">
        <v>248</v>
      </c>
      <c r="D52" s="7" t="s">
        <v>112</v>
      </c>
      <c r="E52" s="7" t="s">
        <v>249</v>
      </c>
      <c r="F52" s="8" t="s">
        <v>63</v>
      </c>
      <c r="G52" s="11" t="s">
        <v>144</v>
      </c>
      <c r="H52" s="11" t="s">
        <v>246</v>
      </c>
      <c r="I52" s="10">
        <v>7700</v>
      </c>
      <c r="J52" s="10" t="s">
        <v>80</v>
      </c>
      <c r="K52" s="10" t="s">
        <v>58</v>
      </c>
      <c r="L52" s="10" t="str">
        <f t="shared" si="0"/>
        <v>23.08.1983</v>
      </c>
      <c r="M52" s="10">
        <f t="shared" ca="1" si="1"/>
        <v>40</v>
      </c>
      <c r="N52" s="10" t="str">
        <f t="shared" si="2"/>
        <v>naine</v>
      </c>
      <c r="O52" s="10" t="str">
        <f t="shared" si="3"/>
        <v>august</v>
      </c>
      <c r="P52" s="10" t="str">
        <f ca="1">INDEX(s_tähtkujud, MATCH(MONTH(L52),s_month,1))</f>
        <v>Neitsi</v>
      </c>
      <c r="Q52" s="21" t="str">
        <f ca="1">INDEX(s_symbol, MATCH(MONTH(L52),s_month,1))</f>
        <v>c</v>
      </c>
    </row>
    <row r="53" spans="1:17" x14ac:dyDescent="0.25">
      <c r="A53" s="6">
        <v>34508020335</v>
      </c>
      <c r="B53" s="7" t="s">
        <v>250</v>
      </c>
      <c r="C53" s="7" t="s">
        <v>251</v>
      </c>
      <c r="D53" s="7" t="s">
        <v>252</v>
      </c>
      <c r="E53" s="7" t="s">
        <v>126</v>
      </c>
      <c r="F53" s="8" t="s">
        <v>63</v>
      </c>
      <c r="G53" s="11" t="s">
        <v>161</v>
      </c>
      <c r="H53" s="11" t="s">
        <v>246</v>
      </c>
      <c r="I53" s="10">
        <v>10800</v>
      </c>
      <c r="J53" s="10" t="s">
        <v>210</v>
      </c>
      <c r="K53" s="10" t="s">
        <v>51</v>
      </c>
      <c r="L53" s="10" t="str">
        <f t="shared" si="0"/>
        <v>02.08.1945</v>
      </c>
      <c r="M53" s="10">
        <f t="shared" ca="1" si="1"/>
        <v>78</v>
      </c>
      <c r="N53" s="10" t="str">
        <f t="shared" si="2"/>
        <v>mees</v>
      </c>
      <c r="O53" s="10" t="str">
        <f t="shared" si="3"/>
        <v>august</v>
      </c>
      <c r="P53" s="10" t="str">
        <f ca="1">INDEX(s_tähtkujud, MATCH(MONTH(L53),s_month,1))</f>
        <v>Neitsi</v>
      </c>
      <c r="Q53" s="21" t="str">
        <f ca="1">INDEX(s_symbol, MATCH(MONTH(L53),s_month,1))</f>
        <v>c</v>
      </c>
    </row>
    <row r="54" spans="1:17" x14ac:dyDescent="0.25">
      <c r="A54" s="6">
        <v>34606190557</v>
      </c>
      <c r="B54" s="7" t="s">
        <v>253</v>
      </c>
      <c r="C54" s="7" t="s">
        <v>251</v>
      </c>
      <c r="D54" s="7" t="s">
        <v>112</v>
      </c>
      <c r="E54" s="7" t="s">
        <v>202</v>
      </c>
      <c r="F54" s="8" t="s">
        <v>99</v>
      </c>
      <c r="G54" s="11" t="s">
        <v>161</v>
      </c>
      <c r="H54" s="11" t="s">
        <v>246</v>
      </c>
      <c r="I54" s="10">
        <v>8600</v>
      </c>
      <c r="J54" s="10" t="s">
        <v>64</v>
      </c>
      <c r="K54" s="10" t="s">
        <v>123</v>
      </c>
      <c r="L54" s="10" t="str">
        <f t="shared" si="0"/>
        <v>19.06.1946</v>
      </c>
      <c r="M54" s="10">
        <f t="shared" ca="1" si="1"/>
        <v>77</v>
      </c>
      <c r="N54" s="10" t="str">
        <f t="shared" si="2"/>
        <v>mees</v>
      </c>
      <c r="O54" s="10" t="str">
        <f t="shared" si="3"/>
        <v>juuni</v>
      </c>
      <c r="P54" s="10" t="str">
        <f ca="1">INDEX(s_tähtkujud, MATCH(MONTH(L54),s_month,1))</f>
        <v>Vähk</v>
      </c>
      <c r="Q54" s="21" t="str">
        <f ca="1">INDEX(s_symbol, MATCH(MONTH(L54),s_month,1))</f>
        <v>a</v>
      </c>
    </row>
    <row r="55" spans="1:17" x14ac:dyDescent="0.25">
      <c r="A55" s="6">
        <v>34212180084</v>
      </c>
      <c r="B55" s="7" t="s">
        <v>254</v>
      </c>
      <c r="C55" s="7" t="s">
        <v>255</v>
      </c>
      <c r="D55" s="7" t="s">
        <v>134</v>
      </c>
      <c r="E55" s="7" t="s">
        <v>256</v>
      </c>
      <c r="F55" s="8" t="s">
        <v>47</v>
      </c>
      <c r="G55" s="11" t="s">
        <v>109</v>
      </c>
      <c r="H55" s="11" t="s">
        <v>246</v>
      </c>
      <c r="I55" s="10">
        <v>8600</v>
      </c>
      <c r="J55" s="10" t="s">
        <v>57</v>
      </c>
      <c r="K55" s="10" t="s">
        <v>81</v>
      </c>
      <c r="L55" s="10" t="str">
        <f t="shared" si="0"/>
        <v>18.12.1942</v>
      </c>
      <c r="M55" s="10">
        <f t="shared" ca="1" si="1"/>
        <v>80</v>
      </c>
      <c r="N55" s="10" t="str">
        <f t="shared" si="2"/>
        <v>mees</v>
      </c>
      <c r="O55" s="10" t="str">
        <f t="shared" si="3"/>
        <v>detsember</v>
      </c>
      <c r="P55" s="10" t="str">
        <f ca="1">INDEX(s_tähtkujud, MATCH(MONTH(L55),s_month,1))</f>
        <v>Kaljukits</v>
      </c>
      <c r="Q55" s="21" t="str">
        <f ca="1">INDEX(s_symbol, MATCH(MONTH(L55),s_month,1))</f>
        <v>g</v>
      </c>
    </row>
    <row r="56" spans="1:17" x14ac:dyDescent="0.25">
      <c r="A56" s="6">
        <v>35508240148</v>
      </c>
      <c r="B56" s="7" t="s">
        <v>218</v>
      </c>
      <c r="C56" s="7" t="s">
        <v>257</v>
      </c>
      <c r="D56" s="7" t="s">
        <v>258</v>
      </c>
      <c r="E56" s="7" t="s">
        <v>259</v>
      </c>
      <c r="F56" s="8" t="s">
        <v>70</v>
      </c>
      <c r="G56" s="11" t="s">
        <v>109</v>
      </c>
      <c r="H56" s="11" t="s">
        <v>246</v>
      </c>
      <c r="I56" s="10">
        <v>9800</v>
      </c>
      <c r="J56" s="10" t="s">
        <v>166</v>
      </c>
      <c r="K56" s="10" t="s">
        <v>65</v>
      </c>
      <c r="L56" s="10" t="str">
        <f t="shared" si="0"/>
        <v>24.08.1955</v>
      </c>
      <c r="M56" s="10">
        <f t="shared" ca="1" si="1"/>
        <v>68</v>
      </c>
      <c r="N56" s="10" t="str">
        <f t="shared" si="2"/>
        <v>mees</v>
      </c>
      <c r="O56" s="10" t="str">
        <f t="shared" si="3"/>
        <v>august</v>
      </c>
      <c r="P56" s="10" t="str">
        <f ca="1">INDEX(s_tähtkujud, MATCH(MONTH(L56),s_month,1))</f>
        <v>Neitsi</v>
      </c>
      <c r="Q56" s="21" t="str">
        <f ca="1">INDEX(s_symbol, MATCH(MONTH(L56),s_month,1))</f>
        <v>c</v>
      </c>
    </row>
    <row r="57" spans="1:17" x14ac:dyDescent="0.25">
      <c r="A57" s="6">
        <v>36303030988</v>
      </c>
      <c r="B57" s="7" t="s">
        <v>167</v>
      </c>
      <c r="C57" s="7" t="s">
        <v>260</v>
      </c>
      <c r="D57" s="7" t="s">
        <v>176</v>
      </c>
      <c r="E57" s="7" t="s">
        <v>261</v>
      </c>
      <c r="F57" s="8" t="s">
        <v>56</v>
      </c>
      <c r="G57" s="11" t="s">
        <v>109</v>
      </c>
      <c r="H57" s="11" t="s">
        <v>246</v>
      </c>
      <c r="I57" s="10">
        <v>8700</v>
      </c>
      <c r="J57" s="10" t="s">
        <v>131</v>
      </c>
      <c r="K57" s="10" t="s">
        <v>101</v>
      </c>
      <c r="L57" s="10" t="str">
        <f t="shared" si="0"/>
        <v>03.03.1963</v>
      </c>
      <c r="M57" s="10">
        <f t="shared" ca="1" si="1"/>
        <v>60</v>
      </c>
      <c r="N57" s="10" t="str">
        <f t="shared" si="2"/>
        <v>mees</v>
      </c>
      <c r="O57" s="10" t="str">
        <f t="shared" si="3"/>
        <v>märts</v>
      </c>
      <c r="P57" s="10" t="str">
        <f ca="1">INDEX(s_tähtkujud, MATCH(MONTH(L57),s_month,1))</f>
        <v>Jäär</v>
      </c>
      <c r="Q57" s="21" t="str">
        <f ca="1">INDEX(s_symbol, MATCH(MONTH(L57),s_month,1))</f>
        <v>^</v>
      </c>
    </row>
    <row r="58" spans="1:17" x14ac:dyDescent="0.25">
      <c r="A58" s="6">
        <v>37403030624</v>
      </c>
      <c r="B58" s="7" t="s">
        <v>262</v>
      </c>
      <c r="C58" s="7" t="s">
        <v>263</v>
      </c>
      <c r="D58" s="7" t="s">
        <v>252</v>
      </c>
      <c r="E58" s="7" t="s">
        <v>264</v>
      </c>
      <c r="F58" s="8" t="s">
        <v>47</v>
      </c>
      <c r="G58" s="11" t="s">
        <v>161</v>
      </c>
      <c r="H58" s="11" t="s">
        <v>246</v>
      </c>
      <c r="I58" s="10">
        <v>11200</v>
      </c>
      <c r="J58" s="10" t="s">
        <v>80</v>
      </c>
      <c r="K58" s="10" t="s">
        <v>81</v>
      </c>
      <c r="L58" s="10" t="str">
        <f t="shared" si="0"/>
        <v>03.03.1974</v>
      </c>
      <c r="M58" s="10">
        <f t="shared" ca="1" si="1"/>
        <v>49</v>
      </c>
      <c r="N58" s="10" t="str">
        <f t="shared" si="2"/>
        <v>mees</v>
      </c>
      <c r="O58" s="10" t="str">
        <f t="shared" si="3"/>
        <v>märts</v>
      </c>
      <c r="P58" s="10" t="str">
        <f ca="1">INDEX(s_tähtkujud, MATCH(MONTH(L58),s_month,1))</f>
        <v>Jäär</v>
      </c>
      <c r="Q58" s="21" t="str">
        <f ca="1">INDEX(s_symbol, MATCH(MONTH(L58),s_month,1))</f>
        <v>^</v>
      </c>
    </row>
    <row r="59" spans="1:17" x14ac:dyDescent="0.25">
      <c r="A59" s="6">
        <v>48209130038</v>
      </c>
      <c r="B59" s="7" t="s">
        <v>265</v>
      </c>
      <c r="C59" s="7" t="s">
        <v>266</v>
      </c>
      <c r="D59" s="7" t="s">
        <v>112</v>
      </c>
      <c r="E59" s="7" t="s">
        <v>267</v>
      </c>
      <c r="F59" s="8" t="s">
        <v>47</v>
      </c>
      <c r="G59" s="11" t="s">
        <v>144</v>
      </c>
      <c r="H59" s="11" t="s">
        <v>246</v>
      </c>
      <c r="I59" s="10">
        <v>7600</v>
      </c>
      <c r="J59" s="10" t="s">
        <v>122</v>
      </c>
      <c r="K59" s="10" t="s">
        <v>81</v>
      </c>
      <c r="L59" s="10" t="str">
        <f t="shared" si="0"/>
        <v>13.09.1982</v>
      </c>
      <c r="M59" s="10">
        <f t="shared" ca="1" si="1"/>
        <v>41</v>
      </c>
      <c r="N59" s="10" t="str">
        <f t="shared" si="2"/>
        <v>naine</v>
      </c>
      <c r="O59" s="10" t="str">
        <f t="shared" si="3"/>
        <v>september</v>
      </c>
      <c r="P59" s="10" t="str">
        <f ca="1">INDEX(s_tähtkujud, MATCH(MONTH(L59),s_month,1))</f>
        <v>Kaalud</v>
      </c>
      <c r="Q59" s="21" t="str">
        <f ca="1">INDEX(s_symbol, MATCH(MONTH(L59),s_month,1))</f>
        <v>d</v>
      </c>
    </row>
    <row r="60" spans="1:17" x14ac:dyDescent="0.25">
      <c r="A60" s="6">
        <v>37103260243</v>
      </c>
      <c r="B60" s="7" t="s">
        <v>268</v>
      </c>
      <c r="C60" s="7" t="s">
        <v>181</v>
      </c>
      <c r="D60" s="7" t="s">
        <v>208</v>
      </c>
      <c r="E60" s="7" t="s">
        <v>269</v>
      </c>
      <c r="F60" s="8" t="s">
        <v>63</v>
      </c>
      <c r="G60" s="11" t="s">
        <v>144</v>
      </c>
      <c r="H60" s="11" t="s">
        <v>246</v>
      </c>
      <c r="I60" s="10">
        <v>9600</v>
      </c>
      <c r="J60" s="10" t="s">
        <v>179</v>
      </c>
      <c r="K60" s="10" t="s">
        <v>81</v>
      </c>
      <c r="L60" s="10" t="str">
        <f t="shared" si="0"/>
        <v>26.03.1971</v>
      </c>
      <c r="M60" s="10">
        <f t="shared" ca="1" si="1"/>
        <v>52</v>
      </c>
      <c r="N60" s="10" t="str">
        <f t="shared" si="2"/>
        <v>mees</v>
      </c>
      <c r="O60" s="10" t="str">
        <f t="shared" si="3"/>
        <v>märts</v>
      </c>
      <c r="P60" s="10" t="str">
        <f ca="1">INDEX(s_tähtkujud, MATCH(MONTH(L60),s_month,1))</f>
        <v>Jäär</v>
      </c>
      <c r="Q60" s="21" t="str">
        <f ca="1">INDEX(s_symbol, MATCH(MONTH(L60),s_month,1))</f>
        <v>^</v>
      </c>
    </row>
    <row r="61" spans="1:17" x14ac:dyDescent="0.25">
      <c r="A61" s="6">
        <v>46003030319</v>
      </c>
      <c r="B61" s="7" t="s">
        <v>270</v>
      </c>
      <c r="C61" s="7" t="s">
        <v>271</v>
      </c>
      <c r="D61" s="7" t="s">
        <v>185</v>
      </c>
      <c r="E61" s="7" t="s">
        <v>272</v>
      </c>
      <c r="F61" s="8" t="s">
        <v>63</v>
      </c>
      <c r="G61" s="11" t="s">
        <v>109</v>
      </c>
      <c r="H61" s="11" t="s">
        <v>246</v>
      </c>
      <c r="I61" s="10">
        <v>9600</v>
      </c>
      <c r="J61" s="10" t="s">
        <v>114</v>
      </c>
      <c r="K61" s="10" t="s">
        <v>58</v>
      </c>
      <c r="L61" s="10" t="str">
        <f t="shared" si="0"/>
        <v>03.03.1960</v>
      </c>
      <c r="M61" s="10">
        <f t="shared" ca="1" si="1"/>
        <v>63</v>
      </c>
      <c r="N61" s="10" t="str">
        <f t="shared" si="2"/>
        <v>naine</v>
      </c>
      <c r="O61" s="10" t="str">
        <f t="shared" si="3"/>
        <v>märts</v>
      </c>
      <c r="P61" s="10" t="str">
        <f ca="1">INDEX(s_tähtkujud, MATCH(MONTH(L61),s_month,1))</f>
        <v>Jäär</v>
      </c>
      <c r="Q61" s="21" t="str">
        <f ca="1">INDEX(s_symbol, MATCH(MONTH(L61),s_month,1))</f>
        <v>^</v>
      </c>
    </row>
    <row r="62" spans="1:17" x14ac:dyDescent="0.25">
      <c r="A62" s="6">
        <v>38006080465</v>
      </c>
      <c r="B62" s="7" t="s">
        <v>273</v>
      </c>
      <c r="C62" s="7" t="s">
        <v>274</v>
      </c>
      <c r="D62" s="7" t="s">
        <v>104</v>
      </c>
      <c r="E62" s="7" t="s">
        <v>275</v>
      </c>
      <c r="F62" s="8" t="s">
        <v>47</v>
      </c>
      <c r="G62" s="11" t="s">
        <v>109</v>
      </c>
      <c r="H62" s="11" t="s">
        <v>246</v>
      </c>
      <c r="I62" s="10">
        <v>8600</v>
      </c>
      <c r="J62" s="10" t="s">
        <v>80</v>
      </c>
      <c r="K62" s="10" t="s">
        <v>58</v>
      </c>
      <c r="L62" s="10" t="str">
        <f t="shared" si="0"/>
        <v>08.06.1980</v>
      </c>
      <c r="M62" s="10">
        <f t="shared" ca="1" si="1"/>
        <v>43</v>
      </c>
      <c r="N62" s="10" t="str">
        <f t="shared" si="2"/>
        <v>mees</v>
      </c>
      <c r="O62" s="10" t="str">
        <f t="shared" si="3"/>
        <v>juuni</v>
      </c>
      <c r="P62" s="10" t="str">
        <f ca="1">INDEX(s_tähtkujud, MATCH(MONTH(L62),s_month,1))</f>
        <v>Vähk</v>
      </c>
      <c r="Q62" s="21" t="str">
        <f ca="1">INDEX(s_symbol, MATCH(MONTH(L62),s_month,1))</f>
        <v>a</v>
      </c>
    </row>
    <row r="63" spans="1:17" x14ac:dyDescent="0.25">
      <c r="A63" s="6">
        <v>36809040675</v>
      </c>
      <c r="B63" s="7" t="s">
        <v>276</v>
      </c>
      <c r="C63" s="7" t="s">
        <v>277</v>
      </c>
      <c r="D63" s="7" t="s">
        <v>112</v>
      </c>
      <c r="E63" s="7" t="s">
        <v>278</v>
      </c>
      <c r="F63" s="8" t="s">
        <v>63</v>
      </c>
      <c r="G63" s="11" t="s">
        <v>161</v>
      </c>
      <c r="H63" s="11" t="s">
        <v>279</v>
      </c>
      <c r="I63" s="10">
        <v>8500</v>
      </c>
      <c r="J63" s="10" t="s">
        <v>100</v>
      </c>
      <c r="K63" s="10" t="s">
        <v>51</v>
      </c>
      <c r="L63" s="10" t="str">
        <f t="shared" si="0"/>
        <v>04.09.1968</v>
      </c>
      <c r="M63" s="10">
        <f t="shared" ca="1" si="1"/>
        <v>55</v>
      </c>
      <c r="N63" s="10" t="str">
        <f t="shared" si="2"/>
        <v>mees</v>
      </c>
      <c r="O63" s="10" t="str">
        <f t="shared" si="3"/>
        <v>september</v>
      </c>
      <c r="P63" s="10" t="str">
        <f ca="1">INDEX(s_tähtkujud, MATCH(MONTH(L63),s_month,1))</f>
        <v>Kaalud</v>
      </c>
      <c r="Q63" s="21" t="str">
        <f ca="1">INDEX(s_symbol, MATCH(MONTH(L63),s_month,1))</f>
        <v>d</v>
      </c>
    </row>
    <row r="64" spans="1:17" x14ac:dyDescent="0.25">
      <c r="A64" s="6">
        <v>35204120460</v>
      </c>
      <c r="B64" s="7" t="s">
        <v>280</v>
      </c>
      <c r="C64" s="7" t="s">
        <v>281</v>
      </c>
      <c r="D64" s="7" t="s">
        <v>235</v>
      </c>
      <c r="E64" s="7" t="s">
        <v>225</v>
      </c>
      <c r="F64" s="8" t="s">
        <v>63</v>
      </c>
      <c r="G64" s="9" t="s">
        <v>151</v>
      </c>
      <c r="H64" s="9" t="s">
        <v>282</v>
      </c>
      <c r="I64" s="10">
        <v>10270</v>
      </c>
      <c r="J64" s="10" t="s">
        <v>90</v>
      </c>
      <c r="K64" s="10" t="s">
        <v>101</v>
      </c>
      <c r="L64" s="10" t="str">
        <f t="shared" si="0"/>
        <v>12.04.1952</v>
      </c>
      <c r="M64" s="10">
        <f t="shared" ca="1" si="1"/>
        <v>71</v>
      </c>
      <c r="N64" s="10" t="str">
        <f t="shared" si="2"/>
        <v>mees</v>
      </c>
      <c r="O64" s="10" t="str">
        <f t="shared" si="3"/>
        <v>aprill</v>
      </c>
      <c r="P64" s="10" t="str">
        <f ca="1">INDEX(s_tähtkujud, MATCH(MONTH(L64),s_month,1))</f>
        <v>Sõnn</v>
      </c>
      <c r="Q64" s="21" t="str">
        <f ca="1">INDEX(s_symbol, MATCH(MONTH(L64),s_month,1))</f>
        <v>_</v>
      </c>
    </row>
    <row r="65" spans="1:17" x14ac:dyDescent="0.25">
      <c r="A65" s="6">
        <v>36612210549</v>
      </c>
      <c r="B65" s="7" t="s">
        <v>283</v>
      </c>
      <c r="C65" s="7" t="s">
        <v>284</v>
      </c>
      <c r="D65" s="7" t="s">
        <v>285</v>
      </c>
      <c r="E65" s="7" t="s">
        <v>286</v>
      </c>
      <c r="F65" s="8" t="s">
        <v>63</v>
      </c>
      <c r="G65" s="9" t="s">
        <v>151</v>
      </c>
      <c r="H65" s="9" t="s">
        <v>282</v>
      </c>
      <c r="I65" s="10">
        <v>11500</v>
      </c>
      <c r="J65" s="10" t="s">
        <v>90</v>
      </c>
      <c r="K65" s="10" t="s">
        <v>65</v>
      </c>
      <c r="L65" s="10" t="str">
        <f t="shared" si="0"/>
        <v>21.12.1966</v>
      </c>
      <c r="M65" s="10">
        <f t="shared" ca="1" si="1"/>
        <v>56</v>
      </c>
      <c r="N65" s="10" t="str">
        <f t="shared" si="2"/>
        <v>mees</v>
      </c>
      <c r="O65" s="10" t="str">
        <f t="shared" si="3"/>
        <v>detsember</v>
      </c>
      <c r="P65" s="10" t="str">
        <f ca="1">INDEX(s_tähtkujud, MATCH(MONTH(L65),s_month,1))</f>
        <v>Kaljukits</v>
      </c>
      <c r="Q65" s="21" t="str">
        <f ca="1">INDEX(s_symbol, MATCH(MONTH(L65),s_month,1))</f>
        <v>g</v>
      </c>
    </row>
    <row r="66" spans="1:17" x14ac:dyDescent="0.25">
      <c r="A66" s="6">
        <v>38403010526</v>
      </c>
      <c r="B66" s="7" t="s">
        <v>174</v>
      </c>
      <c r="C66" s="7" t="s">
        <v>287</v>
      </c>
      <c r="D66" s="7" t="s">
        <v>215</v>
      </c>
      <c r="E66" s="7" t="s">
        <v>288</v>
      </c>
      <c r="F66" s="8" t="s">
        <v>70</v>
      </c>
      <c r="G66" s="11" t="s">
        <v>151</v>
      </c>
      <c r="H66" s="11" t="s">
        <v>282</v>
      </c>
      <c r="I66" s="10">
        <v>11800</v>
      </c>
      <c r="J66" s="10" t="s">
        <v>80</v>
      </c>
      <c r="K66" s="10" t="s">
        <v>65</v>
      </c>
      <c r="L66" s="10" t="str">
        <f t="shared" si="0"/>
        <v>01.03.1984</v>
      </c>
      <c r="M66" s="10">
        <f t="shared" ca="1" si="1"/>
        <v>39</v>
      </c>
      <c r="N66" s="10" t="str">
        <f t="shared" si="2"/>
        <v>mees</v>
      </c>
      <c r="O66" s="10" t="str">
        <f t="shared" si="3"/>
        <v>märts</v>
      </c>
      <c r="P66" s="10" t="str">
        <f ca="1">INDEX(s_tähtkujud, MATCH(MONTH(L66),s_month,1))</f>
        <v>Jäär</v>
      </c>
      <c r="Q66" s="21" t="str">
        <f ca="1">INDEX(s_symbol, MATCH(MONTH(L66),s_month,1))</f>
        <v>^</v>
      </c>
    </row>
    <row r="67" spans="1:17" x14ac:dyDescent="0.25">
      <c r="A67" s="6">
        <v>38108200347</v>
      </c>
      <c r="B67" s="7" t="s">
        <v>289</v>
      </c>
      <c r="C67" s="7" t="s">
        <v>274</v>
      </c>
      <c r="D67" s="7" t="s">
        <v>117</v>
      </c>
      <c r="E67" s="7" t="s">
        <v>275</v>
      </c>
      <c r="F67" s="8" t="s">
        <v>63</v>
      </c>
      <c r="G67" s="11" t="s">
        <v>151</v>
      </c>
      <c r="H67" s="11" t="s">
        <v>282</v>
      </c>
      <c r="I67" s="10">
        <v>13500</v>
      </c>
      <c r="J67" s="10" t="s">
        <v>90</v>
      </c>
      <c r="K67" s="10" t="s">
        <v>58</v>
      </c>
      <c r="L67" s="10" t="str">
        <f t="shared" ref="L67:L100" si="4">CONCATENATE(MID(A67,6,2),".",MID(A67,4,2),".",1900+MID(A67,2,2))</f>
        <v>20.08.1981</v>
      </c>
      <c r="M67" s="10">
        <f t="shared" ref="M67:M100" ca="1" si="5">_xlfn.FLOOR.MATH((TODAY()-L67)/365)</f>
        <v>42</v>
      </c>
      <c r="N67" s="10" t="str">
        <f t="shared" ref="N67:N100" si="6">IF(MOD(MID(A67,1,1), 2)=0, "naine", "mees")</f>
        <v>mees</v>
      </c>
      <c r="O67" s="10" t="str">
        <f t="shared" ref="O67:O100" si="7">TEXT(L67, "mmmm")</f>
        <v>august</v>
      </c>
      <c r="P67" s="10" t="str">
        <f ca="1">INDEX(s_tähtkujud, MATCH(MONTH(L67),s_month,1))</f>
        <v>Neitsi</v>
      </c>
      <c r="Q67" s="21" t="str">
        <f ca="1">INDEX(s_symbol, MATCH(MONTH(L67),s_month,1))</f>
        <v>c</v>
      </c>
    </row>
    <row r="68" spans="1:17" x14ac:dyDescent="0.25">
      <c r="A68" s="6">
        <v>36506070555</v>
      </c>
      <c r="B68" s="7" t="s">
        <v>136</v>
      </c>
      <c r="C68" s="7" t="s">
        <v>290</v>
      </c>
      <c r="D68" s="7" t="s">
        <v>112</v>
      </c>
      <c r="E68" s="7" t="s">
        <v>291</v>
      </c>
      <c r="F68" s="8" t="s">
        <v>70</v>
      </c>
      <c r="G68" s="9" t="s">
        <v>151</v>
      </c>
      <c r="H68" s="9" t="s">
        <v>292</v>
      </c>
      <c r="I68" s="10">
        <v>7200</v>
      </c>
      <c r="J68" s="10" t="s">
        <v>217</v>
      </c>
      <c r="K68" s="10" t="s">
        <v>65</v>
      </c>
      <c r="L68" s="10" t="str">
        <f t="shared" si="4"/>
        <v>07.06.1965</v>
      </c>
      <c r="M68" s="10">
        <f t="shared" ca="1" si="5"/>
        <v>58</v>
      </c>
      <c r="N68" s="10" t="str">
        <f t="shared" si="6"/>
        <v>mees</v>
      </c>
      <c r="O68" s="10" t="str">
        <f t="shared" si="7"/>
        <v>juuni</v>
      </c>
      <c r="P68" s="10" t="str">
        <f ca="1">INDEX(s_tähtkujud, MATCH(MONTH(L68),s_month,1))</f>
        <v>Vähk</v>
      </c>
      <c r="Q68" s="21" t="str">
        <f ca="1">INDEX(s_symbol, MATCH(MONTH(L68),s_month,1))</f>
        <v>a</v>
      </c>
    </row>
    <row r="69" spans="1:17" x14ac:dyDescent="0.25">
      <c r="A69" s="6">
        <v>37808220891</v>
      </c>
      <c r="B69" s="7" t="s">
        <v>115</v>
      </c>
      <c r="C69" s="7" t="s">
        <v>293</v>
      </c>
      <c r="D69" s="7" t="s">
        <v>185</v>
      </c>
      <c r="E69" s="7" t="s">
        <v>294</v>
      </c>
      <c r="F69" s="8" t="s">
        <v>63</v>
      </c>
      <c r="G69" s="11" t="s">
        <v>151</v>
      </c>
      <c r="H69" s="11" t="s">
        <v>292</v>
      </c>
      <c r="I69" s="10">
        <v>10500</v>
      </c>
      <c r="J69" s="10" t="s">
        <v>71</v>
      </c>
      <c r="K69" s="10" t="s">
        <v>58</v>
      </c>
      <c r="L69" s="10" t="str">
        <f t="shared" si="4"/>
        <v>22.08.1978</v>
      </c>
      <c r="M69" s="10">
        <f t="shared" ca="1" si="5"/>
        <v>45</v>
      </c>
      <c r="N69" s="10" t="str">
        <f t="shared" si="6"/>
        <v>mees</v>
      </c>
      <c r="O69" s="10" t="str">
        <f t="shared" si="7"/>
        <v>august</v>
      </c>
      <c r="P69" s="10" t="str">
        <f ca="1">INDEX(s_tähtkujud, MATCH(MONTH(L69),s_month,1))</f>
        <v>Neitsi</v>
      </c>
      <c r="Q69" s="21" t="str">
        <f ca="1">INDEX(s_symbol, MATCH(MONTH(L69),s_month,1))</f>
        <v>c</v>
      </c>
    </row>
    <row r="70" spans="1:17" x14ac:dyDescent="0.25">
      <c r="A70" s="6">
        <v>35101130124</v>
      </c>
      <c r="B70" s="7" t="s">
        <v>213</v>
      </c>
      <c r="C70" s="7" t="s">
        <v>125</v>
      </c>
      <c r="D70" s="7" t="s">
        <v>295</v>
      </c>
      <c r="E70" s="7" t="s">
        <v>296</v>
      </c>
      <c r="F70" s="8" t="s">
        <v>47</v>
      </c>
      <c r="G70" s="11" t="s">
        <v>139</v>
      </c>
      <c r="H70" s="11" t="s">
        <v>292</v>
      </c>
      <c r="I70" s="10">
        <v>7600</v>
      </c>
      <c r="J70" s="10" t="s">
        <v>131</v>
      </c>
      <c r="K70" s="10" t="s">
        <v>58</v>
      </c>
      <c r="L70" s="10" t="str">
        <f t="shared" si="4"/>
        <v>13.01.1951</v>
      </c>
      <c r="M70" s="10">
        <f t="shared" ca="1" si="5"/>
        <v>72</v>
      </c>
      <c r="N70" s="10" t="str">
        <f t="shared" si="6"/>
        <v>mees</v>
      </c>
      <c r="O70" s="10" t="str">
        <f t="shared" si="7"/>
        <v>jaanuar</v>
      </c>
      <c r="P70" s="10" t="str">
        <f ca="1">INDEX(s_tähtkujud, MATCH(MONTH(L70),s_month,1))</f>
        <v>Veevalaja</v>
      </c>
      <c r="Q70" s="21" t="str">
        <f ca="1">INDEX(s_symbol, MATCH(MONTH(L70),s_month,1))</f>
        <v>h</v>
      </c>
    </row>
    <row r="71" spans="1:17" x14ac:dyDescent="0.25">
      <c r="A71" s="6">
        <v>45909140289</v>
      </c>
      <c r="B71" s="7" t="s">
        <v>297</v>
      </c>
      <c r="C71" s="7" t="s">
        <v>125</v>
      </c>
      <c r="D71" s="7" t="s">
        <v>134</v>
      </c>
      <c r="E71" s="7" t="s">
        <v>298</v>
      </c>
      <c r="F71" s="8" t="s">
        <v>99</v>
      </c>
      <c r="G71" s="9" t="s">
        <v>151</v>
      </c>
      <c r="H71" s="9" t="s">
        <v>292</v>
      </c>
      <c r="I71" s="10">
        <v>8700</v>
      </c>
      <c r="J71" s="10" t="s">
        <v>80</v>
      </c>
      <c r="K71" s="10" t="s">
        <v>65</v>
      </c>
      <c r="L71" s="10" t="str">
        <f t="shared" si="4"/>
        <v>14.09.1959</v>
      </c>
      <c r="M71" s="10">
        <f t="shared" ca="1" si="5"/>
        <v>64</v>
      </c>
      <c r="N71" s="10" t="str">
        <f t="shared" si="6"/>
        <v>naine</v>
      </c>
      <c r="O71" s="10" t="str">
        <f t="shared" si="7"/>
        <v>september</v>
      </c>
      <c r="P71" s="10" t="str">
        <f ca="1">INDEX(s_tähtkujud, MATCH(MONTH(L71),s_month,1))</f>
        <v>Kaalud</v>
      </c>
      <c r="Q71" s="21" t="str">
        <f ca="1">INDEX(s_symbol, MATCH(MONTH(L71),s_month,1))</f>
        <v>d</v>
      </c>
    </row>
    <row r="72" spans="1:17" x14ac:dyDescent="0.25">
      <c r="A72" s="6">
        <v>38306070961</v>
      </c>
      <c r="B72" s="7" t="s">
        <v>299</v>
      </c>
      <c r="C72" s="7" t="s">
        <v>248</v>
      </c>
      <c r="D72" s="7" t="s">
        <v>300</v>
      </c>
      <c r="E72" s="7" t="s">
        <v>301</v>
      </c>
      <c r="F72" s="8" t="s">
        <v>63</v>
      </c>
      <c r="G72" s="11" t="s">
        <v>151</v>
      </c>
      <c r="H72" s="11" t="s">
        <v>292</v>
      </c>
      <c r="I72" s="10">
        <v>8300</v>
      </c>
      <c r="J72" s="10" t="s">
        <v>217</v>
      </c>
      <c r="K72" s="10" t="s">
        <v>65</v>
      </c>
      <c r="L72" s="10" t="str">
        <f t="shared" si="4"/>
        <v>07.06.1983</v>
      </c>
      <c r="M72" s="10">
        <f t="shared" ca="1" si="5"/>
        <v>40</v>
      </c>
      <c r="N72" s="10" t="str">
        <f t="shared" si="6"/>
        <v>mees</v>
      </c>
      <c r="O72" s="10" t="str">
        <f t="shared" si="7"/>
        <v>juuni</v>
      </c>
      <c r="P72" s="10" t="str">
        <f ca="1">INDEX(s_tähtkujud, MATCH(MONTH(L72),s_month,1))</f>
        <v>Vähk</v>
      </c>
      <c r="Q72" s="21" t="str">
        <f ca="1">INDEX(s_symbol, MATCH(MONTH(L72),s_month,1))</f>
        <v>a</v>
      </c>
    </row>
    <row r="73" spans="1:17" x14ac:dyDescent="0.25">
      <c r="A73" s="6">
        <v>48205090295</v>
      </c>
      <c r="B73" s="7" t="s">
        <v>72</v>
      </c>
      <c r="C73" s="7" t="s">
        <v>302</v>
      </c>
      <c r="D73" s="7" t="s">
        <v>208</v>
      </c>
      <c r="E73" s="7" t="s">
        <v>303</v>
      </c>
      <c r="F73" s="8" t="s">
        <v>63</v>
      </c>
      <c r="G73" s="11" t="s">
        <v>151</v>
      </c>
      <c r="H73" s="11" t="s">
        <v>292</v>
      </c>
      <c r="I73" s="10">
        <v>11200</v>
      </c>
      <c r="J73" s="10" t="s">
        <v>131</v>
      </c>
      <c r="K73" s="10" t="s">
        <v>81</v>
      </c>
      <c r="L73" s="10" t="str">
        <f t="shared" si="4"/>
        <v>09.05.1982</v>
      </c>
      <c r="M73" s="10">
        <f t="shared" ca="1" si="5"/>
        <v>41</v>
      </c>
      <c r="N73" s="10" t="str">
        <f t="shared" si="6"/>
        <v>naine</v>
      </c>
      <c r="O73" s="10" t="str">
        <f t="shared" si="7"/>
        <v>mai</v>
      </c>
      <c r="P73" s="10" t="str">
        <f ca="1">INDEX(s_tähtkujud, MATCH(MONTH(L73),s_month,1))</f>
        <v>Kaksikud</v>
      </c>
      <c r="Q73" s="21" t="str">
        <f ca="1">INDEX(s_symbol, MATCH(MONTH(L73),s_month,1))</f>
        <v>`</v>
      </c>
    </row>
    <row r="74" spans="1:17" x14ac:dyDescent="0.25">
      <c r="A74" s="6">
        <v>38105180669</v>
      </c>
      <c r="B74" s="7" t="s">
        <v>304</v>
      </c>
      <c r="C74" s="7" t="s">
        <v>305</v>
      </c>
      <c r="D74" s="7" t="s">
        <v>185</v>
      </c>
      <c r="E74" s="7" t="s">
        <v>306</v>
      </c>
      <c r="F74" s="8" t="s">
        <v>70</v>
      </c>
      <c r="G74" s="11" t="s">
        <v>151</v>
      </c>
      <c r="H74" s="11" t="s">
        <v>292</v>
      </c>
      <c r="I74" s="10">
        <v>9600</v>
      </c>
      <c r="J74" s="10" t="s">
        <v>210</v>
      </c>
      <c r="K74" s="10" t="s">
        <v>81</v>
      </c>
      <c r="L74" s="10" t="str">
        <f t="shared" si="4"/>
        <v>18.05.1981</v>
      </c>
      <c r="M74" s="10">
        <f t="shared" ca="1" si="5"/>
        <v>42</v>
      </c>
      <c r="N74" s="10" t="str">
        <f t="shared" si="6"/>
        <v>mees</v>
      </c>
      <c r="O74" s="10" t="str">
        <f t="shared" si="7"/>
        <v>mai</v>
      </c>
      <c r="P74" s="10" t="str">
        <f ca="1">INDEX(s_tähtkujud, MATCH(MONTH(L74),s_month,1))</f>
        <v>Kaksikud</v>
      </c>
      <c r="Q74" s="21" t="str">
        <f ca="1">INDEX(s_symbol, MATCH(MONTH(L74),s_month,1))</f>
        <v>`</v>
      </c>
    </row>
    <row r="75" spans="1:17" x14ac:dyDescent="0.25">
      <c r="A75" s="6">
        <v>46809190988</v>
      </c>
      <c r="B75" s="7" t="s">
        <v>307</v>
      </c>
      <c r="C75" s="7" t="s">
        <v>308</v>
      </c>
      <c r="D75" s="7" t="s">
        <v>45</v>
      </c>
      <c r="E75" s="7" t="s">
        <v>309</v>
      </c>
      <c r="F75" s="8" t="s">
        <v>56</v>
      </c>
      <c r="G75" s="11" t="s">
        <v>139</v>
      </c>
      <c r="H75" s="11" t="s">
        <v>292</v>
      </c>
      <c r="I75" s="10">
        <v>7700</v>
      </c>
      <c r="J75" s="10" t="s">
        <v>114</v>
      </c>
      <c r="K75" s="10" t="s">
        <v>81</v>
      </c>
      <c r="L75" s="10" t="str">
        <f t="shared" si="4"/>
        <v>19.09.1968</v>
      </c>
      <c r="M75" s="10">
        <f t="shared" ca="1" si="5"/>
        <v>55</v>
      </c>
      <c r="N75" s="10" t="str">
        <f t="shared" si="6"/>
        <v>naine</v>
      </c>
      <c r="O75" s="10" t="str">
        <f t="shared" si="7"/>
        <v>september</v>
      </c>
      <c r="P75" s="10" t="str">
        <f ca="1">INDEX(s_tähtkujud, MATCH(MONTH(L75),s_month,1))</f>
        <v>Kaalud</v>
      </c>
      <c r="Q75" s="21" t="str">
        <f ca="1">INDEX(s_symbol, MATCH(MONTH(L75),s_month,1))</f>
        <v>d</v>
      </c>
    </row>
    <row r="76" spans="1:17" x14ac:dyDescent="0.25">
      <c r="A76" s="6">
        <v>37712170754</v>
      </c>
      <c r="B76" s="7" t="s">
        <v>253</v>
      </c>
      <c r="C76" s="7" t="s">
        <v>310</v>
      </c>
      <c r="D76" s="7" t="s">
        <v>112</v>
      </c>
      <c r="E76" s="7" t="s">
        <v>311</v>
      </c>
      <c r="F76" s="8" t="s">
        <v>47</v>
      </c>
      <c r="G76" s="11" t="s">
        <v>151</v>
      </c>
      <c r="H76" s="11" t="s">
        <v>292</v>
      </c>
      <c r="I76" s="10">
        <v>8500</v>
      </c>
      <c r="J76" s="10" t="s">
        <v>80</v>
      </c>
      <c r="K76" s="10" t="s">
        <v>65</v>
      </c>
      <c r="L76" s="10" t="str">
        <f t="shared" si="4"/>
        <v>17.12.1977</v>
      </c>
      <c r="M76" s="10">
        <f t="shared" ca="1" si="5"/>
        <v>45</v>
      </c>
      <c r="N76" s="10" t="str">
        <f t="shared" si="6"/>
        <v>mees</v>
      </c>
      <c r="O76" s="10" t="str">
        <f t="shared" si="7"/>
        <v>detsember</v>
      </c>
      <c r="P76" s="10" t="str">
        <f ca="1">INDEX(s_tähtkujud, MATCH(MONTH(L76),s_month,1))</f>
        <v>Kaljukits</v>
      </c>
      <c r="Q76" s="21" t="str">
        <f ca="1">INDEX(s_symbol, MATCH(MONTH(L76),s_month,1))</f>
        <v>g</v>
      </c>
    </row>
    <row r="77" spans="1:17" x14ac:dyDescent="0.25">
      <c r="A77" s="6">
        <v>37408230939</v>
      </c>
      <c r="B77" s="7" t="s">
        <v>312</v>
      </c>
      <c r="C77" s="7" t="s">
        <v>313</v>
      </c>
      <c r="D77" s="7" t="s">
        <v>252</v>
      </c>
      <c r="E77" s="7" t="s">
        <v>314</v>
      </c>
      <c r="F77" s="8" t="s">
        <v>99</v>
      </c>
      <c r="G77" s="9" t="s">
        <v>151</v>
      </c>
      <c r="H77" s="9" t="s">
        <v>292</v>
      </c>
      <c r="I77" s="10">
        <v>10300</v>
      </c>
      <c r="J77" s="10" t="s">
        <v>64</v>
      </c>
      <c r="K77" s="10" t="s">
        <v>123</v>
      </c>
      <c r="L77" s="10" t="str">
        <f t="shared" si="4"/>
        <v>23.08.1974</v>
      </c>
      <c r="M77" s="10">
        <f t="shared" ca="1" si="5"/>
        <v>49</v>
      </c>
      <c r="N77" s="10" t="str">
        <f t="shared" si="6"/>
        <v>mees</v>
      </c>
      <c r="O77" s="10" t="str">
        <f t="shared" si="7"/>
        <v>august</v>
      </c>
      <c r="P77" s="10" t="str">
        <f ca="1">INDEX(s_tähtkujud, MATCH(MONTH(L77),s_month,1))</f>
        <v>Neitsi</v>
      </c>
      <c r="Q77" s="21" t="str">
        <f ca="1">INDEX(s_symbol, MATCH(MONTH(L77),s_month,1))</f>
        <v>c</v>
      </c>
    </row>
    <row r="78" spans="1:17" x14ac:dyDescent="0.25">
      <c r="A78" s="6">
        <v>37007260696</v>
      </c>
      <c r="B78" s="7" t="s">
        <v>280</v>
      </c>
      <c r="C78" s="7" t="s">
        <v>315</v>
      </c>
      <c r="D78" s="7" t="s">
        <v>117</v>
      </c>
      <c r="E78" s="7" t="s">
        <v>316</v>
      </c>
      <c r="F78" s="8" t="s">
        <v>63</v>
      </c>
      <c r="G78" s="9" t="s">
        <v>139</v>
      </c>
      <c r="H78" s="9" t="s">
        <v>292</v>
      </c>
      <c r="I78" s="10">
        <v>7500</v>
      </c>
      <c r="J78" s="10" t="s">
        <v>210</v>
      </c>
      <c r="K78" s="10" t="s">
        <v>58</v>
      </c>
      <c r="L78" s="10" t="str">
        <f t="shared" si="4"/>
        <v>26.07.1970</v>
      </c>
      <c r="M78" s="10">
        <f t="shared" ca="1" si="5"/>
        <v>53</v>
      </c>
      <c r="N78" s="10" t="str">
        <f t="shared" si="6"/>
        <v>mees</v>
      </c>
      <c r="O78" s="10" t="str">
        <f t="shared" si="7"/>
        <v>juuli</v>
      </c>
      <c r="P78" s="10" t="str">
        <f ca="1">INDEX(s_tähtkujud, MATCH(MONTH(L78),s_month,1))</f>
        <v>Lõvi</v>
      </c>
      <c r="Q78" s="21" t="str">
        <f ca="1">INDEX(s_symbol, MATCH(MONTH(L78),s_month,1))</f>
        <v>b</v>
      </c>
    </row>
    <row r="79" spans="1:17" x14ac:dyDescent="0.25">
      <c r="A79" s="6">
        <v>38311130833</v>
      </c>
      <c r="B79" s="7" t="s">
        <v>317</v>
      </c>
      <c r="C79" s="7" t="s">
        <v>318</v>
      </c>
      <c r="D79" s="7" t="s">
        <v>68</v>
      </c>
      <c r="E79" s="7" t="s">
        <v>319</v>
      </c>
      <c r="F79" s="8" t="s">
        <v>63</v>
      </c>
      <c r="G79" s="11" t="s">
        <v>151</v>
      </c>
      <c r="H79" s="11" t="s">
        <v>292</v>
      </c>
      <c r="I79" s="10">
        <v>7500</v>
      </c>
      <c r="J79" s="10" t="s">
        <v>57</v>
      </c>
      <c r="K79" s="10" t="s">
        <v>81</v>
      </c>
      <c r="L79" s="10" t="str">
        <f t="shared" si="4"/>
        <v>13.11.1983</v>
      </c>
      <c r="M79" s="10">
        <f t="shared" ca="1" si="5"/>
        <v>39</v>
      </c>
      <c r="N79" s="10" t="str">
        <f t="shared" si="6"/>
        <v>mees</v>
      </c>
      <c r="O79" s="10" t="str">
        <f t="shared" si="7"/>
        <v>november</v>
      </c>
      <c r="P79" s="10" t="str">
        <f ca="1">INDEX(s_tähtkujud, MATCH(MONTH(L79),s_month,1))</f>
        <v>Ambur</v>
      </c>
      <c r="Q79" s="21" t="str">
        <f ca="1">INDEX(s_symbol, MATCH(MONTH(L79),s_month,1))</f>
        <v>f</v>
      </c>
    </row>
    <row r="80" spans="1:17" x14ac:dyDescent="0.25">
      <c r="A80" s="6">
        <v>47608150058</v>
      </c>
      <c r="B80" s="7" t="s">
        <v>320</v>
      </c>
      <c r="C80" s="7" t="s">
        <v>321</v>
      </c>
      <c r="D80" s="7" t="s">
        <v>285</v>
      </c>
      <c r="E80" s="7" t="s">
        <v>322</v>
      </c>
      <c r="F80" s="8" t="s">
        <v>63</v>
      </c>
      <c r="G80" s="11" t="s">
        <v>151</v>
      </c>
      <c r="H80" s="11" t="s">
        <v>292</v>
      </c>
      <c r="I80" s="10">
        <v>9700</v>
      </c>
      <c r="J80" s="10" t="s">
        <v>166</v>
      </c>
      <c r="K80" s="10" t="s">
        <v>51</v>
      </c>
      <c r="L80" s="10" t="str">
        <f t="shared" si="4"/>
        <v>15.08.1976</v>
      </c>
      <c r="M80" s="10">
        <f t="shared" ca="1" si="5"/>
        <v>47</v>
      </c>
      <c r="N80" s="10" t="str">
        <f t="shared" si="6"/>
        <v>naine</v>
      </c>
      <c r="O80" s="10" t="str">
        <f t="shared" si="7"/>
        <v>august</v>
      </c>
      <c r="P80" s="10" t="str">
        <f ca="1">INDEX(s_tähtkujud, MATCH(MONTH(L80),s_month,1))</f>
        <v>Neitsi</v>
      </c>
      <c r="Q80" s="21" t="str">
        <f ca="1">INDEX(s_symbol, MATCH(MONTH(L80),s_month,1))</f>
        <v>c</v>
      </c>
    </row>
    <row r="81" spans="1:17" x14ac:dyDescent="0.25">
      <c r="A81" s="6">
        <v>34304170615</v>
      </c>
      <c r="B81" s="7" t="s">
        <v>323</v>
      </c>
      <c r="C81" s="7" t="s">
        <v>324</v>
      </c>
      <c r="D81" s="7" t="s">
        <v>252</v>
      </c>
      <c r="E81" s="7" t="s">
        <v>325</v>
      </c>
      <c r="F81" s="8" t="s">
        <v>63</v>
      </c>
      <c r="G81" s="11" t="s">
        <v>151</v>
      </c>
      <c r="H81" s="11" t="s">
        <v>292</v>
      </c>
      <c r="I81" s="10">
        <v>7600</v>
      </c>
      <c r="J81" s="10" t="s">
        <v>57</v>
      </c>
      <c r="K81" s="10" t="s">
        <v>58</v>
      </c>
      <c r="L81" s="10" t="str">
        <f t="shared" si="4"/>
        <v>17.04.1943</v>
      </c>
      <c r="M81" s="10">
        <f t="shared" ca="1" si="5"/>
        <v>80</v>
      </c>
      <c r="N81" s="10" t="str">
        <f t="shared" si="6"/>
        <v>mees</v>
      </c>
      <c r="O81" s="10" t="str">
        <f t="shared" si="7"/>
        <v>aprill</v>
      </c>
      <c r="P81" s="10" t="str">
        <f ca="1">INDEX(s_tähtkujud, MATCH(MONTH(L81),s_month,1))</f>
        <v>Sõnn</v>
      </c>
      <c r="Q81" s="21" t="str">
        <f ca="1">INDEX(s_symbol, MATCH(MONTH(L81),s_month,1))</f>
        <v>_</v>
      </c>
    </row>
    <row r="82" spans="1:17" x14ac:dyDescent="0.25">
      <c r="A82" s="6">
        <v>45810100356</v>
      </c>
      <c r="B82" s="7" t="s">
        <v>326</v>
      </c>
      <c r="C82" s="7" t="s">
        <v>327</v>
      </c>
      <c r="D82" s="7" t="s">
        <v>328</v>
      </c>
      <c r="E82" s="7" t="s">
        <v>329</v>
      </c>
      <c r="F82" s="8" t="s">
        <v>63</v>
      </c>
      <c r="G82" s="11" t="s">
        <v>151</v>
      </c>
      <c r="H82" s="11" t="s">
        <v>292</v>
      </c>
      <c r="I82" s="10">
        <v>10800</v>
      </c>
      <c r="J82" s="10" t="s">
        <v>179</v>
      </c>
      <c r="K82" s="10" t="s">
        <v>58</v>
      </c>
      <c r="L82" s="10" t="str">
        <f t="shared" si="4"/>
        <v>10.10.1958</v>
      </c>
      <c r="M82" s="10">
        <f t="shared" ca="1" si="5"/>
        <v>64</v>
      </c>
      <c r="N82" s="10" t="str">
        <f t="shared" si="6"/>
        <v>naine</v>
      </c>
      <c r="O82" s="10" t="str">
        <f t="shared" si="7"/>
        <v>oktoober</v>
      </c>
      <c r="P82" s="10" t="str">
        <f ca="1">INDEX(s_tähtkujud, MATCH(MONTH(L82),s_month,1))</f>
        <v>Skorpion</v>
      </c>
      <c r="Q82" s="21" t="str">
        <f ca="1">INDEX(s_symbol, MATCH(MONTH(L82),s_month,1))</f>
        <v>e</v>
      </c>
    </row>
    <row r="83" spans="1:17" x14ac:dyDescent="0.25">
      <c r="A83" s="6">
        <v>46002200391</v>
      </c>
      <c r="B83" s="7" t="s">
        <v>102</v>
      </c>
      <c r="C83" s="7" t="s">
        <v>327</v>
      </c>
      <c r="D83" s="7" t="s">
        <v>201</v>
      </c>
      <c r="E83" s="7" t="s">
        <v>330</v>
      </c>
      <c r="F83" s="8" t="s">
        <v>63</v>
      </c>
      <c r="G83" s="11" t="s">
        <v>151</v>
      </c>
      <c r="H83" s="11" t="s">
        <v>292</v>
      </c>
      <c r="I83" s="10">
        <v>10700</v>
      </c>
      <c r="J83" s="10" t="s">
        <v>131</v>
      </c>
      <c r="K83" s="10" t="s">
        <v>58</v>
      </c>
      <c r="L83" s="10" t="str">
        <f t="shared" si="4"/>
        <v>20.02.1960</v>
      </c>
      <c r="M83" s="10">
        <f t="shared" ca="1" si="5"/>
        <v>63</v>
      </c>
      <c r="N83" s="10" t="str">
        <f t="shared" si="6"/>
        <v>naine</v>
      </c>
      <c r="O83" s="10" t="str">
        <f t="shared" si="7"/>
        <v>veebruar</v>
      </c>
      <c r="P83" s="10" t="str">
        <f ca="1">INDEX(s_tähtkujud, MATCH(MONTH(L83),s_month,1))</f>
        <v>Kalad</v>
      </c>
      <c r="Q83" s="21" t="str">
        <f ca="1">INDEX(s_symbol, MATCH(MONTH(L83),s_month,1))</f>
        <v>i</v>
      </c>
    </row>
    <row r="84" spans="1:17" x14ac:dyDescent="0.25">
      <c r="A84" s="6">
        <v>46407080393</v>
      </c>
      <c r="B84" s="7" t="s">
        <v>132</v>
      </c>
      <c r="C84" s="7" t="s">
        <v>331</v>
      </c>
      <c r="D84" s="7" t="s">
        <v>129</v>
      </c>
      <c r="E84" s="7" t="s">
        <v>314</v>
      </c>
      <c r="F84" s="8" t="s">
        <v>63</v>
      </c>
      <c r="G84" s="11" t="s">
        <v>139</v>
      </c>
      <c r="H84" s="11" t="s">
        <v>292</v>
      </c>
      <c r="I84" s="10">
        <v>7500</v>
      </c>
      <c r="J84" s="10" t="s">
        <v>210</v>
      </c>
      <c r="K84" s="10" t="s">
        <v>81</v>
      </c>
      <c r="L84" s="10" t="str">
        <f t="shared" si="4"/>
        <v>08.07.1964</v>
      </c>
      <c r="M84" s="10">
        <f t="shared" ca="1" si="5"/>
        <v>59</v>
      </c>
      <c r="N84" s="10" t="str">
        <f t="shared" si="6"/>
        <v>naine</v>
      </c>
      <c r="O84" s="10" t="str">
        <f t="shared" si="7"/>
        <v>juuli</v>
      </c>
      <c r="P84" s="10" t="str">
        <f ca="1">INDEX(s_tähtkujud, MATCH(MONTH(L84),s_month,1))</f>
        <v>Lõvi</v>
      </c>
      <c r="Q84" s="21" t="str">
        <f ca="1">INDEX(s_symbol, MATCH(MONTH(L84),s_month,1))</f>
        <v>b</v>
      </c>
    </row>
    <row r="85" spans="1:17" x14ac:dyDescent="0.25">
      <c r="A85" s="6">
        <v>47705040659</v>
      </c>
      <c r="B85" s="7" t="s">
        <v>115</v>
      </c>
      <c r="C85" s="7" t="s">
        <v>332</v>
      </c>
      <c r="D85" s="7" t="s">
        <v>295</v>
      </c>
      <c r="E85" s="7" t="s">
        <v>333</v>
      </c>
      <c r="F85" s="8" t="s">
        <v>63</v>
      </c>
      <c r="G85" s="11" t="s">
        <v>139</v>
      </c>
      <c r="H85" s="11" t="s">
        <v>292</v>
      </c>
      <c r="I85" s="10">
        <v>9600</v>
      </c>
      <c r="J85" s="10" t="s">
        <v>179</v>
      </c>
      <c r="K85" s="10" t="s">
        <v>65</v>
      </c>
      <c r="L85" s="10" t="str">
        <f t="shared" si="4"/>
        <v>04.05.1977</v>
      </c>
      <c r="M85" s="10">
        <f t="shared" ca="1" si="5"/>
        <v>46</v>
      </c>
      <c r="N85" s="10" t="str">
        <f t="shared" si="6"/>
        <v>naine</v>
      </c>
      <c r="O85" s="10" t="str">
        <f t="shared" si="7"/>
        <v>mai</v>
      </c>
      <c r="P85" s="10" t="str">
        <f ca="1">INDEX(s_tähtkujud, MATCH(MONTH(L85),s_month,1))</f>
        <v>Kaksikud</v>
      </c>
      <c r="Q85" s="21" t="str">
        <f ca="1">INDEX(s_symbol, MATCH(MONTH(L85),s_month,1))</f>
        <v>`</v>
      </c>
    </row>
    <row r="86" spans="1:17" x14ac:dyDescent="0.25">
      <c r="A86" s="6">
        <v>47211150090</v>
      </c>
      <c r="B86" s="7" t="s">
        <v>334</v>
      </c>
      <c r="C86" s="7" t="s">
        <v>335</v>
      </c>
      <c r="D86" s="7" t="s">
        <v>88</v>
      </c>
      <c r="E86" s="7" t="s">
        <v>336</v>
      </c>
      <c r="F86" s="8" t="s">
        <v>47</v>
      </c>
      <c r="G86" s="11" t="s">
        <v>151</v>
      </c>
      <c r="H86" s="11" t="s">
        <v>292</v>
      </c>
      <c r="I86" s="10">
        <v>8500</v>
      </c>
      <c r="J86" s="10" t="s">
        <v>122</v>
      </c>
      <c r="K86" s="10" t="s">
        <v>81</v>
      </c>
      <c r="L86" s="10" t="str">
        <f t="shared" si="4"/>
        <v>15.11.1972</v>
      </c>
      <c r="M86" s="10">
        <f t="shared" ca="1" si="5"/>
        <v>50</v>
      </c>
      <c r="N86" s="10" t="str">
        <f t="shared" si="6"/>
        <v>naine</v>
      </c>
      <c r="O86" s="10" t="str">
        <f t="shared" si="7"/>
        <v>november</v>
      </c>
      <c r="P86" s="10" t="str">
        <f ca="1">INDEX(s_tähtkujud, MATCH(MONTH(L86),s_month,1))</f>
        <v>Ambur</v>
      </c>
      <c r="Q86" s="21" t="str">
        <f ca="1">INDEX(s_symbol, MATCH(MONTH(L86),s_month,1))</f>
        <v>f</v>
      </c>
    </row>
    <row r="87" spans="1:17" x14ac:dyDescent="0.25">
      <c r="A87" s="6">
        <v>44112150956</v>
      </c>
      <c r="B87" s="7" t="s">
        <v>115</v>
      </c>
      <c r="C87" s="7" t="s">
        <v>337</v>
      </c>
      <c r="D87" s="7" t="s">
        <v>208</v>
      </c>
      <c r="E87" s="7" t="s">
        <v>338</v>
      </c>
      <c r="F87" s="8" t="s">
        <v>70</v>
      </c>
      <c r="G87" s="11" t="s">
        <v>151</v>
      </c>
      <c r="H87" s="11" t="s">
        <v>292</v>
      </c>
      <c r="I87" s="10">
        <v>11900</v>
      </c>
      <c r="J87" s="10" t="s">
        <v>179</v>
      </c>
      <c r="K87" s="10" t="s">
        <v>81</v>
      </c>
      <c r="L87" s="10" t="str">
        <f t="shared" si="4"/>
        <v>15.12.1941</v>
      </c>
      <c r="M87" s="10">
        <f t="shared" ca="1" si="5"/>
        <v>81</v>
      </c>
      <c r="N87" s="10" t="str">
        <f t="shared" si="6"/>
        <v>naine</v>
      </c>
      <c r="O87" s="10" t="str">
        <f t="shared" si="7"/>
        <v>detsember</v>
      </c>
      <c r="P87" s="10" t="str">
        <f ca="1">INDEX(s_tähtkujud, MATCH(MONTH(L87),s_month,1))</f>
        <v>Kaljukits</v>
      </c>
      <c r="Q87" s="21" t="str">
        <f ca="1">INDEX(s_symbol, MATCH(MONTH(L87),s_month,1))</f>
        <v>g</v>
      </c>
    </row>
    <row r="88" spans="1:17" x14ac:dyDescent="0.25">
      <c r="A88" s="6">
        <v>38204220473</v>
      </c>
      <c r="B88" s="7" t="s">
        <v>76</v>
      </c>
      <c r="C88" s="7" t="s">
        <v>339</v>
      </c>
      <c r="D88" s="7" t="s">
        <v>164</v>
      </c>
      <c r="E88" s="7" t="s">
        <v>340</v>
      </c>
      <c r="F88" s="8" t="s">
        <v>56</v>
      </c>
      <c r="G88" s="11" t="s">
        <v>151</v>
      </c>
      <c r="H88" s="11" t="s">
        <v>292</v>
      </c>
      <c r="I88" s="10">
        <v>10700</v>
      </c>
      <c r="J88" s="10" t="s">
        <v>122</v>
      </c>
      <c r="K88" s="10" t="s">
        <v>65</v>
      </c>
      <c r="L88" s="10" t="str">
        <f t="shared" si="4"/>
        <v>22.04.1982</v>
      </c>
      <c r="M88" s="10">
        <f t="shared" ca="1" si="5"/>
        <v>41</v>
      </c>
      <c r="N88" s="10" t="str">
        <f t="shared" si="6"/>
        <v>mees</v>
      </c>
      <c r="O88" s="10" t="str">
        <f t="shared" si="7"/>
        <v>aprill</v>
      </c>
      <c r="P88" s="10" t="str">
        <f ca="1">INDEX(s_tähtkujud, MATCH(MONTH(L88),s_month,1))</f>
        <v>Sõnn</v>
      </c>
      <c r="Q88" s="21" t="str">
        <f ca="1">INDEX(s_symbol, MATCH(MONTH(L88),s_month,1))</f>
        <v>_</v>
      </c>
    </row>
    <row r="89" spans="1:17" x14ac:dyDescent="0.25">
      <c r="A89" s="6">
        <v>37211200348</v>
      </c>
      <c r="B89" s="7" t="s">
        <v>92</v>
      </c>
      <c r="C89" s="7" t="s">
        <v>339</v>
      </c>
      <c r="D89" s="7" t="s">
        <v>112</v>
      </c>
      <c r="E89" s="7" t="s">
        <v>341</v>
      </c>
      <c r="F89" s="8" t="s">
        <v>63</v>
      </c>
      <c r="G89" s="11" t="s">
        <v>151</v>
      </c>
      <c r="H89" s="11" t="s">
        <v>292</v>
      </c>
      <c r="I89" s="10">
        <v>9300</v>
      </c>
      <c r="J89" s="10" t="s">
        <v>179</v>
      </c>
      <c r="K89" s="10" t="s">
        <v>81</v>
      </c>
      <c r="L89" s="10" t="str">
        <f t="shared" si="4"/>
        <v>20.11.1972</v>
      </c>
      <c r="M89" s="10">
        <f t="shared" ca="1" si="5"/>
        <v>50</v>
      </c>
      <c r="N89" s="10" t="str">
        <f t="shared" si="6"/>
        <v>mees</v>
      </c>
      <c r="O89" s="10" t="str">
        <f t="shared" si="7"/>
        <v>november</v>
      </c>
      <c r="P89" s="10" t="str">
        <f ca="1">INDEX(s_tähtkujud, MATCH(MONTH(L89),s_month,1))</f>
        <v>Ambur</v>
      </c>
      <c r="Q89" s="21" t="str">
        <f ca="1">INDEX(s_symbol, MATCH(MONTH(L89),s_month,1))</f>
        <v>f</v>
      </c>
    </row>
    <row r="90" spans="1:17" x14ac:dyDescent="0.25">
      <c r="A90" s="6">
        <v>34910190405</v>
      </c>
      <c r="B90" s="7" t="s">
        <v>95</v>
      </c>
      <c r="C90" s="7" t="s">
        <v>342</v>
      </c>
      <c r="D90" s="7" t="s">
        <v>88</v>
      </c>
      <c r="E90" s="7" t="s">
        <v>343</v>
      </c>
      <c r="F90" s="8" t="s">
        <v>70</v>
      </c>
      <c r="G90" s="11" t="s">
        <v>151</v>
      </c>
      <c r="H90" s="11" t="s">
        <v>292</v>
      </c>
      <c r="I90" s="10">
        <v>11400</v>
      </c>
      <c r="J90" s="10" t="s">
        <v>131</v>
      </c>
      <c r="K90" s="10" t="s">
        <v>81</v>
      </c>
      <c r="L90" s="10" t="str">
        <f t="shared" si="4"/>
        <v>19.10.1949</v>
      </c>
      <c r="M90" s="10">
        <f t="shared" ca="1" si="5"/>
        <v>73</v>
      </c>
      <c r="N90" s="10" t="str">
        <f t="shared" si="6"/>
        <v>mees</v>
      </c>
      <c r="O90" s="10" t="str">
        <f t="shared" si="7"/>
        <v>oktoober</v>
      </c>
      <c r="P90" s="10" t="str">
        <f ca="1">INDEX(s_tähtkujud, MATCH(MONTH(L90),s_month,1))</f>
        <v>Skorpion</v>
      </c>
      <c r="Q90" s="21" t="str">
        <f ca="1">INDEX(s_symbol, MATCH(MONTH(L90),s_month,1))</f>
        <v>e</v>
      </c>
    </row>
    <row r="91" spans="1:17" x14ac:dyDescent="0.25">
      <c r="A91" s="6">
        <v>34911280456</v>
      </c>
      <c r="B91" s="7" t="s">
        <v>344</v>
      </c>
      <c r="C91" s="7" t="s">
        <v>345</v>
      </c>
      <c r="D91" s="7" t="s">
        <v>201</v>
      </c>
      <c r="E91" s="7" t="s">
        <v>346</v>
      </c>
      <c r="F91" s="8" t="s">
        <v>63</v>
      </c>
      <c r="G91" s="11" t="s">
        <v>139</v>
      </c>
      <c r="H91" s="11" t="s">
        <v>292</v>
      </c>
      <c r="I91" s="10">
        <v>10700</v>
      </c>
      <c r="J91" s="10" t="s">
        <v>100</v>
      </c>
      <c r="K91" s="10" t="s">
        <v>65</v>
      </c>
      <c r="L91" s="10" t="str">
        <f t="shared" si="4"/>
        <v>28.11.1949</v>
      </c>
      <c r="M91" s="10">
        <f t="shared" ca="1" si="5"/>
        <v>73</v>
      </c>
      <c r="N91" s="10" t="str">
        <f t="shared" si="6"/>
        <v>mees</v>
      </c>
      <c r="O91" s="10" t="str">
        <f t="shared" si="7"/>
        <v>november</v>
      </c>
      <c r="P91" s="10" t="str">
        <f ca="1">INDEX(s_tähtkujud, MATCH(MONTH(L91),s_month,1))</f>
        <v>Ambur</v>
      </c>
      <c r="Q91" s="21" t="str">
        <f ca="1">INDEX(s_symbol, MATCH(MONTH(L91),s_month,1))</f>
        <v>f</v>
      </c>
    </row>
    <row r="92" spans="1:17" x14ac:dyDescent="0.25">
      <c r="A92" s="6">
        <v>37205220288</v>
      </c>
      <c r="B92" s="7" t="s">
        <v>326</v>
      </c>
      <c r="C92" s="7" t="s">
        <v>347</v>
      </c>
      <c r="D92" s="7" t="s">
        <v>134</v>
      </c>
      <c r="E92" s="7" t="s">
        <v>348</v>
      </c>
      <c r="F92" s="8" t="s">
        <v>70</v>
      </c>
      <c r="G92" s="11" t="s">
        <v>151</v>
      </c>
      <c r="H92" s="11" t="s">
        <v>292</v>
      </c>
      <c r="I92" s="10">
        <v>11300</v>
      </c>
      <c r="J92" s="10" t="s">
        <v>57</v>
      </c>
      <c r="K92" s="10" t="s">
        <v>101</v>
      </c>
      <c r="L92" s="10" t="str">
        <f t="shared" si="4"/>
        <v>22.05.1972</v>
      </c>
      <c r="M92" s="10">
        <f t="shared" ca="1" si="5"/>
        <v>51</v>
      </c>
      <c r="N92" s="10" t="str">
        <f t="shared" si="6"/>
        <v>mees</v>
      </c>
      <c r="O92" s="10" t="str">
        <f t="shared" si="7"/>
        <v>mai</v>
      </c>
      <c r="P92" s="10" t="str">
        <f ca="1">INDEX(s_tähtkujud, MATCH(MONTH(L92),s_month,1))</f>
        <v>Kaksikud</v>
      </c>
      <c r="Q92" s="21" t="str">
        <f ca="1">INDEX(s_symbol, MATCH(MONTH(L92),s_month,1))</f>
        <v>`</v>
      </c>
    </row>
    <row r="93" spans="1:17" x14ac:dyDescent="0.25">
      <c r="A93" s="6">
        <v>37106180544</v>
      </c>
      <c r="B93" s="7" t="s">
        <v>307</v>
      </c>
      <c r="C93" s="7" t="s">
        <v>349</v>
      </c>
      <c r="D93" s="7" t="s">
        <v>328</v>
      </c>
      <c r="E93" s="7" t="s">
        <v>350</v>
      </c>
      <c r="F93" s="8" t="s">
        <v>70</v>
      </c>
      <c r="G93" s="11" t="s">
        <v>151</v>
      </c>
      <c r="H93" s="11" t="s">
        <v>292</v>
      </c>
      <c r="I93" s="10">
        <v>8600</v>
      </c>
      <c r="J93" s="10" t="s">
        <v>166</v>
      </c>
      <c r="K93" s="10" t="s">
        <v>65</v>
      </c>
      <c r="L93" s="10" t="str">
        <f t="shared" si="4"/>
        <v>18.06.1971</v>
      </c>
      <c r="M93" s="10">
        <f t="shared" ca="1" si="5"/>
        <v>52</v>
      </c>
      <c r="N93" s="10" t="str">
        <f t="shared" si="6"/>
        <v>mees</v>
      </c>
      <c r="O93" s="10" t="str">
        <f t="shared" si="7"/>
        <v>juuni</v>
      </c>
      <c r="P93" s="10" t="str">
        <f ca="1">INDEX(s_tähtkujud, MATCH(MONTH(L93),s_month,1))</f>
        <v>Vähk</v>
      </c>
      <c r="Q93" s="21" t="str">
        <f ca="1">INDEX(s_symbol, MATCH(MONTH(L93),s_month,1))</f>
        <v>a</v>
      </c>
    </row>
    <row r="94" spans="1:17" x14ac:dyDescent="0.25">
      <c r="A94" s="6">
        <v>44707080463</v>
      </c>
      <c r="B94" s="7" t="s">
        <v>351</v>
      </c>
      <c r="C94" s="7" t="s">
        <v>352</v>
      </c>
      <c r="D94" s="7" t="s">
        <v>78</v>
      </c>
      <c r="E94" s="7" t="s">
        <v>350</v>
      </c>
      <c r="F94" s="8" t="s">
        <v>70</v>
      </c>
      <c r="G94" s="11" t="s">
        <v>151</v>
      </c>
      <c r="H94" s="11" t="s">
        <v>292</v>
      </c>
      <c r="I94" s="10">
        <v>10500</v>
      </c>
      <c r="J94" s="10" t="s">
        <v>90</v>
      </c>
      <c r="K94" s="10" t="s">
        <v>65</v>
      </c>
      <c r="L94" s="10" t="str">
        <f t="shared" si="4"/>
        <v>08.07.1947</v>
      </c>
      <c r="M94" s="10">
        <f t="shared" ca="1" si="5"/>
        <v>76</v>
      </c>
      <c r="N94" s="10" t="str">
        <f t="shared" si="6"/>
        <v>naine</v>
      </c>
      <c r="O94" s="10" t="str">
        <f t="shared" si="7"/>
        <v>juuli</v>
      </c>
      <c r="P94" s="10" t="str">
        <f ca="1">INDEX(s_tähtkujud, MATCH(MONTH(L94),s_month,1))</f>
        <v>Lõvi</v>
      </c>
      <c r="Q94" s="21" t="str">
        <f ca="1">INDEX(s_symbol, MATCH(MONTH(L94),s_month,1))</f>
        <v>b</v>
      </c>
    </row>
    <row r="95" spans="1:17" x14ac:dyDescent="0.25">
      <c r="A95" s="6">
        <v>44701210234</v>
      </c>
      <c r="B95" s="7" t="s">
        <v>152</v>
      </c>
      <c r="C95" s="7" t="s">
        <v>353</v>
      </c>
      <c r="D95" s="7" t="s">
        <v>104</v>
      </c>
      <c r="E95" s="7" t="s">
        <v>354</v>
      </c>
      <c r="F95" s="8" t="s">
        <v>47</v>
      </c>
      <c r="G95" s="11" t="s">
        <v>151</v>
      </c>
      <c r="H95" s="11" t="s">
        <v>292</v>
      </c>
      <c r="I95" s="10">
        <v>9700</v>
      </c>
      <c r="J95" s="10" t="s">
        <v>179</v>
      </c>
      <c r="K95" s="10" t="s">
        <v>81</v>
      </c>
      <c r="L95" s="10" t="str">
        <f t="shared" si="4"/>
        <v>21.01.1947</v>
      </c>
      <c r="M95" s="10">
        <f t="shared" ca="1" si="5"/>
        <v>76</v>
      </c>
      <c r="N95" s="10" t="str">
        <f t="shared" si="6"/>
        <v>naine</v>
      </c>
      <c r="O95" s="10" t="str">
        <f t="shared" si="7"/>
        <v>jaanuar</v>
      </c>
      <c r="P95" s="10" t="str">
        <f ca="1">INDEX(s_tähtkujud, MATCH(MONTH(L95),s_month,1))</f>
        <v>Veevalaja</v>
      </c>
      <c r="Q95" s="21" t="str">
        <f ca="1">INDEX(s_symbol, MATCH(MONTH(L95),s_month,1))</f>
        <v>h</v>
      </c>
    </row>
    <row r="96" spans="1:17" x14ac:dyDescent="0.25">
      <c r="A96" s="6">
        <v>45309010485</v>
      </c>
      <c r="B96" s="7" t="s">
        <v>355</v>
      </c>
      <c r="C96" s="7" t="s">
        <v>137</v>
      </c>
      <c r="D96" s="7" t="s">
        <v>45</v>
      </c>
      <c r="E96" s="7" t="s">
        <v>356</v>
      </c>
      <c r="F96" s="8" t="s">
        <v>99</v>
      </c>
      <c r="G96" s="11" t="s">
        <v>151</v>
      </c>
      <c r="H96" s="11" t="s">
        <v>292</v>
      </c>
      <c r="I96" s="10">
        <v>11600</v>
      </c>
      <c r="J96" s="10" t="s">
        <v>64</v>
      </c>
      <c r="K96" s="10" t="s">
        <v>65</v>
      </c>
      <c r="L96" s="10" t="str">
        <f t="shared" si="4"/>
        <v>01.09.1953</v>
      </c>
      <c r="M96" s="10">
        <f t="shared" ca="1" si="5"/>
        <v>70</v>
      </c>
      <c r="N96" s="10" t="str">
        <f t="shared" si="6"/>
        <v>naine</v>
      </c>
      <c r="O96" s="10" t="str">
        <f t="shared" si="7"/>
        <v>september</v>
      </c>
      <c r="P96" s="10" t="str">
        <f ca="1">INDEX(s_tähtkujud, MATCH(MONTH(L96),s_month,1))</f>
        <v>Kaalud</v>
      </c>
      <c r="Q96" s="21" t="str">
        <f ca="1">INDEX(s_symbol, MATCH(MONTH(L96),s_month,1))</f>
        <v>d</v>
      </c>
    </row>
    <row r="97" spans="1:17" x14ac:dyDescent="0.25">
      <c r="A97" s="6">
        <v>36001050084</v>
      </c>
      <c r="B97" s="7" t="s">
        <v>357</v>
      </c>
      <c r="C97" s="7" t="s">
        <v>137</v>
      </c>
      <c r="D97" s="7" t="s">
        <v>235</v>
      </c>
      <c r="E97" s="7" t="s">
        <v>358</v>
      </c>
      <c r="F97" s="8" t="s">
        <v>63</v>
      </c>
      <c r="G97" s="11" t="s">
        <v>151</v>
      </c>
      <c r="H97" s="11" t="s">
        <v>292</v>
      </c>
      <c r="I97" s="10">
        <v>11600</v>
      </c>
      <c r="J97" s="10" t="s">
        <v>131</v>
      </c>
      <c r="K97" s="10" t="s">
        <v>65</v>
      </c>
      <c r="L97" s="10" t="str">
        <f t="shared" si="4"/>
        <v>05.01.1960</v>
      </c>
      <c r="M97" s="10">
        <f t="shared" ca="1" si="5"/>
        <v>63</v>
      </c>
      <c r="N97" s="10" t="str">
        <f t="shared" si="6"/>
        <v>mees</v>
      </c>
      <c r="O97" s="10" t="str">
        <f t="shared" si="7"/>
        <v>jaanuar</v>
      </c>
      <c r="P97" s="10" t="str">
        <f ca="1">INDEX(s_tähtkujud, MATCH(MONTH(L97),s_month,1))</f>
        <v>Veevalaja</v>
      </c>
      <c r="Q97" s="21" t="str">
        <f ca="1">INDEX(s_symbol, MATCH(MONTH(L97),s_month,1))</f>
        <v>h</v>
      </c>
    </row>
    <row r="98" spans="1:17" x14ac:dyDescent="0.25">
      <c r="A98" s="6">
        <v>46504170054</v>
      </c>
      <c r="B98" s="7" t="s">
        <v>359</v>
      </c>
      <c r="C98" s="7" t="s">
        <v>240</v>
      </c>
      <c r="D98" s="7" t="s">
        <v>215</v>
      </c>
      <c r="E98" s="7" t="s">
        <v>360</v>
      </c>
      <c r="F98" s="8" t="s">
        <v>63</v>
      </c>
      <c r="G98" s="11" t="s">
        <v>151</v>
      </c>
      <c r="H98" s="11" t="s">
        <v>292</v>
      </c>
      <c r="I98" s="10">
        <v>8700</v>
      </c>
      <c r="J98" s="10" t="s">
        <v>179</v>
      </c>
      <c r="K98" s="10" t="s">
        <v>65</v>
      </c>
      <c r="L98" s="10" t="str">
        <f t="shared" si="4"/>
        <v>17.04.1965</v>
      </c>
      <c r="M98" s="10">
        <f t="shared" ca="1" si="5"/>
        <v>58</v>
      </c>
      <c r="N98" s="10" t="str">
        <f t="shared" si="6"/>
        <v>naine</v>
      </c>
      <c r="O98" s="10" t="str">
        <f t="shared" si="7"/>
        <v>aprill</v>
      </c>
      <c r="P98" s="10" t="str">
        <f ca="1">INDEX(s_tähtkujud, MATCH(MONTH(L98),s_month,1))</f>
        <v>Sõnn</v>
      </c>
      <c r="Q98" s="21" t="str">
        <f ca="1">INDEX(s_symbol, MATCH(MONTH(L98),s_month,1))</f>
        <v>_</v>
      </c>
    </row>
    <row r="99" spans="1:17" x14ac:dyDescent="0.25">
      <c r="A99" s="6">
        <v>35412110930</v>
      </c>
      <c r="B99" s="7" t="s">
        <v>361</v>
      </c>
      <c r="C99" s="7" t="s">
        <v>362</v>
      </c>
      <c r="D99" s="7" t="s">
        <v>112</v>
      </c>
      <c r="E99" s="7" t="s">
        <v>363</v>
      </c>
      <c r="F99" s="8" t="s">
        <v>47</v>
      </c>
      <c r="G99" s="11" t="s">
        <v>151</v>
      </c>
      <c r="H99" s="11" t="s">
        <v>292</v>
      </c>
      <c r="I99" s="10">
        <v>8700</v>
      </c>
      <c r="J99" s="10" t="s">
        <v>114</v>
      </c>
      <c r="K99" s="10" t="s">
        <v>81</v>
      </c>
      <c r="L99" s="10" t="str">
        <f t="shared" si="4"/>
        <v>11.12.1954</v>
      </c>
      <c r="M99" s="10">
        <f t="shared" ca="1" si="5"/>
        <v>68</v>
      </c>
      <c r="N99" s="10" t="str">
        <f t="shared" si="6"/>
        <v>mees</v>
      </c>
      <c r="O99" s="10" t="str">
        <f t="shared" si="7"/>
        <v>detsember</v>
      </c>
      <c r="P99" s="10" t="str">
        <f ca="1">INDEX(s_tähtkujud, MATCH(MONTH(L99),s_month,1))</f>
        <v>Kaljukits</v>
      </c>
      <c r="Q99" s="21" t="str">
        <f ca="1">INDEX(s_symbol, MATCH(MONTH(L99),s_month,1))</f>
        <v>g</v>
      </c>
    </row>
    <row r="100" spans="1:17" x14ac:dyDescent="0.25">
      <c r="A100" s="6">
        <v>36604060863</v>
      </c>
      <c r="B100" s="7" t="s">
        <v>72</v>
      </c>
      <c r="C100" s="7" t="s">
        <v>364</v>
      </c>
      <c r="D100" s="7" t="s">
        <v>129</v>
      </c>
      <c r="E100" s="7" t="s">
        <v>365</v>
      </c>
      <c r="F100" s="8" t="s">
        <v>99</v>
      </c>
      <c r="G100" s="11" t="s">
        <v>48</v>
      </c>
      <c r="H100" s="11" t="s">
        <v>366</v>
      </c>
      <c r="I100" s="10">
        <v>6700</v>
      </c>
      <c r="J100" s="10" t="s">
        <v>64</v>
      </c>
      <c r="K100" s="10" t="s">
        <v>51</v>
      </c>
      <c r="L100" s="10" t="str">
        <f t="shared" si="4"/>
        <v>06.04.1966</v>
      </c>
      <c r="M100" s="10">
        <f t="shared" ca="1" si="5"/>
        <v>57</v>
      </c>
      <c r="N100" s="10" t="str">
        <f t="shared" si="6"/>
        <v>mees</v>
      </c>
      <c r="O100" s="10" t="str">
        <f t="shared" si="7"/>
        <v>aprill</v>
      </c>
      <c r="P100" s="10" t="str">
        <f ca="1">INDEX(s_tähtkujud, MATCH(MONTH(L100),s_month,1))</f>
        <v>Sõnn</v>
      </c>
      <c r="Q100" s="21" t="str">
        <f ca="1">INDEX(s_symbol, MATCH(MONTH(L100),s_month,1))</f>
        <v>_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208AF-78FB-4FAA-AC7E-BF730F74B97D}">
  <dimension ref="A1:E14"/>
  <sheetViews>
    <sheetView workbookViewId="0">
      <selection activeCell="C2" sqref="C2"/>
    </sheetView>
  </sheetViews>
  <sheetFormatPr defaultRowHeight="15" x14ac:dyDescent="0.25"/>
  <cols>
    <col min="1" max="1" width="14.5703125" customWidth="1"/>
    <col min="2" max="2" width="19.42578125" customWidth="1"/>
    <col min="3" max="3" width="18.28515625" customWidth="1"/>
    <col min="4" max="4" width="15" customWidth="1"/>
  </cols>
  <sheetData>
    <row r="1" spans="1:5" x14ac:dyDescent="0.25">
      <c r="A1" s="12" t="s">
        <v>0</v>
      </c>
      <c r="B1" s="12" t="s">
        <v>1</v>
      </c>
      <c r="C1" s="12" t="s">
        <v>2</v>
      </c>
      <c r="D1" s="12" t="s">
        <v>3</v>
      </c>
      <c r="E1" s="18" t="s">
        <v>373</v>
      </c>
    </row>
    <row r="2" spans="1:5" x14ac:dyDescent="0.25">
      <c r="A2" s="15" t="s">
        <v>4</v>
      </c>
      <c r="B2" s="16">
        <f ca="1">DATE(YEAR(TODAY()),1,1)</f>
        <v>44927</v>
      </c>
      <c r="C2" s="13" t="s">
        <v>5</v>
      </c>
      <c r="D2" s="16" t="s">
        <v>6</v>
      </c>
      <c r="E2">
        <f ca="1">MONTH(B2)</f>
        <v>1</v>
      </c>
    </row>
    <row r="3" spans="1:5" x14ac:dyDescent="0.25">
      <c r="A3" s="15" t="s">
        <v>7</v>
      </c>
      <c r="B3" s="16">
        <f ca="1">DATE(YEAR(TODAY()),1,21)</f>
        <v>44947</v>
      </c>
      <c r="C3" s="13" t="s">
        <v>8</v>
      </c>
      <c r="D3" s="16" t="s">
        <v>9</v>
      </c>
      <c r="E3">
        <f t="shared" ref="E3:E14" ca="1" si="0">MONTH(B3)</f>
        <v>1</v>
      </c>
    </row>
    <row r="4" spans="1:5" x14ac:dyDescent="0.25">
      <c r="A4" s="15" t="s">
        <v>10</v>
      </c>
      <c r="B4" s="16">
        <f ca="1">DATE(YEAR(TODAY()),2,19)</f>
        <v>44976</v>
      </c>
      <c r="C4" s="13" t="s">
        <v>11</v>
      </c>
      <c r="D4" s="16" t="s">
        <v>12</v>
      </c>
      <c r="E4">
        <f t="shared" ca="1" si="0"/>
        <v>2</v>
      </c>
    </row>
    <row r="5" spans="1:5" x14ac:dyDescent="0.25">
      <c r="A5" s="15" t="s">
        <v>13</v>
      </c>
      <c r="B5" s="16">
        <f ca="1">DATE(YEAR(TODAY()),3,21)</f>
        <v>45006</v>
      </c>
      <c r="C5" s="13" t="s">
        <v>14</v>
      </c>
      <c r="D5" s="16" t="s">
        <v>15</v>
      </c>
      <c r="E5">
        <f t="shared" ca="1" si="0"/>
        <v>3</v>
      </c>
    </row>
    <row r="6" spans="1:5" x14ac:dyDescent="0.25">
      <c r="A6" s="15" t="s">
        <v>16</v>
      </c>
      <c r="B6" s="16">
        <f ca="1">DATE(YEAR(TODAY()),4,21)</f>
        <v>45037</v>
      </c>
      <c r="C6" s="13" t="s">
        <v>17</v>
      </c>
      <c r="D6" s="16" t="s">
        <v>6</v>
      </c>
      <c r="E6">
        <f t="shared" ca="1" si="0"/>
        <v>4</v>
      </c>
    </row>
    <row r="7" spans="1:5" x14ac:dyDescent="0.25">
      <c r="A7" s="15" t="s">
        <v>18</v>
      </c>
      <c r="B7" s="16">
        <f ca="1">DATE(YEAR(TODAY()),5,22)</f>
        <v>45068</v>
      </c>
      <c r="C7" s="13" t="s">
        <v>19</v>
      </c>
      <c r="D7" s="16" t="s">
        <v>9</v>
      </c>
      <c r="E7">
        <f t="shared" ca="1" si="0"/>
        <v>5</v>
      </c>
    </row>
    <row r="8" spans="1:5" x14ac:dyDescent="0.25">
      <c r="A8" s="15" t="s">
        <v>20</v>
      </c>
      <c r="B8" s="16">
        <f ca="1">DATE(YEAR(TODAY()),6,22)</f>
        <v>45099</v>
      </c>
      <c r="C8" s="13" t="s">
        <v>21</v>
      </c>
      <c r="D8" s="16" t="s">
        <v>12</v>
      </c>
      <c r="E8">
        <f t="shared" ca="1" si="0"/>
        <v>6</v>
      </c>
    </row>
    <row r="9" spans="1:5" x14ac:dyDescent="0.25">
      <c r="A9" s="15" t="s">
        <v>22</v>
      </c>
      <c r="B9" s="16">
        <f ca="1">DATE(YEAR(TODAY()),7,23)</f>
        <v>45130</v>
      </c>
      <c r="C9" s="13" t="s">
        <v>23</v>
      </c>
      <c r="D9" s="16" t="s">
        <v>15</v>
      </c>
      <c r="E9">
        <f t="shared" ca="1" si="0"/>
        <v>7</v>
      </c>
    </row>
    <row r="10" spans="1:5" x14ac:dyDescent="0.25">
      <c r="A10" s="15" t="s">
        <v>24</v>
      </c>
      <c r="B10" s="16">
        <f ca="1">DATE(YEAR(TODAY()),8,24)</f>
        <v>45162</v>
      </c>
      <c r="C10" s="13" t="s">
        <v>25</v>
      </c>
      <c r="D10" s="16" t="s">
        <v>6</v>
      </c>
      <c r="E10">
        <f t="shared" ca="1" si="0"/>
        <v>8</v>
      </c>
    </row>
    <row r="11" spans="1:5" x14ac:dyDescent="0.25">
      <c r="A11" s="15" t="s">
        <v>26</v>
      </c>
      <c r="B11" s="16">
        <f ca="1">DATE(YEAR(TODAY()),9,24)</f>
        <v>45193</v>
      </c>
      <c r="C11" s="13" t="s">
        <v>27</v>
      </c>
      <c r="D11" s="16" t="s">
        <v>9</v>
      </c>
      <c r="E11">
        <f t="shared" ca="1" si="0"/>
        <v>9</v>
      </c>
    </row>
    <row r="12" spans="1:5" x14ac:dyDescent="0.25">
      <c r="A12" s="15" t="s">
        <v>28</v>
      </c>
      <c r="B12" s="16">
        <f ca="1">DATE(YEAR(TODAY()),10,24)</f>
        <v>45223</v>
      </c>
      <c r="C12" s="13" t="s">
        <v>29</v>
      </c>
      <c r="D12" s="16" t="s">
        <v>12</v>
      </c>
      <c r="E12">
        <f t="shared" ca="1" si="0"/>
        <v>10</v>
      </c>
    </row>
    <row r="13" spans="1:5" x14ac:dyDescent="0.25">
      <c r="A13" s="15" t="s">
        <v>30</v>
      </c>
      <c r="B13" s="16">
        <f ca="1">DATE(YEAR(TODAY()),11,23)</f>
        <v>45253</v>
      </c>
      <c r="C13" s="13" t="s">
        <v>31</v>
      </c>
      <c r="D13" s="16" t="s">
        <v>15</v>
      </c>
      <c r="E13">
        <f t="shared" ca="1" si="0"/>
        <v>11</v>
      </c>
    </row>
    <row r="14" spans="1:5" x14ac:dyDescent="0.25">
      <c r="A14" s="15" t="s">
        <v>4</v>
      </c>
      <c r="B14" s="16">
        <f ca="1">DATE(YEAR(TODAY()),12,22)</f>
        <v>45282</v>
      </c>
      <c r="C14" s="13" t="s">
        <v>5</v>
      </c>
      <c r="D14" s="16" t="s">
        <v>6</v>
      </c>
      <c r="E14">
        <f t="shared" ca="1" si="0"/>
        <v>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4B49F-0C15-4C19-A57F-C700C06ECEBE}">
  <dimension ref="A1:B9"/>
  <sheetViews>
    <sheetView workbookViewId="0">
      <selection activeCell="C6" sqref="C6"/>
    </sheetView>
  </sheetViews>
  <sheetFormatPr defaultRowHeight="15" x14ac:dyDescent="0.25"/>
  <cols>
    <col min="1" max="1" width="13.140625" bestFit="1" customWidth="1"/>
    <col min="2" max="2" width="17.85546875" bestFit="1" customWidth="1"/>
    <col min="3" max="3" width="10" bestFit="1" customWidth="1"/>
    <col min="4" max="4" width="11" bestFit="1" customWidth="1"/>
    <col min="5" max="5" width="20.7109375" bestFit="1" customWidth="1"/>
    <col min="6" max="6" width="10.5703125" bestFit="1" customWidth="1"/>
    <col min="7" max="7" width="9" bestFit="1" customWidth="1"/>
    <col min="8" max="8" width="12.5703125" bestFit="1" customWidth="1"/>
    <col min="9" max="9" width="37.140625" bestFit="1" customWidth="1"/>
    <col min="10" max="10" width="16.42578125" bestFit="1" customWidth="1"/>
    <col min="11" max="11" width="12.42578125" bestFit="1" customWidth="1"/>
    <col min="12" max="12" width="10.7109375" bestFit="1" customWidth="1"/>
    <col min="13" max="13" width="6.5703125" bestFit="1" customWidth="1"/>
    <col min="14" max="14" width="5.7109375" bestFit="1" customWidth="1"/>
    <col min="15" max="15" width="9.7109375" bestFit="1" customWidth="1"/>
    <col min="16" max="16" width="9.42578125" bestFit="1" customWidth="1"/>
    <col min="17" max="17" width="8.85546875" bestFit="1" customWidth="1"/>
    <col min="18" max="90" width="12" bestFit="1" customWidth="1"/>
    <col min="91" max="91" width="13.5703125" bestFit="1" customWidth="1"/>
  </cols>
  <sheetData>
    <row r="1" spans="1:2" x14ac:dyDescent="0.25">
      <c r="A1" s="22" t="s">
        <v>41</v>
      </c>
      <c r="B1" t="s" vm="1">
        <v>64</v>
      </c>
    </row>
    <row r="2" spans="1:2" x14ac:dyDescent="0.25">
      <c r="A2" s="22" t="s">
        <v>368</v>
      </c>
      <c r="B2" t="s" vm="2">
        <v>375</v>
      </c>
    </row>
    <row r="4" spans="1:2" x14ac:dyDescent="0.25">
      <c r="A4" s="22" t="s">
        <v>374</v>
      </c>
      <c r="B4" t="s">
        <v>376</v>
      </c>
    </row>
    <row r="5" spans="1:2" x14ac:dyDescent="0.25">
      <c r="A5" s="23" t="s">
        <v>72</v>
      </c>
      <c r="B5" t="s">
        <v>364</v>
      </c>
    </row>
    <row r="6" spans="1:2" x14ac:dyDescent="0.25">
      <c r="A6" s="23" t="s">
        <v>156</v>
      </c>
      <c r="B6" t="s">
        <v>157</v>
      </c>
    </row>
    <row r="7" spans="1:2" x14ac:dyDescent="0.25">
      <c r="A7" s="23" t="s">
        <v>355</v>
      </c>
      <c r="B7" t="s">
        <v>137</v>
      </c>
    </row>
    <row r="8" spans="1:2" x14ac:dyDescent="0.25">
      <c r="A8" s="23" t="s">
        <v>59</v>
      </c>
      <c r="B8" t="s">
        <v>60</v>
      </c>
    </row>
    <row r="9" spans="1:2" x14ac:dyDescent="0.25">
      <c r="A9" s="23" t="s">
        <v>253</v>
      </c>
      <c r="B9" t="s">
        <v>251</v>
      </c>
    </row>
  </sheetData>
  <pageMargins left="0.7" right="0.7" top="0.75" bottom="0.75" header="0.3" footer="0.3"/>
  <pageSetup paperSize="9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3CFA1-FD69-40FD-AE1A-9A90CD46475D}">
  <dimension ref="A1:B23"/>
  <sheetViews>
    <sheetView workbookViewId="0">
      <selection activeCell="D25" sqref="D25"/>
    </sheetView>
  </sheetViews>
  <sheetFormatPr defaultRowHeight="15" x14ac:dyDescent="0.25"/>
  <cols>
    <col min="1" max="1" width="14.5703125" bestFit="1" customWidth="1"/>
    <col min="2" max="2" width="17.85546875" bestFit="1" customWidth="1"/>
    <col min="3" max="3" width="10" bestFit="1" customWidth="1"/>
    <col min="4" max="4" width="11" bestFit="1" customWidth="1"/>
    <col min="5" max="5" width="20.7109375" bestFit="1" customWidth="1"/>
    <col min="6" max="6" width="10.5703125" bestFit="1" customWidth="1"/>
    <col min="7" max="7" width="9" bestFit="1" customWidth="1"/>
    <col min="8" max="8" width="12.5703125" bestFit="1" customWidth="1"/>
    <col min="9" max="9" width="6.5703125" bestFit="1" customWidth="1"/>
    <col min="10" max="10" width="16.42578125" bestFit="1" customWidth="1"/>
    <col min="11" max="11" width="12.42578125" bestFit="1" customWidth="1"/>
    <col min="12" max="12" width="10.7109375" bestFit="1" customWidth="1"/>
    <col min="13" max="13" width="6.5703125" bestFit="1" customWidth="1"/>
    <col min="14" max="14" width="5.7109375" bestFit="1" customWidth="1"/>
    <col min="15" max="15" width="9.7109375" bestFit="1" customWidth="1"/>
    <col min="16" max="16" width="9.42578125" bestFit="1" customWidth="1"/>
    <col min="17" max="17" width="8.85546875" bestFit="1" customWidth="1"/>
  </cols>
  <sheetData>
    <row r="1" spans="1:2" x14ac:dyDescent="0.25">
      <c r="A1" s="22" t="s">
        <v>36</v>
      </c>
      <c r="B1" t="s" vm="3">
        <v>375</v>
      </c>
    </row>
    <row r="3" spans="1:2" x14ac:dyDescent="0.25">
      <c r="A3" s="22" t="s">
        <v>374</v>
      </c>
    </row>
    <row r="4" spans="1:2" x14ac:dyDescent="0.25">
      <c r="A4" s="23" t="s">
        <v>218</v>
      </c>
    </row>
    <row r="5" spans="1:2" x14ac:dyDescent="0.25">
      <c r="A5" s="24" t="s">
        <v>257</v>
      </c>
    </row>
    <row r="6" spans="1:2" x14ac:dyDescent="0.25">
      <c r="A6" s="23" t="s">
        <v>299</v>
      </c>
    </row>
    <row r="7" spans="1:2" x14ac:dyDescent="0.25">
      <c r="A7" s="24" t="s">
        <v>248</v>
      </c>
    </row>
    <row r="8" spans="1:2" x14ac:dyDescent="0.25">
      <c r="A8" s="23" t="s">
        <v>95</v>
      </c>
    </row>
    <row r="9" spans="1:2" x14ac:dyDescent="0.25">
      <c r="A9" s="24" t="s">
        <v>342</v>
      </c>
    </row>
    <row r="10" spans="1:2" x14ac:dyDescent="0.25">
      <c r="A10" s="23" t="s">
        <v>247</v>
      </c>
    </row>
    <row r="11" spans="1:2" x14ac:dyDescent="0.25">
      <c r="A11" s="24" t="s">
        <v>248</v>
      </c>
    </row>
    <row r="12" spans="1:2" x14ac:dyDescent="0.25">
      <c r="A12" s="23" t="s">
        <v>102</v>
      </c>
    </row>
    <row r="13" spans="1:2" x14ac:dyDescent="0.25">
      <c r="A13" s="24" t="s">
        <v>103</v>
      </c>
    </row>
    <row r="14" spans="1:2" x14ac:dyDescent="0.25">
      <c r="A14" s="23" t="s">
        <v>82</v>
      </c>
    </row>
    <row r="15" spans="1:2" x14ac:dyDescent="0.25">
      <c r="A15" s="24" t="s">
        <v>83</v>
      </c>
    </row>
    <row r="16" spans="1:2" x14ac:dyDescent="0.25">
      <c r="A16" s="23" t="s">
        <v>43</v>
      </c>
    </row>
    <row r="17" spans="1:1" x14ac:dyDescent="0.25">
      <c r="A17" s="24" t="s">
        <v>44</v>
      </c>
    </row>
    <row r="18" spans="1:1" x14ac:dyDescent="0.25">
      <c r="A18" s="23" t="s">
        <v>115</v>
      </c>
    </row>
    <row r="19" spans="1:1" x14ac:dyDescent="0.25">
      <c r="A19" s="24" t="s">
        <v>337</v>
      </c>
    </row>
    <row r="20" spans="1:1" x14ac:dyDescent="0.25">
      <c r="A20" s="23" t="s">
        <v>312</v>
      </c>
    </row>
    <row r="21" spans="1:1" x14ac:dyDescent="0.25">
      <c r="A21" s="24" t="s">
        <v>313</v>
      </c>
    </row>
    <row r="22" spans="1:1" x14ac:dyDescent="0.25">
      <c r="A22" s="23" t="s">
        <v>132</v>
      </c>
    </row>
    <row r="23" spans="1:1" x14ac:dyDescent="0.25">
      <c r="A23" s="24" t="s">
        <v>331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C5F91-572B-49E8-953D-07ACB4835839}">
  <dimension ref="A1:E22"/>
  <sheetViews>
    <sheetView workbookViewId="0">
      <selection activeCell="E25" sqref="E25"/>
    </sheetView>
  </sheetViews>
  <sheetFormatPr defaultRowHeight="15" x14ac:dyDescent="0.25"/>
  <cols>
    <col min="1" max="1" width="18.5703125" bestFit="1" customWidth="1"/>
    <col min="2" max="2" width="16.28515625" bestFit="1" customWidth="1"/>
    <col min="3" max="3" width="6" bestFit="1" customWidth="1"/>
    <col min="4" max="4" width="11.28515625" bestFit="1" customWidth="1"/>
    <col min="5" max="5" width="50.140625" customWidth="1"/>
  </cols>
  <sheetData>
    <row r="1" spans="1:3" x14ac:dyDescent="0.25">
      <c r="A1" s="22" t="s">
        <v>377</v>
      </c>
      <c r="B1" s="22" t="s">
        <v>378</v>
      </c>
    </row>
    <row r="2" spans="1:3" x14ac:dyDescent="0.25">
      <c r="A2" s="22" t="s">
        <v>374</v>
      </c>
      <c r="B2" t="s">
        <v>379</v>
      </c>
      <c r="C2" t="s">
        <v>380</v>
      </c>
    </row>
    <row r="3" spans="1:3" x14ac:dyDescent="0.25">
      <c r="A3" s="23" t="s">
        <v>146</v>
      </c>
      <c r="B3" s="25">
        <v>2</v>
      </c>
      <c r="C3" s="25">
        <v>1</v>
      </c>
    </row>
    <row r="4" spans="1:3" x14ac:dyDescent="0.25">
      <c r="A4" s="23" t="s">
        <v>217</v>
      </c>
      <c r="B4" s="25">
        <v>3</v>
      </c>
      <c r="C4" s="25"/>
    </row>
    <row r="5" spans="1:3" x14ac:dyDescent="0.25">
      <c r="A5" s="23" t="s">
        <v>210</v>
      </c>
      <c r="B5" s="25">
        <v>5</v>
      </c>
      <c r="C5" s="25">
        <v>2</v>
      </c>
    </row>
    <row r="6" spans="1:3" x14ac:dyDescent="0.25">
      <c r="A6" s="23" t="s">
        <v>64</v>
      </c>
      <c r="B6" s="25">
        <v>5</v>
      </c>
      <c r="C6" s="25">
        <v>3</v>
      </c>
    </row>
    <row r="7" spans="1:3" x14ac:dyDescent="0.25">
      <c r="A7" s="23" t="s">
        <v>71</v>
      </c>
      <c r="B7" s="25">
        <v>4</v>
      </c>
      <c r="C7" s="25">
        <v>2</v>
      </c>
    </row>
    <row r="8" spans="1:3" x14ac:dyDescent="0.25">
      <c r="A8" s="23" t="s">
        <v>122</v>
      </c>
      <c r="B8" s="25">
        <v>2</v>
      </c>
      <c r="C8" s="25">
        <v>3</v>
      </c>
    </row>
    <row r="9" spans="1:3" x14ac:dyDescent="0.25">
      <c r="A9" s="23" t="s">
        <v>222</v>
      </c>
      <c r="B9" s="25">
        <v>1</v>
      </c>
      <c r="C9" s="25"/>
    </row>
    <row r="10" spans="1:3" x14ac:dyDescent="0.25">
      <c r="A10" s="23" t="s">
        <v>80</v>
      </c>
      <c r="B10" s="25">
        <v>6</v>
      </c>
      <c r="C10" s="25">
        <v>4</v>
      </c>
    </row>
    <row r="11" spans="1:3" x14ac:dyDescent="0.25">
      <c r="A11" s="23" t="s">
        <v>131</v>
      </c>
      <c r="B11" s="25">
        <v>6</v>
      </c>
      <c r="C11" s="25">
        <v>4</v>
      </c>
    </row>
    <row r="12" spans="1:3" x14ac:dyDescent="0.25">
      <c r="A12" s="23" t="s">
        <v>100</v>
      </c>
      <c r="B12" s="25">
        <v>5</v>
      </c>
      <c r="C12" s="25">
        <v>2</v>
      </c>
    </row>
    <row r="13" spans="1:3" x14ac:dyDescent="0.25">
      <c r="A13" s="23" t="s">
        <v>50</v>
      </c>
      <c r="B13" s="25">
        <v>2</v>
      </c>
      <c r="C13" s="25">
        <v>4</v>
      </c>
    </row>
    <row r="14" spans="1:3" x14ac:dyDescent="0.25">
      <c r="A14" s="23" t="s">
        <v>57</v>
      </c>
      <c r="B14" s="25">
        <v>7</v>
      </c>
      <c r="C14" s="25">
        <v>2</v>
      </c>
    </row>
    <row r="15" spans="1:3" x14ac:dyDescent="0.25">
      <c r="A15" s="23" t="s">
        <v>179</v>
      </c>
      <c r="B15" s="25">
        <v>3</v>
      </c>
      <c r="C15" s="25">
        <v>6</v>
      </c>
    </row>
    <row r="16" spans="1:3" x14ac:dyDescent="0.25">
      <c r="A16" s="23" t="s">
        <v>90</v>
      </c>
      <c r="B16" s="25">
        <v>4</v>
      </c>
      <c r="C16" s="25">
        <v>2</v>
      </c>
    </row>
    <row r="17" spans="1:5" x14ac:dyDescent="0.25">
      <c r="A17" s="23" t="s">
        <v>166</v>
      </c>
      <c r="B17" s="25">
        <v>2</v>
      </c>
      <c r="C17" s="25">
        <v>2</v>
      </c>
    </row>
    <row r="18" spans="1:5" x14ac:dyDescent="0.25">
      <c r="A18" s="23" t="s">
        <v>114</v>
      </c>
      <c r="B18" s="25">
        <v>2</v>
      </c>
      <c r="C18" s="25">
        <v>3</v>
      </c>
    </row>
    <row r="21" spans="1:5" ht="15.75" thickBot="1" x14ac:dyDescent="0.3"/>
    <row r="22" spans="1:5" ht="63.75" customHeight="1" x14ac:dyDescent="0.25">
      <c r="D22" s="26">
        <f>16</f>
        <v>16</v>
      </c>
      <c r="E22" s="27" t="s">
        <v>381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64C307-FC84-4A5E-8618-C6E3C01A9D44}">
  <dimension ref="A1:B2"/>
  <sheetViews>
    <sheetView workbookViewId="0">
      <selection activeCell="B18" sqref="B18"/>
    </sheetView>
  </sheetViews>
  <sheetFormatPr defaultRowHeight="15" x14ac:dyDescent="0.25"/>
  <cols>
    <col min="2" max="2" width="35.28515625" customWidth="1"/>
  </cols>
  <sheetData>
    <row r="1" spans="1:2" x14ac:dyDescent="0.25">
      <c r="A1" s="28" t="s">
        <v>32</v>
      </c>
      <c r="B1">
        <v>38602110722</v>
      </c>
    </row>
    <row r="2" spans="1:2" x14ac:dyDescent="0.25">
      <c r="A2" s="28" t="s">
        <v>382</v>
      </c>
      <c r="B2" t="str">
        <f>IFERROR(INDEX(wt_address,MATCH(B1,wt_isikukood,0)), "Ei leitud")</f>
        <v>Mustamäe tee 165-58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598FC-B302-476C-936E-A72F70FF2FFF}">
  <dimension ref="A1:B3"/>
  <sheetViews>
    <sheetView workbookViewId="0">
      <selection activeCell="B5" sqref="B5"/>
    </sheetView>
  </sheetViews>
  <sheetFormatPr defaultRowHeight="15" x14ac:dyDescent="0.25"/>
  <cols>
    <col min="1" max="1" width="15.5703125" style="28" customWidth="1"/>
    <col min="2" max="2" width="25.28515625" customWidth="1"/>
  </cols>
  <sheetData>
    <row r="1" spans="1:2" x14ac:dyDescent="0.25">
      <c r="A1" s="28" t="s">
        <v>35</v>
      </c>
      <c r="B1" t="s">
        <v>112</v>
      </c>
    </row>
    <row r="2" spans="1:2" x14ac:dyDescent="0.25">
      <c r="A2" s="28" t="s">
        <v>38</v>
      </c>
      <c r="B2" t="s">
        <v>109</v>
      </c>
    </row>
    <row r="3" spans="1:2" x14ac:dyDescent="0.25">
      <c r="A3" s="28" t="s">
        <v>383</v>
      </c>
      <c r="B3">
        <f>COUNTIFS(wt_osakond, B2,wt_linn,B1)</f>
        <v>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8A20E-0C88-44D6-B31A-A26DD2990FB1}">
  <dimension ref="A1:G5"/>
  <sheetViews>
    <sheetView tabSelected="1" workbookViewId="0">
      <selection activeCell="F8" sqref="F8"/>
    </sheetView>
  </sheetViews>
  <sheetFormatPr defaultRowHeight="15" x14ac:dyDescent="0.25"/>
  <cols>
    <col min="1" max="1" width="12" bestFit="1" customWidth="1"/>
    <col min="2" max="2" width="10.85546875" bestFit="1" customWidth="1"/>
    <col min="3" max="3" width="8.5703125" bestFit="1" customWidth="1"/>
    <col min="4" max="4" width="9.42578125" bestFit="1" customWidth="1"/>
    <col min="5" max="5" width="18.5703125" bestFit="1" customWidth="1"/>
    <col min="6" max="6" width="9.42578125" bestFit="1" customWidth="1"/>
    <col min="7" max="7" width="10" bestFit="1" customWidth="1"/>
  </cols>
  <sheetData>
    <row r="1" spans="1:7" s="28" customFormat="1" x14ac:dyDescent="0.25">
      <c r="A1" s="28" t="s">
        <v>32</v>
      </c>
      <c r="B1" s="28" t="s">
        <v>34</v>
      </c>
      <c r="C1" s="28" t="s">
        <v>39</v>
      </c>
      <c r="D1" s="28" t="s">
        <v>38</v>
      </c>
      <c r="E1" s="28" t="s">
        <v>41</v>
      </c>
      <c r="F1" s="28" t="s">
        <v>372</v>
      </c>
      <c r="G1" s="28" t="s">
        <v>371</v>
      </c>
    </row>
    <row r="2" spans="1:7" x14ac:dyDescent="0.25">
      <c r="A2">
        <v>38602110722</v>
      </c>
      <c r="B2" t="str">
        <f>IFERROR(INDEX(wt_perenimi,MATCH(A2,wt_isikukood,0)),"Ei leitud")</f>
        <v>Burmeister</v>
      </c>
      <c r="C2" t="str">
        <f>IFERROR(INDEX(wt_amet,MATCH(A2,wt_isikukood,0)), "")</f>
        <v>autojuht</v>
      </c>
      <c r="D2" t="str">
        <f>IFERROR(INDEX(wt_osakond,MATCH(A2,wt_isikukood,0)), "")</f>
        <v>Transport</v>
      </c>
      <c r="E2" t="str">
        <f>IFERROR(INDEX(wt_huviala,MATCH(A2,wt_isikukood,0)), "")</f>
        <v>programmeerimine</v>
      </c>
      <c r="F2" s="20" t="str">
        <f ca="1">IFERROR(INDEX(wt_tahtkuju,MATCH(A2,wt_isikukood,0)), "")</f>
        <v>i</v>
      </c>
      <c r="G2" t="str">
        <f ca="1">IFERROR(INDEX(wt_aastaaeg,MATCH(A2,wt_isikukood,0)), "")</f>
        <v>Kalad</v>
      </c>
    </row>
    <row r="3" spans="1:7" x14ac:dyDescent="0.25">
      <c r="C3" t="str">
        <f>IFERROR(INDEX(wt_amet,MATCH(A3,wt_isikukood,0)), "")</f>
        <v/>
      </c>
      <c r="D3" t="str">
        <f>IFERROR(INDEX(wt_osakond,MATCH(A3,wt_isikukood,0)), "")</f>
        <v/>
      </c>
      <c r="E3" t="str">
        <f>IFERROR(INDEX(wt_huviala,MATCH(A3,wt_isikukood,0)), "")</f>
        <v/>
      </c>
      <c r="F3" s="20" t="str">
        <f>IFERROR(INDEX(wt_tahtkuju,MATCH(A3,wt_isikukood,0)), "")</f>
        <v/>
      </c>
      <c r="G3" t="str">
        <f>IFERROR(INDEX(wt_aastaaeg,MATCH(A3,wt_isikukood,0)), "")</f>
        <v/>
      </c>
    </row>
    <row r="4" spans="1:7" x14ac:dyDescent="0.25">
      <c r="C4" t="str">
        <f>IFERROR(INDEX(wt_amet,MATCH(A4,wt_isikukood,0)), "")</f>
        <v/>
      </c>
      <c r="D4" t="str">
        <f>IFERROR(INDEX(wt_osakond,MATCH(A4,wt_isikukood,0)), "")</f>
        <v/>
      </c>
      <c r="E4" t="str">
        <f>IFERROR(INDEX(wt_huviala,MATCH(A4,wt_isikukood,0)), "")</f>
        <v/>
      </c>
      <c r="F4" s="20" t="str">
        <f>IFERROR(INDEX(wt_tahtkuju,MATCH(A4,wt_isikukood,0)), "")</f>
        <v/>
      </c>
      <c r="G4" t="str">
        <f>IFERROR(INDEX(wt_aastaaeg,MATCH(A4,wt_isikukood,0)), "")</f>
        <v/>
      </c>
    </row>
    <row r="5" spans="1:7" x14ac:dyDescent="0.25">
      <c r="C5" t="str">
        <f>IFERROR(INDEX(wt_amet,MATCH(A5,wt_isikukood,0)), "")</f>
        <v/>
      </c>
      <c r="D5" t="str">
        <f>IFERROR(INDEX(wt_osakond,MATCH(A5,wt_isikukood,0)), "")</f>
        <v/>
      </c>
      <c r="E5" t="str">
        <f>IFERROR(INDEX(wt_huviala,MATCH(A5,wt_isikukood,0)), "")</f>
        <v/>
      </c>
      <c r="F5" s="20" t="str">
        <f>IFERROR(INDEX(wt_tahtkuju,MATCH(A5,wt_isikukood,0)), "")</f>
        <v/>
      </c>
      <c r="G5" t="str">
        <f>IFERROR(INDEX(wt_aastaaeg,MATCH(A5,wt_isikukood,0)), "")</f>
        <v/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17</vt:i4>
      </vt:variant>
    </vt:vector>
  </HeadingPairs>
  <TitlesOfParts>
    <vt:vector size="27" baseType="lpstr">
      <vt:lpstr>Variandid</vt:lpstr>
      <vt:lpstr>Töötajad</vt:lpstr>
      <vt:lpstr>Lisa</vt:lpstr>
      <vt:lpstr>Filter_1</vt:lpstr>
      <vt:lpstr>Filter_2</vt:lpstr>
      <vt:lpstr>Risttabel+Diagramm</vt:lpstr>
      <vt:lpstr>Otsing_1</vt:lpstr>
      <vt:lpstr>Otsing_2</vt:lpstr>
      <vt:lpstr>Päring</vt:lpstr>
      <vt:lpstr>Abi</vt:lpstr>
      <vt:lpstr>s_month</vt:lpstr>
      <vt:lpstr>s_start</vt:lpstr>
      <vt:lpstr>s_stiihiad</vt:lpstr>
      <vt:lpstr>s_symbol</vt:lpstr>
      <vt:lpstr>s_tähtkujud</vt:lpstr>
      <vt:lpstr>workers</vt:lpstr>
      <vt:lpstr>wt_aastaaeg</vt:lpstr>
      <vt:lpstr>wt_address</vt:lpstr>
      <vt:lpstr>wt_amet</vt:lpstr>
      <vt:lpstr>wt_eesnimi</vt:lpstr>
      <vt:lpstr>wt_huviala</vt:lpstr>
      <vt:lpstr>wt_isikukood</vt:lpstr>
      <vt:lpstr>wt_linn</vt:lpstr>
      <vt:lpstr>wt_osakond</vt:lpstr>
      <vt:lpstr>wt_perenimi</vt:lpstr>
      <vt:lpstr>wt_tahtkuju</vt:lpstr>
      <vt:lpstr>wtable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Opilane TTHK</dc:creator>
  <cp:lastModifiedBy>andero mägi</cp:lastModifiedBy>
  <dcterms:created xsi:type="dcterms:W3CDTF">2023-09-18T12:37:56Z</dcterms:created>
  <dcterms:modified xsi:type="dcterms:W3CDTF">2023-09-22T10:41:36Z</dcterms:modified>
</cp:coreProperties>
</file>