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oro\Downloads\Edgar\TARge23\Kontoritarkvarad Excel\"/>
    </mc:Choice>
  </mc:AlternateContent>
  <xr:revisionPtr revIDLastSave="0" documentId="13_ncr:1_{A3DEE42B-3F8F-4C67-A9D1-1D6B31D4A8BE}" xr6:coauthVersionLast="45" xr6:coauthVersionMax="47" xr10:uidLastSave="{00000000-0000-0000-0000-000000000000}"/>
  <bookViews>
    <workbookView xWindow="-120" yWindow="-120" windowWidth="24240" windowHeight="13140" firstSheet="3" activeTab="3" xr2:uid="{3330D1A8-EFC1-4849-8AC2-672FDAFDA057}"/>
  </bookViews>
  <sheets>
    <sheet name="Ülesanne " sheetId="5" r:id="rId1"/>
    <sheet name="Variandid " sheetId="2" r:id="rId2"/>
    <sheet name="Töötajad" sheetId="3" r:id="rId3"/>
    <sheet name="Lisa" sheetId="4" r:id="rId4"/>
    <sheet name="Filter_1" sheetId="6" r:id="rId5"/>
    <sheet name="Filter_2" sheetId="8" r:id="rId6"/>
    <sheet name="Risttabel+Diagramm" sheetId="9" r:id="rId7"/>
    <sheet name="Otsing_1" sheetId="10" r:id="rId8"/>
    <sheet name="Otsing_2" sheetId="11" r:id="rId9"/>
    <sheet name="Päring" sheetId="12" r:id="rId10"/>
    <sheet name="Abi" sheetId="13" r:id="rId11"/>
  </sheets>
  <definedNames>
    <definedName name="_xlnm._FilterDatabase" localSheetId="4" hidden="1">Filter_1!$A$1:$C$100</definedName>
    <definedName name="_xlnm._FilterDatabase" localSheetId="5" hidden="1">Filter_2!$A$1:$C$1</definedName>
    <definedName name="_xlnm._FilterDatabase" localSheetId="7" hidden="1">Otsing_1!$A$1:$F$100</definedName>
    <definedName name="_xlnm._FilterDatabase" localSheetId="6" hidden="1">'Risttabel+Diagramm'!$A$1:$C$1</definedName>
    <definedName name="Aadress">Töötajad!$K$2:$K$100</definedName>
    <definedName name="Aastaaeg">Lisa!#REF!</definedName>
    <definedName name="Alguskuupäevad">Lisa!$C$3:$C$15</definedName>
    <definedName name="Amet">Töötajad!$N$2:$N$100</definedName>
    <definedName name="Eesnimi">Töötajad!$H$2:$H$100</definedName>
    <definedName name="Huviala">Töötajad!$P$2:$P$100</definedName>
    <definedName name="Isikukood">Töötajad!$A$2:$A$100</definedName>
    <definedName name="Kodulemmik">Töötajad!$Q$2:$Q$100</definedName>
    <definedName name="Kuud">Lisa!$G$3:$G$15</definedName>
    <definedName name="Linn">Töötajad!$J$2:$J$100</definedName>
    <definedName name="Osakond">Töötajad!$M$2:$M$100</definedName>
    <definedName name="Palk">Töötajad!$O$2:$O$100</definedName>
    <definedName name="Perenimi">Töötajad!$I$2:$I$100</definedName>
    <definedName name="Pereseis">Töötajad!$L$2:$L$100</definedName>
    <definedName name="Stiihiad">Lisa!$E$3:$E$15</definedName>
    <definedName name="Sugu">Töötajad!$B$2:$B$100</definedName>
    <definedName name="Sümbol">Lisa!$D$3:$D$15</definedName>
    <definedName name="Sünnikuupäevad">Töötajad!$C$2:$C$100</definedName>
    <definedName name="Tähtkujud">Lisa!$B$3:$B$15</definedName>
    <definedName name="Vanus">Töötajad!$D$2:$D$100</definedName>
  </definedNames>
  <calcPr calcId="18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F5" i="12" l="1"/>
  <c r="F6" i="12"/>
  <c r="F7" i="12"/>
  <c r="E5" i="12"/>
  <c r="E6" i="12"/>
  <c r="E7" i="12"/>
  <c r="F4" i="12"/>
  <c r="E4" i="12"/>
  <c r="D4" i="12"/>
  <c r="D5" i="12"/>
  <c r="D6" i="12"/>
  <c r="D7" i="12"/>
  <c r="B5" i="12" l="1"/>
  <c r="B6" i="12"/>
  <c r="B7" i="12"/>
  <c r="B4" i="12"/>
  <c r="C5" i="12"/>
  <c r="C6" i="12"/>
  <c r="C7" i="12"/>
  <c r="C4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2" i="8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G2" i="3"/>
  <c r="F2" i="3"/>
  <c r="G10" i="3"/>
  <c r="G18" i="3"/>
  <c r="G26" i="3"/>
  <c r="G34" i="3"/>
  <c r="G42" i="3"/>
  <c r="G50" i="3"/>
  <c r="G58" i="3"/>
  <c r="G66" i="3"/>
  <c r="G74" i="3"/>
  <c r="G82" i="3"/>
  <c r="G90" i="3"/>
  <c r="G98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F99" i="3"/>
  <c r="G99" i="3" s="1"/>
  <c r="F100" i="3"/>
  <c r="G100" i="3" s="1"/>
  <c r="C15" i="4" l="1"/>
  <c r="C14" i="4"/>
  <c r="C13" i="4"/>
  <c r="C12" i="4"/>
  <c r="C11" i="4"/>
  <c r="C10" i="4"/>
  <c r="C9" i="4"/>
  <c r="C8" i="4"/>
  <c r="C7" i="4"/>
  <c r="C6" i="4"/>
  <c r="C5" i="4"/>
  <c r="C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Mironova</author>
  </authors>
  <commentList>
    <comment ref="A1" authorId="0" shapeId="0" xr:uid="{3CB74799-630E-4456-8B7C-FE83C72C938E}">
      <text>
        <r>
          <rPr>
            <sz val="12"/>
            <color indexed="81"/>
            <rFont val="Tahoma"/>
            <family val="2"/>
            <charset val="204"/>
          </rPr>
          <t xml:space="preserve">Ülesanne variant arvutada valemi järgi </t>
        </r>
        <r>
          <rPr>
            <i/>
            <sz val="12"/>
            <color indexed="81"/>
            <rFont val="Tahoma"/>
            <family val="2"/>
            <charset val="204"/>
          </rPr>
          <t>=MOD(XX; 20)</t>
        </r>
        <r>
          <rPr>
            <sz val="12"/>
            <color indexed="81"/>
            <rFont val="Tahoma"/>
            <family val="2"/>
            <charset val="204"/>
          </rPr>
          <t xml:space="preserve">, kus XX - kaks viimast kasutajanime numbrit 
</t>
        </r>
      </text>
    </comment>
  </commentList>
</comments>
</file>

<file path=xl/sharedStrings.xml><?xml version="1.0" encoding="utf-8"?>
<sst xmlns="http://schemas.openxmlformats.org/spreadsheetml/2006/main" count="2354" uniqueCount="411">
  <si>
    <t>Variandi number</t>
  </si>
  <si>
    <r>
      <rPr>
        <b/>
        <sz val="11"/>
        <color rgb="FFFF0000"/>
        <rFont val="Calibri"/>
        <family val="2"/>
        <charset val="204"/>
        <scheme val="minor"/>
      </rPr>
      <t>Arendatud filter</t>
    </r>
    <r>
      <rPr>
        <b/>
        <sz val="11"/>
        <color theme="1"/>
        <rFont val="Calibri"/>
        <family val="2"/>
        <charset val="186"/>
        <scheme val="minor"/>
      </rPr>
      <t xml:space="preserve"> (tulemused esitada töölehtedel Filter_1 ja Filter_2)</t>
    </r>
  </si>
  <si>
    <t>Risttabelid e. liigendtabelid (paigutada töölehele Risttabel+Diagramm)</t>
  </si>
  <si>
    <r>
      <t xml:space="preserve">Rakendused otsingufunktsioonide abil. Tulemused esitada töölehtedel Otsing_1 ja Otsing_2. 
</t>
    </r>
    <r>
      <rPr>
        <b/>
        <sz val="11"/>
        <color rgb="FFFF0000"/>
        <rFont val="Calibri"/>
        <family val="2"/>
        <charset val="186"/>
        <scheme val="minor"/>
      </rPr>
      <t>Etteantavate väärtuste lahtritele määrata valideerimine loeteluga.</t>
    </r>
  </si>
  <si>
    <r>
      <t xml:space="preserve">Töölehel </t>
    </r>
    <r>
      <rPr>
        <b/>
        <sz val="11"/>
        <color rgb="FF000000"/>
        <rFont val="Calibri"/>
        <family val="2"/>
        <scheme val="minor"/>
      </rPr>
      <t xml:space="preserve">Päring </t>
    </r>
    <r>
      <rPr>
        <sz val="11"/>
        <color rgb="FF000000"/>
        <rFont val="Calibri"/>
        <family val="2"/>
        <scheme val="minor"/>
      </rPr>
      <t>luua tabeliobjekt (</t>
    </r>
    <r>
      <rPr>
        <b/>
        <sz val="11"/>
        <color rgb="FF000000"/>
        <rFont val="Calibri"/>
        <family val="2"/>
        <scheme val="minor"/>
      </rPr>
      <t>Table)</t>
    </r>
    <r>
      <rPr>
        <sz val="11"/>
        <color rgb="FF000000"/>
        <rFont val="Calibri"/>
        <family val="2"/>
        <scheme val="minor"/>
      </rPr>
      <t xml:space="preserve">, mis koosneb 6 veerust. 
1. veerus on töötajate isikukoodid (valite ise), mis määratakse valideerimise abil  isikukoodide loetelust. 
2 - 6 veeru väärtused leitakse otsingufunktsioonide abil  isikukoodi järgi: </t>
    </r>
  </si>
  <si>
    <t>Moodustada töölehele Filter_1 nimekiri nende inimeste koduloomaliikidest, kes elavad väljaspool Tallinna ja huvituvad käsitööst (ainult unikaalsed väärtused).</t>
  </si>
  <si>
    <t>Koostada risttabel inimeste hobide esinemissageduste analüüsimiseks naiste/meeste ja linnade lõikes.</t>
  </si>
  <si>
    <t>Leida kõige vanema töötaja perekonnaseis.</t>
  </si>
  <si>
    <t>Perenimi, Linn, Aadress, Kodulemmik, Vanus, Sünnikuupäev</t>
  </si>
  <si>
    <t>Väljastada töölehele Filter_2 nende inimeste  ees-ja perenimed, kes on sündinud etteantud kuus. Kriteeriumi lahtrile kuu nimetusega  peab olema määratud valideerimine loeteluga.</t>
  </si>
  <si>
    <t>Risttabeli andmete alusel koostada sobiv diagramm.</t>
  </si>
  <si>
    <t>Leida, mittu etteantud liiki lemmiklooma on etteantud ametis töötavatel inimestel.</t>
  </si>
  <si>
    <t>Isikukood</t>
  </si>
  <si>
    <t>Eesnimi</t>
  </si>
  <si>
    <t>Perenimi</t>
  </si>
  <si>
    <t>Linn</t>
  </si>
  <si>
    <t>Aadress</t>
  </si>
  <si>
    <t>Pereseis</t>
  </si>
  <si>
    <t>Osakond</t>
  </si>
  <si>
    <t>Amet</t>
  </si>
  <si>
    <t>Palk</t>
  </si>
  <si>
    <t>Huviala</t>
  </si>
  <si>
    <t>Kodulemmik</t>
  </si>
  <si>
    <t>Priit</t>
  </si>
  <si>
    <t>Burmeister</t>
  </si>
  <si>
    <t>Jõgeva</t>
  </si>
  <si>
    <t>Mustamäe tee 165-58</t>
  </si>
  <si>
    <t>lahutatud</t>
  </si>
  <si>
    <t>Transport</t>
  </si>
  <si>
    <t>autojuht</t>
  </si>
  <si>
    <t>programmeerimine</t>
  </si>
  <si>
    <t>hamster</t>
  </si>
  <si>
    <t>Ahto</t>
  </si>
  <si>
    <t>Danilov</t>
  </si>
  <si>
    <t>Paide</t>
  </si>
  <si>
    <t>Linnamäe tee 85-21</t>
  </si>
  <si>
    <t>vallaline</t>
  </si>
  <si>
    <t>raamatu lugemine</t>
  </si>
  <si>
    <t>ei ole</t>
  </si>
  <si>
    <t>Jaan</t>
  </si>
  <si>
    <t>Kaasik</t>
  </si>
  <si>
    <t>Rakvere</t>
  </si>
  <si>
    <t>Pärnu mnt 453A-19</t>
  </si>
  <si>
    <t>abielus</t>
  </si>
  <si>
    <t>kalapüük</t>
  </si>
  <si>
    <t>koer</t>
  </si>
  <si>
    <t>Boris</t>
  </si>
  <si>
    <t>Küünemäe</t>
  </si>
  <si>
    <t>Saue</t>
  </si>
  <si>
    <t>Kopli 65/2-5</t>
  </si>
  <si>
    <t>vabaabielus</t>
  </si>
  <si>
    <t>karate</t>
  </si>
  <si>
    <t>Aadu</t>
  </si>
  <si>
    <t>Malva</t>
  </si>
  <si>
    <t>Paldiski</t>
  </si>
  <si>
    <t>Läänemere 62-68</t>
  </si>
  <si>
    <t>Arnold</t>
  </si>
  <si>
    <t>Merilaid</t>
  </si>
  <si>
    <t>Keila</t>
  </si>
  <si>
    <t>Pae 60-13</t>
  </si>
  <si>
    <t>käsitöö</t>
  </si>
  <si>
    <t>kass</t>
  </si>
  <si>
    <t>Paul</t>
  </si>
  <si>
    <t>Naaber</t>
  </si>
  <si>
    <t>Tamsalu</t>
  </si>
  <si>
    <t>Mustamäe tee 195-48</t>
  </si>
  <si>
    <t>Ando</t>
  </si>
  <si>
    <t>Nõmmik</t>
  </si>
  <si>
    <t>Kunda</t>
  </si>
  <si>
    <t>Mahtra 25-105</t>
  </si>
  <si>
    <t>ratsutamine</t>
  </si>
  <si>
    <t>kilpkonn</t>
  </si>
  <si>
    <t>Aarne</t>
  </si>
  <si>
    <t>Oks</t>
  </si>
  <si>
    <t>Liiva 7a-3</t>
  </si>
  <si>
    <t>Hanno</t>
  </si>
  <si>
    <t>Pedak</t>
  </si>
  <si>
    <t>Tõrva</t>
  </si>
  <si>
    <t>Läänemere tee 17-216</t>
  </si>
  <si>
    <t>lesk</t>
  </si>
  <si>
    <t>pillimäng</t>
  </si>
  <si>
    <t>papagoi</t>
  </si>
  <si>
    <t>Margus</t>
  </si>
  <si>
    <t>Roosimägi</t>
  </si>
  <si>
    <t>Kallaste</t>
  </si>
  <si>
    <t>Õismäe tee 96-35</t>
  </si>
  <si>
    <t>Kristjan</t>
  </si>
  <si>
    <t>Mägi</t>
  </si>
  <si>
    <t>Tartu mnt 24-1</t>
  </si>
  <si>
    <t>Müük</t>
  </si>
  <si>
    <t>diiler</t>
  </si>
  <si>
    <t>Noormets</t>
  </si>
  <si>
    <t>Tallinn</t>
  </si>
  <si>
    <t>Kivila 18-69</t>
  </si>
  <si>
    <t>võrkpall</t>
  </si>
  <si>
    <t>Reijo</t>
  </si>
  <si>
    <t>Okspuu</t>
  </si>
  <si>
    <t>Kadrina</t>
  </si>
  <si>
    <t>Pakase 47</t>
  </si>
  <si>
    <t>Aare</t>
  </si>
  <si>
    <t>Raudsepp</t>
  </si>
  <si>
    <t>Kärberi 13-8</t>
  </si>
  <si>
    <t>kergejõustik</t>
  </si>
  <si>
    <t>meresiga</t>
  </si>
  <si>
    <t>Elvi</t>
  </si>
  <si>
    <t>Berk</t>
  </si>
  <si>
    <t>Sõpruse 3 - 125</t>
  </si>
  <si>
    <t>dispetser</t>
  </si>
  <si>
    <t>Kristiina</t>
  </si>
  <si>
    <t>Kohtla-Järve</t>
  </si>
  <si>
    <t>Koidu 10-9</t>
  </si>
  <si>
    <t>lumelauasõit</t>
  </si>
  <si>
    <t>Tiina</t>
  </si>
  <si>
    <t>Rajamäe</t>
  </si>
  <si>
    <t>Viljandi</t>
  </si>
  <si>
    <t>Arbu 5-24</t>
  </si>
  <si>
    <t>Karl</t>
  </si>
  <si>
    <t>Salu</t>
  </si>
  <si>
    <t>Sepa 2-3</t>
  </si>
  <si>
    <t>Ladu</t>
  </si>
  <si>
    <t>Mare</t>
  </si>
  <si>
    <t>Eesmaa</t>
  </si>
  <si>
    <t>Kiili</t>
  </si>
  <si>
    <t>Mahtra 36-50</t>
  </si>
  <si>
    <t>Majandus</t>
  </si>
  <si>
    <t>juhataja</t>
  </si>
  <si>
    <t>golfimäng</t>
  </si>
  <si>
    <t>Hendrik</t>
  </si>
  <si>
    <t>Kanter</t>
  </si>
  <si>
    <t>Võru</t>
  </si>
  <si>
    <t>Aegviidu Piibe mnt 44-1</t>
  </si>
  <si>
    <t>Tootmine</t>
  </si>
  <si>
    <t>Malle</t>
  </si>
  <si>
    <t>Kivioja</t>
  </si>
  <si>
    <t>Võru 2-125</t>
  </si>
  <si>
    <t>Finants</t>
  </si>
  <si>
    <t>Anton</t>
  </si>
  <si>
    <t>Meister</t>
  </si>
  <si>
    <t>Pärnu</t>
  </si>
  <si>
    <t>Liivalaia 32-35</t>
  </si>
  <si>
    <t>Mikson</t>
  </si>
  <si>
    <t>Ost</t>
  </si>
  <si>
    <t>Erno</t>
  </si>
  <si>
    <t>Salumets</t>
  </si>
  <si>
    <t>Kuressaare</t>
  </si>
  <si>
    <t>Pronksi 6a-1</t>
  </si>
  <si>
    <t>sulgpall</t>
  </si>
  <si>
    <t>Faina</t>
  </si>
  <si>
    <t>Lepp</t>
  </si>
  <si>
    <t>Vikerlase 13-216</t>
  </si>
  <si>
    <t>jurist</t>
  </si>
  <si>
    <t>madu</t>
  </si>
  <si>
    <t>Ligi</t>
  </si>
  <si>
    <t>Lõime 6-4</t>
  </si>
  <si>
    <t>Erki</t>
  </si>
  <si>
    <t>Arsenov</t>
  </si>
  <si>
    <t>Loksa</t>
  </si>
  <si>
    <t>Retke 22-43</t>
  </si>
  <si>
    <t>kompekteerija</t>
  </si>
  <si>
    <t>rahvatants</t>
  </si>
  <si>
    <t>Airi</t>
  </si>
  <si>
    <t>Põld</t>
  </si>
  <si>
    <t>Nisu 5-7</t>
  </si>
  <si>
    <t>Mirja</t>
  </si>
  <si>
    <t>Bergmann</t>
  </si>
  <si>
    <t>Tartu</t>
  </si>
  <si>
    <t>Rästa 7/3</t>
  </si>
  <si>
    <t>koristaja</t>
  </si>
  <si>
    <t>Aasa</t>
  </si>
  <si>
    <t>Randla</t>
  </si>
  <si>
    <t>Telliskivi 52a-1</t>
  </si>
  <si>
    <t>Toomsalu</t>
  </si>
  <si>
    <t>Ainsaar</t>
  </si>
  <si>
    <t>Valga</t>
  </si>
  <si>
    <t>Raudla 30a-20</t>
  </si>
  <si>
    <t>lukksepp</t>
  </si>
  <si>
    <t>Heinlo</t>
  </si>
  <si>
    <t>Odra 4-1</t>
  </si>
  <si>
    <t>Jürimäe</t>
  </si>
  <si>
    <t>Akadeemia tee 62-75</t>
  </si>
  <si>
    <t>Müürsepp</t>
  </si>
  <si>
    <t>Vändra</t>
  </si>
  <si>
    <t>Maleva 2b-11</t>
  </si>
  <si>
    <t>Eevald</t>
  </si>
  <si>
    <t>Parts</t>
  </si>
  <si>
    <t>Sõle 61-19</t>
  </si>
  <si>
    <t>Marko</t>
  </si>
  <si>
    <t>Erikson</t>
  </si>
  <si>
    <t>Haapsalu</t>
  </si>
  <si>
    <t>meister</t>
  </si>
  <si>
    <t>jalgrattasport</t>
  </si>
  <si>
    <t>Marmor</t>
  </si>
  <si>
    <t>Arbi 2-155</t>
  </si>
  <si>
    <t>Kaivo</t>
  </si>
  <si>
    <t>Mets</t>
  </si>
  <si>
    <t>Tapa</t>
  </si>
  <si>
    <t>Virbi 4-132</t>
  </si>
  <si>
    <t>jalgpall</t>
  </si>
  <si>
    <t>Erika</t>
  </si>
  <si>
    <t>Bachmann</t>
  </si>
  <si>
    <t>Kaluri 2-12</t>
  </si>
  <si>
    <t>müügijuht</t>
  </si>
  <si>
    <t>korvpall</t>
  </si>
  <si>
    <t>Ene</t>
  </si>
  <si>
    <t>Elmik</t>
  </si>
  <si>
    <t>Kivimurru 11 - 10</t>
  </si>
  <si>
    <t>Tarmo</t>
  </si>
  <si>
    <t>Müller</t>
  </si>
  <si>
    <t>Kristel</t>
  </si>
  <si>
    <t>Astok</t>
  </si>
  <si>
    <t>Kolde 88-79</t>
  </si>
  <si>
    <t>raamatupidaja</t>
  </si>
  <si>
    <t>Vilma</t>
  </si>
  <si>
    <t>Ümera 24-5</t>
  </si>
  <si>
    <t>Laubre</t>
  </si>
  <si>
    <t>Jõhvi</t>
  </si>
  <si>
    <t>Roheline 3</t>
  </si>
  <si>
    <t>Evi</t>
  </si>
  <si>
    <t>Sarapik</t>
  </si>
  <si>
    <t>Katy</t>
  </si>
  <si>
    <t>Veesimaa</t>
  </si>
  <si>
    <t>Paasiku 28-3</t>
  </si>
  <si>
    <t>referent</t>
  </si>
  <si>
    <t>Helen</t>
  </si>
  <si>
    <t>Aigro</t>
  </si>
  <si>
    <t>Randla 13 - 619</t>
  </si>
  <si>
    <t>sekretär</t>
  </si>
  <si>
    <t>Laine</t>
  </si>
  <si>
    <t>Eek</t>
  </si>
  <si>
    <t>Õismäe tee 105-44</t>
  </si>
  <si>
    <t>Aigi</t>
  </si>
  <si>
    <t>Härm</t>
  </si>
  <si>
    <t>Saku</t>
  </si>
  <si>
    <t>Sirje</t>
  </si>
  <si>
    <t>Jana</t>
  </si>
  <si>
    <t>Kaal</t>
  </si>
  <si>
    <t>Nurga 4-98</t>
  </si>
  <si>
    <t>Kasemets</t>
  </si>
  <si>
    <t>Põlva</t>
  </si>
  <si>
    <t>Lasnamäe 50/10-23</t>
  </si>
  <si>
    <t>Kukk</t>
  </si>
  <si>
    <t>Kärberi 14 - 2</t>
  </si>
  <si>
    <t>Valve</t>
  </si>
  <si>
    <t>Mäesalu</t>
  </si>
  <si>
    <t>Sepa 2 - 3</t>
  </si>
  <si>
    <t>Annika</t>
  </si>
  <si>
    <t>Paju</t>
  </si>
  <si>
    <t>Ehitajate tee 74-32</t>
  </si>
  <si>
    <t>Evelin</t>
  </si>
  <si>
    <t>Võidu 80</t>
  </si>
  <si>
    <t>Hilja</t>
  </si>
  <si>
    <t>Raid</t>
  </si>
  <si>
    <t>Võru 2-122</t>
  </si>
  <si>
    <t>Juulia</t>
  </si>
  <si>
    <t>Tubin</t>
  </si>
  <si>
    <t>Vana-Kalamaja 7-9</t>
  </si>
  <si>
    <t>Maarja</t>
  </si>
  <si>
    <t>Ambros</t>
  </si>
  <si>
    <t>Ümera 60-45</t>
  </si>
  <si>
    <t>sekretäär</t>
  </si>
  <si>
    <t>Einar</t>
  </si>
  <si>
    <t>Ehala</t>
  </si>
  <si>
    <t>treial</t>
  </si>
  <si>
    <t>Andrus</t>
  </si>
  <si>
    <t>Koort</t>
  </si>
  <si>
    <t>Türi</t>
  </si>
  <si>
    <t>Taime 19 - 5</t>
  </si>
  <si>
    <t>Lepiksoo</t>
  </si>
  <si>
    <t>Sütiste 39-64</t>
  </si>
  <si>
    <t>Ahti</t>
  </si>
  <si>
    <t>Agur</t>
  </si>
  <si>
    <t>Ringi 3-18</t>
  </si>
  <si>
    <t>tööline</t>
  </si>
  <si>
    <t>Bauman</t>
  </si>
  <si>
    <t>Raadiku 19-73</t>
  </si>
  <si>
    <t>Rapla</t>
  </si>
  <si>
    <t>Sõpruse pst 250 - 144</t>
  </si>
  <si>
    <t>Olav</t>
  </si>
  <si>
    <t>Paekaare 58-51</t>
  </si>
  <si>
    <t>Erna</t>
  </si>
  <si>
    <t>Narva</t>
  </si>
  <si>
    <t>Õismäe tee 21-10</t>
  </si>
  <si>
    <t>Elson</t>
  </si>
  <si>
    <t>Puhangu 4-14</t>
  </si>
  <si>
    <t>Leida</t>
  </si>
  <si>
    <t>Jaanus</t>
  </si>
  <si>
    <t>Kihnu 16-39</t>
  </si>
  <si>
    <t>Meelis</t>
  </si>
  <si>
    <t>Kalju</t>
  </si>
  <si>
    <t>Vuti 67</t>
  </si>
  <si>
    <t>Kreen</t>
  </si>
  <si>
    <t>Ümera 6 -- 53</t>
  </si>
  <si>
    <t>Riho</t>
  </si>
  <si>
    <t>Kuusk</t>
  </si>
  <si>
    <t>Mustamäe tee 195-102</t>
  </si>
  <si>
    <t>Laanepõld</t>
  </si>
  <si>
    <t>Tartu mnt 32-22</t>
  </si>
  <si>
    <t>Heli</t>
  </si>
  <si>
    <t>Lind</t>
  </si>
  <si>
    <t>Järveotsa tee 43-15</t>
  </si>
  <si>
    <t>Raivo</t>
  </si>
  <si>
    <t>Lokk</t>
  </si>
  <si>
    <t>Koorti 18-24</t>
  </si>
  <si>
    <t>Eino</t>
  </si>
  <si>
    <t>Luige</t>
  </si>
  <si>
    <t>Sõpruse pst 246-40</t>
  </si>
  <si>
    <t>Madis</t>
  </si>
  <si>
    <t>Maasalu</t>
  </si>
  <si>
    <t>Sindi</t>
  </si>
  <si>
    <t>Ehte 5-28</t>
  </si>
  <si>
    <t>Kagu 13-4</t>
  </si>
  <si>
    <t>Markus</t>
  </si>
  <si>
    <t>Meigas</t>
  </si>
  <si>
    <t>Ehitajate tee 68-21</t>
  </si>
  <si>
    <t>Kersti</t>
  </si>
  <si>
    <t>Miller</t>
  </si>
  <si>
    <t>Langu 5-27</t>
  </si>
  <si>
    <t>Muld</t>
  </si>
  <si>
    <t>Liinamäe 35-37</t>
  </si>
  <si>
    <t>Norak</t>
  </si>
  <si>
    <t>Kivila 16-71</t>
  </si>
  <si>
    <t>Paasiku 4-101</t>
  </si>
  <si>
    <t>Pajusaar</t>
  </si>
  <si>
    <t>Linnamäe 25-204</t>
  </si>
  <si>
    <t>Selma</t>
  </si>
  <si>
    <t>Parre</t>
  </si>
  <si>
    <t>Kalevipoja 11-110</t>
  </si>
  <si>
    <t>Paulus</t>
  </si>
  <si>
    <t>Sõle 5-10</t>
  </si>
  <si>
    <t>Petrov</t>
  </si>
  <si>
    <t>Raadiku 1 - 23</t>
  </si>
  <si>
    <t>Irma</t>
  </si>
  <si>
    <t>Piirsalu</t>
  </si>
  <si>
    <t>Põldmaa</t>
  </si>
  <si>
    <t>Paekaare 62-53</t>
  </si>
  <si>
    <t>Argo</t>
  </si>
  <si>
    <t>Keskuse 14-44</t>
  </si>
  <si>
    <t>Kustav</t>
  </si>
  <si>
    <t>Vikerlase 17-87</t>
  </si>
  <si>
    <t>Kaspar</t>
  </si>
  <si>
    <t>Vana-Kalamaja 20-16a</t>
  </si>
  <si>
    <t>Arvi</t>
  </si>
  <si>
    <t>Väljas</t>
  </si>
  <si>
    <t>Kibuvitsa 3-3</t>
  </si>
  <si>
    <t>Pulk</t>
  </si>
  <si>
    <t>Raudla 30A-20</t>
  </si>
  <si>
    <t>valvur</t>
  </si>
  <si>
    <t>maa</t>
  </si>
  <si>
    <t>g</t>
  </si>
  <si>
    <t>Kaljukits</t>
  </si>
  <si>
    <t>tuli</t>
  </si>
  <si>
    <t>f</t>
  </si>
  <si>
    <t>Ambur</t>
  </si>
  <si>
    <t>vesi</t>
  </si>
  <si>
    <t>e</t>
  </si>
  <si>
    <t>Skorpion</t>
  </si>
  <si>
    <t>õhk</t>
  </si>
  <si>
    <t>d</t>
  </si>
  <si>
    <t>Kaalud</t>
  </si>
  <si>
    <t>c</t>
  </si>
  <si>
    <t>Neitsi</t>
  </si>
  <si>
    <t>b</t>
  </si>
  <si>
    <t>Lõvi</t>
  </si>
  <si>
    <t>a</t>
  </si>
  <si>
    <t>Vähk</t>
  </si>
  <si>
    <t>`</t>
  </si>
  <si>
    <t>Kaksikud</t>
  </si>
  <si>
    <t>_</t>
  </si>
  <si>
    <t>Sõnn</t>
  </si>
  <si>
    <t>^</t>
  </si>
  <si>
    <t>Jäär</t>
  </si>
  <si>
    <t>i</t>
  </si>
  <si>
    <t>Kalad</t>
  </si>
  <si>
    <t>h</t>
  </si>
  <si>
    <t>Veevalaja</t>
  </si>
  <si>
    <t>Stiihiad</t>
  </si>
  <si>
    <t>Sümbol</t>
  </si>
  <si>
    <t>AlgusKuupäevad</t>
  </si>
  <si>
    <t>Tähtkujud</t>
  </si>
  <si>
    <t>Kuud</t>
  </si>
  <si>
    <t>Jaanuar</t>
  </si>
  <si>
    <t>Suvi</t>
  </si>
  <si>
    <t>Sügis</t>
  </si>
  <si>
    <t>Talv</t>
  </si>
  <si>
    <t>Kevad</t>
  </si>
  <si>
    <t>Veebruar</t>
  </si>
  <si>
    <t>Märts</t>
  </si>
  <si>
    <t>Aprill</t>
  </si>
  <si>
    <t>Juuni</t>
  </si>
  <si>
    <t>Juuli</t>
  </si>
  <si>
    <t>August</t>
  </si>
  <si>
    <t>September</t>
  </si>
  <si>
    <t>Oktoober</t>
  </si>
  <si>
    <t>November</t>
  </si>
  <si>
    <t>Detsember</t>
  </si>
  <si>
    <t>Sugu</t>
  </si>
  <si>
    <t>Sünnikuupäev</t>
  </si>
  <si>
    <t>Vanus</t>
  </si>
  <si>
    <t>Tähtkuju</t>
  </si>
  <si>
    <t>Sünnikuu</t>
  </si>
  <si>
    <t>Aastaaeg</t>
  </si>
  <si>
    <t>Mai</t>
  </si>
  <si>
    <t>Row Labels</t>
  </si>
  <si>
    <t>Grand Total</t>
  </si>
  <si>
    <t>Count of Kodulemmik</t>
  </si>
  <si>
    <t>mees</t>
  </si>
  <si>
    <t>naine</t>
  </si>
  <si>
    <t>Count of Linn</t>
  </si>
  <si>
    <t>Column Labels</t>
  </si>
  <si>
    <t xml:space="preserve">Töölehel Päring luua tabeliobjekt (Table), mis koosneb 6 veerust. 
1. veerus on töötajate isikukoodid (valite ise), mis määratakse valideerimise abil  isikukoodide loetelust. 
2 - 6 veeru väärtused leitakse otsingufunktsioonide abil  isikukoodi järgi:                               </t>
  </si>
  <si>
    <t xml:space="preserve">  Perenimi, Linn, Aadress, Kodulemmik, Vanus, Sünnikuupäev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</si>
</sst>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186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9C5700"/>
      <name val="Calibri"/>
      <family val="2"/>
      <charset val="186"/>
      <scheme val="minor"/>
    </font>
    <font>
      <sz val="36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2"/>
      <color indexed="81"/>
      <name val="Tahoma"/>
      <family val="2"/>
      <charset val="204"/>
    </font>
    <font>
      <i/>
      <sz val="12"/>
      <color indexed="81"/>
      <name val="Tahoma"/>
      <family val="2"/>
      <charset val="204"/>
    </font>
    <font>
      <sz val="10"/>
      <name val="Arial"/>
      <family val="2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9" fillId="2" borderId="6" xfId="1" applyFont="1" applyBorder="1" applyAlignment="1">
      <alignment horizontal="left" vertical="center" wrapText="1" indent="1"/>
    </xf>
    <xf numFmtId="0" fontId="9" fillId="2" borderId="7" xfId="1" applyFont="1" applyBorder="1" applyAlignment="1">
      <alignment horizontal="left" vertical="center" wrapText="1" indent="1"/>
    </xf>
    <xf numFmtId="0" fontId="9" fillId="2" borderId="8" xfId="1" applyFont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1" fillId="2" borderId="9" xfId="1" applyBorder="1" applyAlignment="1">
      <alignment horizontal="center" vertical="center"/>
    </xf>
    <xf numFmtId="0" fontId="9" fillId="2" borderId="10" xfId="1" applyFont="1" applyBorder="1" applyAlignment="1">
      <alignment horizontal="left" vertical="center" wrapText="1" indent="1"/>
    </xf>
    <xf numFmtId="0" fontId="9" fillId="2" borderId="11" xfId="1" applyFont="1" applyBorder="1" applyAlignment="1">
      <alignment horizontal="left" vertical="center" wrapText="1" indent="1"/>
    </xf>
    <xf numFmtId="0" fontId="9" fillId="2" borderId="12" xfId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1" fillId="3" borderId="13" xfId="0" applyFont="1" applyFill="1" applyBorder="1" applyAlignment="1">
      <alignment horizontal="left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3" fontId="11" fillId="3" borderId="13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1" fontId="14" fillId="0" borderId="13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left"/>
    </xf>
    <xf numFmtId="3" fontId="14" fillId="0" borderId="13" xfId="0" applyNumberFormat="1" applyFont="1" applyBorder="1" applyAlignment="1">
      <alignment horizontal="right"/>
    </xf>
    <xf numFmtId="3" fontId="14" fillId="0" borderId="15" xfId="0" applyNumberFormat="1" applyFont="1" applyBorder="1" applyAlignment="1">
      <alignment horizontal="right"/>
    </xf>
    <xf numFmtId="3" fontId="14" fillId="0" borderId="13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left"/>
    </xf>
    <xf numFmtId="0" fontId="15" fillId="0" borderId="16" xfId="0" applyFont="1" applyBorder="1" applyAlignment="1">
      <alignment wrapText="1"/>
    </xf>
    <xf numFmtId="14" fontId="0" fillId="0" borderId="16" xfId="0" applyNumberFormat="1" applyBorder="1" applyAlignment="1">
      <alignment wrapText="1"/>
    </xf>
    <xf numFmtId="0" fontId="0" fillId="0" borderId="16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0" borderId="17" xfId="0" applyFont="1" applyBorder="1" applyAlignment="1">
      <alignment wrapText="1"/>
    </xf>
    <xf numFmtId="14" fontId="0" fillId="0" borderId="17" xfId="0" applyNumberFormat="1" applyFont="1" applyBorder="1" applyAlignment="1">
      <alignment wrapText="1"/>
    </xf>
    <xf numFmtId="0" fontId="0" fillId="0" borderId="13" xfId="0" applyBorder="1"/>
    <xf numFmtId="0" fontId="2" fillId="0" borderId="13" xfId="0" applyFont="1" applyBorder="1" applyAlignment="1">
      <alignment wrapText="1"/>
    </xf>
    <xf numFmtId="0" fontId="3" fillId="0" borderId="13" xfId="0" applyFont="1" applyBorder="1"/>
    <xf numFmtId="0" fontId="11" fillId="4" borderId="13" xfId="0" applyFont="1" applyFill="1" applyBorder="1" applyAlignment="1">
      <alignment horizontal="left"/>
    </xf>
    <xf numFmtId="0" fontId="14" fillId="4" borderId="13" xfId="0" applyFont="1" applyFill="1" applyBorder="1" applyAlignment="1">
      <alignment horizontal="center"/>
    </xf>
    <xf numFmtId="0" fontId="0" fillId="4" borderId="0" xfId="0" applyFill="1"/>
    <xf numFmtId="14" fontId="0" fillId="0" borderId="13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5" borderId="13" xfId="0" applyFont="1" applyFill="1" applyBorder="1" applyAlignment="1">
      <alignment horizontal="center"/>
    </xf>
    <xf numFmtId="0" fontId="0" fillId="5" borderId="0" xfId="0" applyFill="1"/>
    <xf numFmtId="0" fontId="11" fillId="6" borderId="13" xfId="0" applyFont="1" applyFill="1" applyBorder="1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[Excel_Muoni.xlsx]Risttabel+Diagramm!PivotTable14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'Risttabel+Diagramm'!$E$3:$E$4</c:f>
              <c:strCache>
                <c:ptCount val="1"/>
                <c:pt idx="0">
                  <c:v>golfimäng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'Risttabel+Diagramm'!$E$5:$E$7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1-4DC1-B3CD-DD10F8E3DD98}"/>
            </c:ext>
          </c:extLst>
        </c:ser>
        <c:ser>
          <c:idx val="1"/>
          <c:order val="1"/>
          <c:tx>
            <c:strRef>
              <c:f>'Risttabel+Diagramm'!$F$3:$F$4</c:f>
              <c:strCache>
                <c:ptCount val="1"/>
                <c:pt idx="0">
                  <c:v>jalgpall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'Risttabel+Diagramm'!$F$5:$F$7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1-4DC1-B3CD-DD10F8E3DD98}"/>
            </c:ext>
          </c:extLst>
        </c:ser>
        <c:ser>
          <c:idx val="2"/>
          <c:order val="2"/>
          <c:tx>
            <c:strRef>
              <c:f>'Risttabel+Diagramm'!$G$3:$G$4</c:f>
              <c:strCache>
                <c:ptCount val="1"/>
                <c:pt idx="0">
                  <c:v>jalgrattasport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'Risttabel+Diagramm'!$G$5:$G$7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1-4DC1-B3CD-DD10F8E3DD98}"/>
            </c:ext>
          </c:extLst>
        </c:ser>
        <c:ser>
          <c:idx val="3"/>
          <c:order val="3"/>
          <c:tx>
            <c:strRef>
              <c:f>'Risttabel+Diagramm'!$H$3:$H$4</c:f>
              <c:strCache>
                <c:ptCount val="1"/>
                <c:pt idx="0">
                  <c:v>kalapüük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'Risttabel+Diagramm'!$H$5:$H$7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1-4DC1-B3CD-DD10F8E3DD98}"/>
            </c:ext>
          </c:extLst>
        </c:ser>
        <c:ser>
          <c:idx val="4"/>
          <c:order val="4"/>
          <c:tx>
            <c:strRef>
              <c:f>'Risttabel+Diagramm'!$I$3:$I$4</c:f>
              <c:strCache>
                <c:ptCount val="1"/>
                <c:pt idx="0">
                  <c:v>karate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'Risttabel+Diagramm'!$I$5:$I$7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1-4DC1-B3CD-DD10F8E3DD98}"/>
            </c:ext>
          </c:extLst>
        </c:ser>
        <c:ser>
          <c:idx val="5"/>
          <c:order val="5"/>
          <c:tx>
            <c:strRef>
              <c:f>'Risttabel+Diagramm'!$J$3:$J$4</c:f>
              <c:strCache>
                <c:ptCount val="1"/>
                <c:pt idx="0">
                  <c:v>käsitöö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'Risttabel+Diagramm'!$J$5:$J$7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1-4DC1-B3CD-DD10F8E3DD98}"/>
            </c:ext>
          </c:extLst>
        </c:ser>
        <c:ser>
          <c:idx val="6"/>
          <c:order val="6"/>
          <c:tx>
            <c:strRef>
              <c:f>'Risttabel+Diagramm'!$K$3:$K$4</c:f>
              <c:strCache>
                <c:ptCount val="1"/>
                <c:pt idx="0">
                  <c:v>kergejõustik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'Risttabel+Diagramm'!$K$5:$K$7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1-4DC1-B3CD-DD10F8E3DD98}"/>
            </c:ext>
          </c:extLst>
        </c:ser>
        <c:ser>
          <c:idx val="7"/>
          <c:order val="7"/>
          <c:tx>
            <c:strRef>
              <c:f>'Risttabel+Diagramm'!$L$3:$L$4</c:f>
              <c:strCache>
                <c:ptCount val="1"/>
                <c:pt idx="0">
                  <c:v>korvpall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'Risttabel+Diagramm'!$L$5:$L$7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1-4DC1-B3CD-DD10F8E3DD98}"/>
            </c:ext>
          </c:extLst>
        </c:ser>
        <c:ser>
          <c:idx val="8"/>
          <c:order val="8"/>
          <c:tx>
            <c:strRef>
              <c:f>'Risttabel+Diagramm'!$M$3:$M$4</c:f>
              <c:strCache>
                <c:ptCount val="1"/>
                <c:pt idx="0">
                  <c:v>lumelauasõit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'Risttabel+Diagramm'!$M$5:$M$7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1-4DC1-B3CD-DD10F8E3DD98}"/>
            </c:ext>
          </c:extLst>
        </c:ser>
        <c:ser>
          <c:idx val="9"/>
          <c:order val="9"/>
          <c:tx>
            <c:strRef>
              <c:f>'Risttabel+Diagramm'!$N$3:$N$4</c:f>
              <c:strCache>
                <c:ptCount val="1"/>
                <c:pt idx="0">
                  <c:v>pillimäng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'Risttabel+Diagramm'!$N$5:$N$7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C1-4DC1-B3CD-DD10F8E3DD98}"/>
            </c:ext>
          </c:extLst>
        </c:ser>
        <c:ser>
          <c:idx val="10"/>
          <c:order val="10"/>
          <c:tx>
            <c:strRef>
              <c:f>'Risttabel+Diagramm'!$O$3:$O$4</c:f>
              <c:strCache>
                <c:ptCount val="1"/>
                <c:pt idx="0">
                  <c:v>programmeerimine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'Risttabel+Diagramm'!$O$5:$O$7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C1-4DC1-B3CD-DD10F8E3DD98}"/>
            </c:ext>
          </c:extLst>
        </c:ser>
        <c:ser>
          <c:idx val="11"/>
          <c:order val="11"/>
          <c:tx>
            <c:strRef>
              <c:f>'Risttabel+Diagramm'!$P$3:$P$4</c:f>
              <c:strCache>
                <c:ptCount val="1"/>
                <c:pt idx="0">
                  <c:v>raamatu lugemine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'Risttabel+Diagramm'!$P$5:$P$7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C1-4DC1-B3CD-DD10F8E3DD98}"/>
            </c:ext>
          </c:extLst>
        </c:ser>
        <c:ser>
          <c:idx val="12"/>
          <c:order val="12"/>
          <c:tx>
            <c:strRef>
              <c:f>'Risttabel+Diagramm'!$Q$3:$Q$4</c:f>
              <c:strCache>
                <c:ptCount val="1"/>
                <c:pt idx="0">
                  <c:v>rahvatants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'Risttabel+Diagramm'!$Q$5:$Q$7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C1-4DC1-B3CD-DD10F8E3DD98}"/>
            </c:ext>
          </c:extLst>
        </c:ser>
        <c:ser>
          <c:idx val="13"/>
          <c:order val="13"/>
          <c:tx>
            <c:strRef>
              <c:f>'Risttabel+Diagramm'!$R$3:$R$4</c:f>
              <c:strCache>
                <c:ptCount val="1"/>
                <c:pt idx="0">
                  <c:v>ratsutamine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'Risttabel+Diagramm'!$R$5:$R$7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C1-4DC1-B3CD-DD10F8E3DD98}"/>
            </c:ext>
          </c:extLst>
        </c:ser>
        <c:ser>
          <c:idx val="14"/>
          <c:order val="14"/>
          <c:tx>
            <c:strRef>
              <c:f>'Risttabel+Diagramm'!$S$3:$S$4</c:f>
              <c:strCache>
                <c:ptCount val="1"/>
                <c:pt idx="0">
                  <c:v>sulgpall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'Risttabel+Diagramm'!$S$5:$S$7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C1-4DC1-B3CD-DD10F8E3DD98}"/>
            </c:ext>
          </c:extLst>
        </c:ser>
        <c:ser>
          <c:idx val="15"/>
          <c:order val="15"/>
          <c:tx>
            <c:strRef>
              <c:f>'Risttabel+Diagramm'!$T$3:$T$4</c:f>
              <c:strCache>
                <c:ptCount val="1"/>
                <c:pt idx="0">
                  <c:v>võrkpall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'Risttabel+Diagramm'!$D$5:$D$7</c:f>
              <c:strCache>
                <c:ptCount val="2"/>
                <c:pt idx="0">
                  <c:v>mees</c:v>
                </c:pt>
                <c:pt idx="1">
                  <c:v>naine</c:v>
                </c:pt>
              </c:strCache>
            </c:strRef>
          </c:cat>
          <c:val>
            <c:numRef>
              <c:f>'Risttabel+Diagramm'!$T$5:$T$7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C1-4DC1-B3CD-DD10F8E3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0"/>
        <c:axId val="1024567664"/>
        <c:axId val="1024581392"/>
      </c:barChart>
      <c:catAx>
        <c:axId val="10245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581392"/>
        <c:crosses val="autoZero"/>
        <c:auto val="1"/>
        <c:lblAlgn val="ctr"/>
        <c:lblOffset val="100"/>
        <c:noMultiLvlLbl val="0"/>
      </c:catAx>
      <c:valAx>
        <c:axId val="1024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5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190499</xdr:rowOff>
    </xdr:from>
    <xdr:to>
      <xdr:col>14</xdr:col>
      <xdr:colOff>0</xdr:colOff>
      <xdr:row>28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DCD090-B723-49D6-9A83-67176CE323B6}"/>
            </a:ext>
          </a:extLst>
        </xdr:cNvPr>
        <xdr:cNvSpPr txBox="1"/>
      </xdr:nvSpPr>
      <xdr:spPr>
        <a:xfrm>
          <a:off x="257174" y="190499"/>
          <a:ext cx="8277226" cy="5314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1.  Luua uus töövihik ja kopeerida sellesse  antud vihiku järgmised töölehed: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Variandid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Töötajad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ja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Lisa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, töövihikule määrata</a:t>
          </a:r>
          <a:b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    nimi  </a:t>
          </a:r>
          <a:r>
            <a:rPr lang="et-EE" sz="1200" b="1" i="1">
              <a:solidFill>
                <a:schemeClr val="dk1"/>
              </a:solidFill>
              <a:latin typeface="+mn-lt"/>
              <a:ea typeface="+mn-ea"/>
              <a:cs typeface="+mn-cs"/>
            </a:rPr>
            <a:t>Excel_perekonnanimi.xlsx</a:t>
          </a:r>
          <a:endParaRPr lang="et-EE" sz="1200" b="1" i="1"/>
        </a:p>
        <a:p>
          <a:endParaRPr lang="et-EE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2.  Lisada töölehele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Lisa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tabel kuu  nimetustega ja aastaaegadega. Kasutada seda tabelit otsingufunktsioonide rakendamisel.</a:t>
          </a:r>
          <a:endParaRPr lang="et-EE" sz="1200"/>
        </a:p>
        <a:p>
          <a:endParaRPr lang="et-EE" sz="12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3.  Töölehtedel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Töötajad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 ja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Lisa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määrata kõikidele tabeli veergudele nimed  (nime võib anda ka tervele tabelile).</a:t>
          </a:r>
          <a:endParaRPr lang="et-EE" sz="1200"/>
        </a:p>
        <a:p>
          <a:endParaRPr lang="et-EE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4.  Lisada tabelisse lehel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Töötajad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veerud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Sugu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Sünnikuupäev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ja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Vanus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ning koostada valemid nende väärtuste leidmiseks</a:t>
          </a:r>
          <a:b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     isikukoodide abil.</a:t>
          </a:r>
          <a:endParaRPr lang="et-EE" sz="1200"/>
        </a:p>
        <a:p>
          <a:endParaRPr lang="et-EE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5.  Lisada veerud 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Tähtkuju</a:t>
          </a:r>
          <a:r>
            <a:rPr lang="et-EE" sz="12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 Sünnikuu </a:t>
          </a:r>
          <a:r>
            <a:rPr lang="et-EE" sz="1200" b="0">
              <a:solidFill>
                <a:schemeClr val="dk1"/>
              </a:solidFill>
              <a:latin typeface="+mn-lt"/>
              <a:ea typeface="+mn-ea"/>
              <a:cs typeface="+mn-cs"/>
            </a:rPr>
            <a:t>ja</a:t>
          </a:r>
          <a:r>
            <a:rPr lang="et-EE" sz="1200" b="1">
              <a:solidFill>
                <a:schemeClr val="dk1"/>
              </a:solidFill>
              <a:latin typeface="+mn-lt"/>
              <a:ea typeface="+mn-ea"/>
              <a:cs typeface="+mn-cs"/>
            </a:rPr>
            <a:t> Aastaaeg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. Sünniaja järgi leida kõikide töötajate päikesemärgid (Sodiaagi tähtkuju, milles</a:t>
          </a:r>
          <a:b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     asus päike inimese sünnihetkel), sünnikuu nimetus (tekst) ja aastaaeg. </a:t>
          </a:r>
        </a:p>
        <a:p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      Kasutada  otsingufunktsioone</a:t>
          </a:r>
          <a:r>
            <a:rPr lang="et-EE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leidmaks sobivad väärtused tabelitest töölehel </a:t>
          </a:r>
          <a:r>
            <a:rPr lang="et-EE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Lisa</a:t>
          </a:r>
          <a:r>
            <a:rPr lang="et-EE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t-E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  6.  </a:t>
          </a:r>
          <a:r>
            <a:rPr lang="et-EE" sz="1200">
              <a:solidFill>
                <a:schemeClr val="dk1"/>
              </a:solidFill>
              <a:latin typeface="+mn-lt"/>
              <a:ea typeface="+mn-ea"/>
              <a:cs typeface="+mn-cs"/>
            </a:rPr>
            <a:t>Lisada uued töölehed järgmiste nimetustega:</a:t>
          </a:r>
        </a:p>
        <a:p>
          <a:r>
            <a:rPr lang="et-EE" sz="1100" b="1">
              <a:solidFill>
                <a:schemeClr val="dk1"/>
              </a:solidFill>
              <a:latin typeface="+mn-lt"/>
              <a:ea typeface="+mn-ea"/>
              <a:cs typeface="+mn-cs"/>
            </a:rPr>
            <a:t>       Filter_1</a:t>
          </a:r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 , </a:t>
          </a:r>
          <a:r>
            <a:rPr lang="et-EE" sz="1100" b="1">
              <a:solidFill>
                <a:schemeClr val="dk1"/>
              </a:solidFill>
              <a:latin typeface="+mn-lt"/>
              <a:ea typeface="+mn-ea"/>
              <a:cs typeface="+mn-cs"/>
            </a:rPr>
            <a:t>Filter_2</a:t>
          </a:r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t-EE" sz="1100" b="1">
              <a:solidFill>
                <a:schemeClr val="dk1"/>
              </a:solidFill>
              <a:latin typeface="+mn-lt"/>
              <a:ea typeface="+mn-ea"/>
              <a:cs typeface="+mn-cs"/>
            </a:rPr>
            <a:t>       Risttabel+Diagramm,</a:t>
          </a:r>
        </a:p>
        <a:p>
          <a:r>
            <a:rPr lang="et-EE" sz="1100" b="1">
              <a:solidFill>
                <a:schemeClr val="dk1"/>
              </a:solidFill>
              <a:latin typeface="+mn-lt"/>
              <a:ea typeface="+mn-ea"/>
              <a:cs typeface="+mn-cs"/>
            </a:rPr>
            <a:t>       Otsing_1</a:t>
          </a:r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,  </a:t>
          </a:r>
          <a:r>
            <a:rPr lang="et-EE" sz="1100" b="1">
              <a:solidFill>
                <a:schemeClr val="dk1"/>
              </a:solidFill>
              <a:latin typeface="+mn-lt"/>
              <a:ea typeface="+mn-ea"/>
              <a:cs typeface="+mn-cs"/>
            </a:rPr>
            <a:t>Otsing_2,  Päring</a:t>
          </a:r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,  </a:t>
          </a:r>
          <a:endParaRPr lang="et-EE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100" b="1">
              <a:solidFill>
                <a:schemeClr val="dk1"/>
              </a:solidFill>
              <a:latin typeface="+mn-lt"/>
              <a:ea typeface="+mn-ea"/>
              <a:cs typeface="+mn-cs"/>
            </a:rPr>
            <a:t>       Abi</a:t>
          </a:r>
        </a:p>
        <a:p>
          <a:endParaRPr lang="et-EE" sz="1200" baseline="0"/>
        </a:p>
        <a:p>
          <a:r>
            <a:rPr lang="et-EE" sz="1200" baseline="0"/>
            <a:t> 7.  Kõik variandiga määratud ülesanded tuleb teha vastavatel töölehtedel, kopeerige sellele töölehele ka ülesande tekst.</a:t>
          </a:r>
        </a:p>
        <a:p>
          <a:endParaRPr lang="et-EE" sz="1200" baseline="0"/>
        </a:p>
        <a:p>
          <a:r>
            <a:rPr lang="et-EE" sz="1200"/>
            <a:t> 8.  Sisestuskontrolli (valideerimine) vajalikud andmed (loetelud väärtustest) paigutada töölehele </a:t>
          </a:r>
          <a:r>
            <a:rPr lang="et-EE" sz="1200" b="1"/>
            <a:t>Abi</a:t>
          </a:r>
          <a:r>
            <a:rPr lang="et-EE" sz="1200"/>
            <a:t>.</a:t>
          </a:r>
        </a:p>
        <a:p>
          <a:endParaRPr lang="et-EE" sz="1200"/>
        </a:p>
        <a:p>
          <a:r>
            <a:rPr lang="et-EE" sz="1200"/>
            <a:t> 9. Vajadusel võib</a:t>
          </a:r>
          <a:r>
            <a:rPr lang="et-EE" sz="1200" baseline="0"/>
            <a:t> tabelisse lehel </a:t>
          </a:r>
          <a:r>
            <a:rPr lang="et-EE" sz="1200" b="1" baseline="0"/>
            <a:t>Töötajad</a:t>
          </a:r>
          <a:r>
            <a:rPr lang="et-EE" sz="1200" baseline="0"/>
            <a:t> lisada abiveerge (näiteks sobivate andmete leidmiseks filtritingimuste jaoks).</a:t>
          </a:r>
          <a:endParaRPr lang="et-E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t-EE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8</xdr:row>
      <xdr:rowOff>121920</xdr:rowOff>
    </xdr:from>
    <xdr:to>
      <xdr:col>15</xdr:col>
      <xdr:colOff>345440</xdr:colOff>
      <xdr:row>37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D27C8-87BA-440A-B6E3-A0F83F74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ztime" refreshedDate="45199.844652199077" createdVersion="7" refreshedVersion="7" minRefreshableVersion="3" recordCount="100" xr:uid="{EACFD248-AA7F-4490-9D8B-64F45B54CF7D}">
  <cacheSource type="worksheet">
    <worksheetSource ref="A1:Q1048576" sheet="Töötajad"/>
  </cacheSource>
  <cacheFields count="17">
    <cacheField name="Isikukood" numFmtId="0">
      <sharedItems containsString="0" containsBlank="1" containsNumber="1" containsInteger="1" minValue="34004050217" maxValue="48901180808"/>
    </cacheField>
    <cacheField name="Sugu" numFmtId="0">
      <sharedItems containsBlank="1"/>
    </cacheField>
    <cacheField name="Sünnikuupäev" numFmtId="0">
      <sharedItems containsBlank="1"/>
    </cacheField>
    <cacheField name="Vanus" numFmtId="0">
      <sharedItems containsString="0" containsBlank="1" containsNumber="1" containsInteger="1" minValue="34" maxValue="83"/>
    </cacheField>
    <cacheField name="Tähtkuju" numFmtId="0">
      <sharedItems containsBlank="1"/>
    </cacheField>
    <cacheField name="Sünnikuu" numFmtId="0">
      <sharedItems containsBlank="1"/>
    </cacheField>
    <cacheField name="Aastaaeg" numFmtId="0">
      <sharedItems containsBlank="1"/>
    </cacheField>
    <cacheField name="Eesnimi" numFmtId="0">
      <sharedItems containsBlank="1" count="69">
        <s v="Priit"/>
        <s v="Ahto"/>
        <s v="Jaan"/>
        <s v="Boris"/>
        <s v="Aadu"/>
        <s v="Arnold"/>
        <s v="Paul"/>
        <s v="Ando"/>
        <s v="Aarne"/>
        <s v="Hanno"/>
        <s v="Margus"/>
        <s v="Kristjan"/>
        <s v="Reijo"/>
        <s v="Aare"/>
        <s v="Elvi"/>
        <s v="Kristiina"/>
        <s v="Tiina"/>
        <s v="Karl"/>
        <s v="Mare"/>
        <s v="Hendrik"/>
        <s v="Malle"/>
        <s v="Anton"/>
        <s v="Erno"/>
        <s v="Faina"/>
        <s v="Erki"/>
        <s v="Airi"/>
        <s v="Mirja"/>
        <s v="Aasa"/>
        <s v="Eevald"/>
        <s v="Marko"/>
        <s v="Kaivo"/>
        <s v="Erika"/>
        <s v="Ene"/>
        <s v="Tarmo"/>
        <s v="Kristel"/>
        <s v="Vilma"/>
        <s v="Evi"/>
        <s v="Katy"/>
        <s v="Helen"/>
        <s v="Laine"/>
        <s v="Aigi"/>
        <s v="Sirje"/>
        <s v="Jana"/>
        <s v="Valve"/>
        <s v="Annika"/>
        <s v="Evelin"/>
        <s v="Hilja"/>
        <s v="Juulia"/>
        <s v="Maarja"/>
        <s v="Einar"/>
        <s v="Andrus"/>
        <s v="Ahti"/>
        <s v="Olav"/>
        <s v="Erna"/>
        <s v="Leida"/>
        <s v="Meelis"/>
        <s v="Riho"/>
        <s v="Heli"/>
        <s v="Raivo"/>
        <s v="Eino"/>
        <s v="Madis"/>
        <s v="Kersti"/>
        <s v="Selma"/>
        <s v="Irma"/>
        <s v="Argo"/>
        <s v="Kustav"/>
        <s v="Kaspar"/>
        <s v="Arvi"/>
        <m/>
      </sharedItems>
    </cacheField>
    <cacheField name="Perenimi" numFmtId="0">
      <sharedItems containsBlank="1" count="86">
        <s v="Burmeister"/>
        <s v="Danilov"/>
        <s v="Kaasik"/>
        <s v="Küünemäe"/>
        <s v="Malva"/>
        <s v="Merilaid"/>
        <s v="Naaber"/>
        <s v="Nõmmik"/>
        <s v="Oks"/>
        <s v="Pedak"/>
        <s v="Roosimägi"/>
        <s v="Mägi"/>
        <s v="Noormets"/>
        <s v="Okspuu"/>
        <s v="Raudsepp"/>
        <s v="Berk"/>
        <s v="Rajamäe"/>
        <s v="Salu"/>
        <s v="Eesmaa"/>
        <s v="Kanter"/>
        <s v="Kivioja"/>
        <s v="Meister"/>
        <s v="Mikson"/>
        <s v="Salumets"/>
        <s v="Lepp"/>
        <s v="Ligi"/>
        <s v="Arsenov"/>
        <s v="Põld"/>
        <s v="Bergmann"/>
        <s v="Randla"/>
        <s v="Toomsalu"/>
        <s v="Ainsaar"/>
        <s v="Heinlo"/>
        <s v="Jürimäe"/>
        <s v="Müürsepp"/>
        <s v="Parts"/>
        <s v="Erikson"/>
        <s v="Marmor"/>
        <s v="Mets"/>
        <s v="Bachmann"/>
        <s v="Elmik"/>
        <s v="Müller"/>
        <s v="Astok"/>
        <s v="Laubre"/>
        <s v="Sarapik"/>
        <s v="Veesimaa"/>
        <s v="Aigro"/>
        <s v="Eek"/>
        <s v="Härm"/>
        <s v="Kaal"/>
        <s v="Kasemets"/>
        <s v="Kukk"/>
        <s v="Mäesalu"/>
        <s v="Paju"/>
        <s v="Raid"/>
        <s v="Tubin"/>
        <s v="Ambros"/>
        <s v="Ehala"/>
        <s v="Koort"/>
        <s v="Lepiksoo"/>
        <s v="Agur"/>
        <s v="Bauman"/>
        <s v="Elson"/>
        <s v="Jaanus"/>
        <s v="Kalju"/>
        <s v="Kreen"/>
        <s v="Kuusk"/>
        <s v="Laanepõld"/>
        <s v="Lind"/>
        <s v="Lokk"/>
        <s v="Luige"/>
        <s v="Maasalu"/>
        <s v="Markus"/>
        <s v="Meigas"/>
        <s v="Miller"/>
        <s v="Muld"/>
        <s v="Norak"/>
        <s v="Pajusaar"/>
        <s v="Parre"/>
        <s v="Paulus"/>
        <s v="Petrov"/>
        <s v="Piirsalu"/>
        <s v="Põldmaa"/>
        <s v="Väljas"/>
        <s v="Pulk"/>
        <m/>
      </sharedItems>
    </cacheField>
    <cacheField name="Linn" numFmtId="0">
      <sharedItems containsBlank="1"/>
    </cacheField>
    <cacheField name="Aadress" numFmtId="0">
      <sharedItems containsBlank="1"/>
    </cacheField>
    <cacheField name="Pereseis" numFmtId="0">
      <sharedItems containsBlank="1"/>
    </cacheField>
    <cacheField name="Osakond" numFmtId="0">
      <sharedItems containsBlank="1"/>
    </cacheField>
    <cacheField name="Amet" numFmtId="0">
      <sharedItems containsBlank="1" count="18">
        <s v="autojuht"/>
        <s v="diiler"/>
        <s v="dispetser"/>
        <s v="juhataja"/>
        <s v="jurist"/>
        <s v="kompekteerija"/>
        <s v="koristaja"/>
        <s v="lukksepp"/>
        <s v="meister"/>
        <s v="müügijuht"/>
        <s v="raamatupidaja"/>
        <s v="referent"/>
        <s v="sekretär"/>
        <s v="sekretäär"/>
        <s v="treial"/>
        <s v="tööline"/>
        <s v="valvur"/>
        <m/>
      </sharedItems>
    </cacheField>
    <cacheField name="Palk" numFmtId="0">
      <sharedItems containsString="0" containsBlank="1" containsNumber="1" containsInteger="1" minValue="6500" maxValue="36500"/>
    </cacheField>
    <cacheField name="Huviala" numFmtId="0">
      <sharedItems containsBlank="1"/>
    </cacheField>
    <cacheField name="Kodulemmik" numFmtId="0">
      <sharedItems containsBlank="1" count="9">
        <s v="hamster"/>
        <s v="ei ole"/>
        <s v="koer"/>
        <s v="kass"/>
        <s v="kilpkonn"/>
        <s v="papagoi"/>
        <s v="meresiga"/>
        <s v="mad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ztime" refreshedDate="45199.850653587964" createdVersion="7" refreshedVersion="7" minRefreshableVersion="3" recordCount="100" xr:uid="{DA271250-B2C5-4BFE-A861-6A4AC8989743}">
  <cacheSource type="worksheet">
    <worksheetSource ref="A1:C1048576" sheet="Risttabel+Diagramm"/>
  </cacheSource>
  <cacheFields count="3">
    <cacheField name="Sugu" numFmtId="0">
      <sharedItems containsBlank="1" count="3">
        <s v="mees"/>
        <s v="naine"/>
        <m/>
      </sharedItems>
    </cacheField>
    <cacheField name="Linn" numFmtId="0">
      <sharedItems containsBlank="1" count="32">
        <s v="Jõgeva"/>
        <s v="Paide"/>
        <s v="Rakvere"/>
        <s v="Saue"/>
        <s v="Paldiski"/>
        <s v="Keila"/>
        <s v="Tamsalu"/>
        <s v="Kunda"/>
        <s v="Tõrva"/>
        <s v="Kallaste"/>
        <s v="Tallinn"/>
        <s v="Kadrina"/>
        <s v="Kohtla-Järve"/>
        <s v="Viljandi"/>
        <s v="Kiili"/>
        <s v="Võru"/>
        <s v="Pärnu"/>
        <s v="Kuressaare"/>
        <s v="Loksa"/>
        <s v="Tartu"/>
        <s v="Valga"/>
        <s v="Vändra"/>
        <s v="Haapsalu"/>
        <s v="Tapa"/>
        <s v="Jõhvi"/>
        <s v="Saku"/>
        <s v="Põlva"/>
        <s v="Türi"/>
        <s v="Rapla"/>
        <s v="Narva"/>
        <s v="Sindi"/>
        <m/>
      </sharedItems>
    </cacheField>
    <cacheField name="Huviala" numFmtId="0">
      <sharedItems containsBlank="1" count="17">
        <s v="programmeerimine"/>
        <s v="raamatu lugemine"/>
        <s v="kalapüük"/>
        <s v="karate"/>
        <s v="käsitöö"/>
        <s v="ratsutamine"/>
        <s v="pillimäng"/>
        <s v="võrkpall"/>
        <s v="kergejõustik"/>
        <s v="lumelauasõit"/>
        <s v="golfimäng"/>
        <s v="sulgpall"/>
        <s v="rahvatants"/>
        <s v="jalgrattasport"/>
        <s v="jalgpall"/>
        <s v="korvp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38602110722"/>
    <s v="mees"/>
    <s v="11-02-2023"/>
    <n v="37"/>
    <s v="Kalad"/>
    <s v="Veebruar"/>
    <s v="Talv"/>
    <x v="0"/>
    <x v="0"/>
    <s v="Jõgeva"/>
    <s v="Mustamäe tee 165-58"/>
    <s v="lahutatud"/>
    <s v="Transport"/>
    <x v="0"/>
    <n v="11500"/>
    <s v="programmeerimine"/>
    <x v="0"/>
  </r>
  <r>
    <n v="48804250911"/>
    <s v="naine"/>
    <s v="25-04-2023"/>
    <n v="35"/>
    <s v="Sõnn"/>
    <s v="Aprill"/>
    <s v="Kevad"/>
    <x v="1"/>
    <x v="1"/>
    <s v="Paide"/>
    <s v="Linnamäe tee 85-21"/>
    <s v="vallaline"/>
    <s v="Transport"/>
    <x v="0"/>
    <n v="13700"/>
    <s v="raamatu lugemine"/>
    <x v="1"/>
  </r>
  <r>
    <n v="36505130719"/>
    <s v="mees"/>
    <s v="13-05-2023"/>
    <n v="58"/>
    <s v="Kaksikud"/>
    <s v="Mai"/>
    <s v="Kevad"/>
    <x v="2"/>
    <x v="2"/>
    <s v="Rakvere"/>
    <s v="Pärnu mnt 453A-19"/>
    <s v="abielus"/>
    <s v="Transport"/>
    <x v="0"/>
    <n v="10900"/>
    <s v="kalapüük"/>
    <x v="2"/>
  </r>
  <r>
    <n v="46705150941"/>
    <s v="naine"/>
    <s v="15-05-2023"/>
    <n v="56"/>
    <s v="Kaksikud"/>
    <s v="Mai"/>
    <s v="Kevad"/>
    <x v="3"/>
    <x v="3"/>
    <s v="Saue"/>
    <s v="Kopli 65/2-5"/>
    <s v="vabaabielus"/>
    <s v="Transport"/>
    <x v="0"/>
    <n v="9700"/>
    <s v="karate"/>
    <x v="0"/>
  </r>
  <r>
    <n v="34808140585"/>
    <s v="mees"/>
    <s v="14-08-2023"/>
    <n v="75"/>
    <s v="Neitsi"/>
    <s v="August"/>
    <s v="Suvi"/>
    <x v="4"/>
    <x v="4"/>
    <s v="Paldiski"/>
    <s v="Läänemere 62-68"/>
    <s v="abielus"/>
    <s v="Transport"/>
    <x v="0"/>
    <n v="11800"/>
    <s v="karate"/>
    <x v="1"/>
  </r>
  <r>
    <n v="45811080030"/>
    <s v="naine"/>
    <s v="08-11-2023"/>
    <n v="65"/>
    <s v="Ambur"/>
    <s v="November"/>
    <s v="Sügis"/>
    <x v="5"/>
    <x v="5"/>
    <s v="Keila"/>
    <s v="Pae 60-13"/>
    <s v="lahutatud"/>
    <s v="Transport"/>
    <x v="0"/>
    <n v="9400"/>
    <s v="käsitöö"/>
    <x v="3"/>
  </r>
  <r>
    <n v="47210070151"/>
    <s v="naine"/>
    <s v="07-10-2023"/>
    <n v="51"/>
    <s v="Skorpion"/>
    <s v="Oktoober"/>
    <s v="Sügis"/>
    <x v="6"/>
    <x v="6"/>
    <s v="Tamsalu"/>
    <s v="Mustamäe tee 195-48"/>
    <s v="abielus"/>
    <s v="Transport"/>
    <x v="0"/>
    <n v="10500"/>
    <s v="programmeerimine"/>
    <x v="2"/>
  </r>
  <r>
    <n v="35504050446"/>
    <s v="mees"/>
    <s v="05-04-2023"/>
    <n v="68"/>
    <s v="Sõnn"/>
    <s v="Aprill"/>
    <s v="Kevad"/>
    <x v="7"/>
    <x v="7"/>
    <s v="Kunda"/>
    <s v="Mahtra 25-105"/>
    <s v="vabaabielus"/>
    <s v="Transport"/>
    <x v="0"/>
    <n v="11600"/>
    <s v="ratsutamine"/>
    <x v="4"/>
  </r>
  <r>
    <n v="44303130136"/>
    <s v="naine"/>
    <s v="13-03-2023"/>
    <n v="80"/>
    <s v="Jäär"/>
    <s v="Märts"/>
    <s v="Talv"/>
    <x v="8"/>
    <x v="8"/>
    <s v="Paldiski"/>
    <s v="Liiva 7a-3"/>
    <s v="vallaline"/>
    <s v="Transport"/>
    <x v="0"/>
    <n v="10500"/>
    <s v="raamatu lugemine"/>
    <x v="1"/>
  </r>
  <r>
    <n v="47210060467"/>
    <s v="naine"/>
    <s v="06-10-2023"/>
    <n v="51"/>
    <s v="Skorpion"/>
    <s v="Oktoober"/>
    <s v="Sügis"/>
    <x v="9"/>
    <x v="9"/>
    <s v="Tõrva"/>
    <s v="Läänemere tee 17-216"/>
    <s v="lesk"/>
    <s v="Transport"/>
    <x v="0"/>
    <n v="10700"/>
    <s v="pillimäng"/>
    <x v="5"/>
  </r>
  <r>
    <n v="34504190222"/>
    <s v="mees"/>
    <s v="19-04-2023"/>
    <n v="78"/>
    <s v="Sõnn"/>
    <s v="Aprill"/>
    <s v="Kevad"/>
    <x v="10"/>
    <x v="10"/>
    <s v="Kallaste"/>
    <s v="Õismäe tee 96-35"/>
    <s v="abielus"/>
    <s v="Transport"/>
    <x v="0"/>
    <n v="13600"/>
    <s v="karate"/>
    <x v="1"/>
  </r>
  <r>
    <n v="34004050217"/>
    <s v="mees"/>
    <s v="05-04-2023"/>
    <n v="83"/>
    <s v="Sõnn"/>
    <s v="Aprill"/>
    <s v="Kevad"/>
    <x v="11"/>
    <x v="11"/>
    <s v="Saue"/>
    <s v="Tartu mnt 24-1"/>
    <s v="lahutatud"/>
    <s v="Müük"/>
    <x v="1"/>
    <n v="10900"/>
    <s v="pillimäng"/>
    <x v="1"/>
  </r>
  <r>
    <n v="38402070214"/>
    <s v="mees"/>
    <s v="07-02-2023"/>
    <n v="39"/>
    <s v="Kalad"/>
    <s v="Veebruar"/>
    <s v="Talv"/>
    <x v="2"/>
    <x v="12"/>
    <s v="Tallinn"/>
    <s v="Kivila 18-69"/>
    <s v="lahutatud"/>
    <s v="Müük"/>
    <x v="1"/>
    <n v="11600"/>
    <s v="võrkpall"/>
    <x v="2"/>
  </r>
  <r>
    <n v="47202200902"/>
    <s v="naine"/>
    <s v="20-02-2023"/>
    <n v="51"/>
    <s v="Kalad"/>
    <s v="Veebruar"/>
    <s v="Talv"/>
    <x v="12"/>
    <x v="13"/>
    <s v="Kadrina"/>
    <s v="Pakase 47"/>
    <s v="vabaabielus"/>
    <s v="Müük"/>
    <x v="1"/>
    <n v="9800"/>
    <s v="programmeerimine"/>
    <x v="3"/>
  </r>
  <r>
    <n v="36902240722"/>
    <s v="mees"/>
    <s v="24-02-2023"/>
    <n v="54"/>
    <s v="Kalad"/>
    <s v="Veebruar"/>
    <s v="Talv"/>
    <x v="13"/>
    <x v="14"/>
    <s v="Tallinn"/>
    <s v="Kärberi 13-8"/>
    <s v="vabaabielus"/>
    <s v="Müük"/>
    <x v="1"/>
    <n v="10500"/>
    <s v="kergejõustik"/>
    <x v="6"/>
  </r>
  <r>
    <n v="48405030944"/>
    <s v="naine"/>
    <s v="03-05-2023"/>
    <n v="39"/>
    <s v="Kaksikud"/>
    <s v="Mai"/>
    <s v="Kevad"/>
    <x v="14"/>
    <x v="15"/>
    <s v="Rakvere"/>
    <s v="Sõpruse 3 - 125"/>
    <s v="vabaabielus"/>
    <s v="Transport"/>
    <x v="2"/>
    <n v="9600"/>
    <s v="kalapüük"/>
    <x v="4"/>
  </r>
  <r>
    <n v="48107150516"/>
    <s v="naine"/>
    <s v="15-07-2023"/>
    <n v="42"/>
    <s v="Lõvi"/>
    <s v="Juuli"/>
    <s v="Suvi"/>
    <x v="15"/>
    <x v="8"/>
    <s v="Kohtla-Järve"/>
    <s v="Koidu 10-9"/>
    <s v="vallaline"/>
    <s v="Transport"/>
    <x v="2"/>
    <n v="9400"/>
    <s v="lumelauasõit"/>
    <x v="1"/>
  </r>
  <r>
    <n v="47402150417"/>
    <s v="naine"/>
    <s v="15-02-2023"/>
    <n v="49"/>
    <s v="Kalad"/>
    <s v="Veebruar"/>
    <s v="Talv"/>
    <x v="16"/>
    <x v="16"/>
    <s v="Viljandi"/>
    <s v="Arbu 5-24"/>
    <s v="lahutatud"/>
    <s v="Transport"/>
    <x v="2"/>
    <n v="10700"/>
    <s v="programmeerimine"/>
    <x v="1"/>
  </r>
  <r>
    <n v="47411270496"/>
    <s v="naine"/>
    <s v="27-11-2023"/>
    <n v="49"/>
    <s v="Ambur"/>
    <s v="November"/>
    <s v="Sügis"/>
    <x v="17"/>
    <x v="17"/>
    <s v="Rakvere"/>
    <s v="Sepa 2-3"/>
    <s v="lahutatud"/>
    <s v="Ladu"/>
    <x v="2"/>
    <n v="9900"/>
    <s v="kalapüük"/>
    <x v="3"/>
  </r>
  <r>
    <n v="34203030178"/>
    <s v="mees"/>
    <s v="03-03-2023"/>
    <n v="81"/>
    <s v="Jäär"/>
    <s v="Märts"/>
    <s v="Talv"/>
    <x v="18"/>
    <x v="18"/>
    <s v="Kiili"/>
    <s v="Mahtra 36-50"/>
    <s v="abielus"/>
    <s v="Majandus"/>
    <x v="3"/>
    <n v="25400"/>
    <s v="golfimäng"/>
    <x v="3"/>
  </r>
  <r>
    <n v="47210240441"/>
    <s v="naine"/>
    <s v="24-10-2023"/>
    <n v="51"/>
    <s v="Skorpion"/>
    <s v="Oktoober"/>
    <s v="Sügis"/>
    <x v="19"/>
    <x v="19"/>
    <s v="Võru"/>
    <s v="Aegviidu Piibe mnt 44-1"/>
    <s v="abielus"/>
    <s v="Tootmine"/>
    <x v="3"/>
    <n v="32700"/>
    <s v="golfimäng"/>
    <x v="1"/>
  </r>
  <r>
    <n v="36210090988"/>
    <s v="mees"/>
    <s v="09-10-2023"/>
    <n v="61"/>
    <s v="Skorpion"/>
    <s v="Oktoober"/>
    <s v="Sügis"/>
    <x v="20"/>
    <x v="20"/>
    <s v="Tallinn"/>
    <s v="Võru 2-125"/>
    <s v="lahutatud"/>
    <s v="Finants"/>
    <x v="3"/>
    <n v="36500"/>
    <s v="golfimäng"/>
    <x v="3"/>
  </r>
  <r>
    <n v="34210060017"/>
    <s v="mees"/>
    <s v="06-10-2023"/>
    <n v="81"/>
    <s v="Skorpion"/>
    <s v="Oktoober"/>
    <s v="Sügis"/>
    <x v="21"/>
    <x v="21"/>
    <s v="Pärnu"/>
    <s v="Liivalaia 32-35"/>
    <s v="lesk"/>
    <s v="Ladu"/>
    <x v="3"/>
    <n v="22700"/>
    <s v="kalapüük"/>
    <x v="3"/>
  </r>
  <r>
    <n v="38305190379"/>
    <s v="mees"/>
    <s v="19-05-2023"/>
    <n v="40"/>
    <s v="Kaksikud"/>
    <s v="Mai"/>
    <s v="Kevad"/>
    <x v="8"/>
    <x v="22"/>
    <s v="Pärnu"/>
    <s v="Linnamäe tee 85-21"/>
    <s v="vallaline"/>
    <s v="Ost"/>
    <x v="3"/>
    <n v="29600"/>
    <s v="pillimäng"/>
    <x v="1"/>
  </r>
  <r>
    <n v="46909210954"/>
    <s v="naine"/>
    <s v="21-09-2023"/>
    <n v="54"/>
    <s v="Kaalud"/>
    <s v="September"/>
    <s v="Suvi"/>
    <x v="22"/>
    <x v="23"/>
    <s v="Kuressaare"/>
    <s v="Pronksi 6a-1"/>
    <s v="lahutatud"/>
    <s v="Müük"/>
    <x v="3"/>
    <n v="36500"/>
    <s v="sulgpall"/>
    <x v="5"/>
  </r>
  <r>
    <n v="44411130888"/>
    <s v="naine"/>
    <s v="13-11-2023"/>
    <n v="79"/>
    <s v="Ambur"/>
    <s v="November"/>
    <s v="Sügis"/>
    <x v="23"/>
    <x v="24"/>
    <s v="Paide"/>
    <s v="Vikerlase 13-216"/>
    <s v="lahutatud"/>
    <s v="Finants"/>
    <x v="4"/>
    <n v="23500"/>
    <s v="võrkpall"/>
    <x v="7"/>
  </r>
  <r>
    <n v="44211240925"/>
    <s v="naine"/>
    <s v="24-11-2023"/>
    <n v="81"/>
    <s v="Ambur"/>
    <s v="November"/>
    <s v="Sügis"/>
    <x v="20"/>
    <x v="25"/>
    <s v="Pärnu"/>
    <s v="Lõime 6-4"/>
    <s v="abielus"/>
    <s v="Finants"/>
    <x v="4"/>
    <n v="22700"/>
    <s v="pillimäng"/>
    <x v="2"/>
  </r>
  <r>
    <n v="37102030149"/>
    <s v="mees"/>
    <s v="03-02-2023"/>
    <n v="52"/>
    <s v="Kalad"/>
    <s v="Veebruar"/>
    <s v="Talv"/>
    <x v="24"/>
    <x v="26"/>
    <s v="Loksa"/>
    <s v="Retke 22-43"/>
    <s v="abielus"/>
    <s v="Ladu"/>
    <x v="5"/>
    <n v="10300"/>
    <s v="rahvatants"/>
    <x v="5"/>
  </r>
  <r>
    <n v="46909170171"/>
    <s v="naine"/>
    <s v="17-09-2023"/>
    <n v="54"/>
    <s v="Kaalud"/>
    <s v="September"/>
    <s v="Suvi"/>
    <x v="25"/>
    <x v="27"/>
    <s v="Paldiski"/>
    <s v="Nisu 5-7"/>
    <s v="lahutatud"/>
    <s v="Ladu"/>
    <x v="5"/>
    <n v="11600"/>
    <s v="ratsutamine"/>
    <x v="2"/>
  </r>
  <r>
    <n v="35006210936"/>
    <s v="mees"/>
    <s v="21-06-2023"/>
    <n v="73"/>
    <s v="Vähk"/>
    <s v="Juuni"/>
    <s v="Kevad"/>
    <x v="26"/>
    <x v="28"/>
    <s v="Tartu"/>
    <s v="Rästa 7/3"/>
    <s v="abielus"/>
    <s v="Majandus"/>
    <x v="6"/>
    <n v="6500"/>
    <s v="käsitöö"/>
    <x v="3"/>
  </r>
  <r>
    <n v="38401080820"/>
    <s v="mees"/>
    <s v="08-01-2023"/>
    <n v="39"/>
    <s v="Veevalaja"/>
    <s v="Jaanuar"/>
    <s v="Talv"/>
    <x v="27"/>
    <x v="29"/>
    <s v="Kunda"/>
    <s v="Telliskivi 52a-1"/>
    <s v="abielus"/>
    <s v="Majandus"/>
    <x v="6"/>
    <n v="7200"/>
    <s v="käsitöö"/>
    <x v="0"/>
  </r>
  <r>
    <n v="34207110230"/>
    <s v="mees"/>
    <s v="11-07-2023"/>
    <n v="81"/>
    <s v="Lõvi"/>
    <s v="Juuli"/>
    <s v="Suvi"/>
    <x v="16"/>
    <x v="30"/>
    <s v="Loksa"/>
    <s v="Pronksi 6a-1"/>
    <s v="lesk"/>
    <s v="Majandus"/>
    <x v="6"/>
    <n v="6500"/>
    <s v="pillimäng"/>
    <x v="2"/>
  </r>
  <r>
    <n v="48901180808"/>
    <s v="naine"/>
    <s v="18-01-2023"/>
    <n v="34"/>
    <s v="Veevalaja"/>
    <s v="Jaanuar"/>
    <s v="Talv"/>
    <x v="24"/>
    <x v="31"/>
    <s v="Valga"/>
    <s v="Raudla 30a-20"/>
    <s v="abielus"/>
    <s v="Tootmine"/>
    <x v="7"/>
    <n v="11500"/>
    <s v="kergejõustik"/>
    <x v="3"/>
  </r>
  <r>
    <n v="47008050804"/>
    <s v="naine"/>
    <s v="05-08-2023"/>
    <n v="53"/>
    <s v="Neitsi"/>
    <s v="August"/>
    <s v="Suvi"/>
    <x v="4"/>
    <x v="32"/>
    <s v="Kuressaare"/>
    <s v="Odra 4-1"/>
    <s v="vabaabielus"/>
    <s v="Tootmine"/>
    <x v="7"/>
    <n v="8600"/>
    <s v="käsitöö"/>
    <x v="2"/>
  </r>
  <r>
    <n v="36109040214"/>
    <s v="mees"/>
    <s v="04-09-2023"/>
    <n v="62"/>
    <s v="Kaalud"/>
    <s v="September"/>
    <s v="Suvi"/>
    <x v="11"/>
    <x v="33"/>
    <s v="Valga"/>
    <s v="Akadeemia tee 62-75"/>
    <s v="lahutatud"/>
    <s v="Tootmine"/>
    <x v="7"/>
    <n v="12700"/>
    <s v="lumelauasõit"/>
    <x v="2"/>
  </r>
  <r>
    <n v="44506270104"/>
    <s v="naine"/>
    <s v="27-06-2023"/>
    <n v="78"/>
    <s v="Vähk"/>
    <s v="Juuni"/>
    <s v="Kevad"/>
    <x v="12"/>
    <x v="34"/>
    <s v="Vändra"/>
    <s v="Maleva 2b-11"/>
    <s v="lesk"/>
    <s v="Tootmine"/>
    <x v="7"/>
    <n v="11600"/>
    <s v="rahvatants"/>
    <x v="3"/>
  </r>
  <r>
    <n v="48310210529"/>
    <s v="naine"/>
    <s v="21-10-2023"/>
    <n v="40"/>
    <s v="Skorpion"/>
    <s v="Oktoober"/>
    <s v="Sügis"/>
    <x v="28"/>
    <x v="35"/>
    <s v="Tamsalu"/>
    <s v="Sõle 61-19"/>
    <s v="abielus"/>
    <s v="Tootmine"/>
    <x v="7"/>
    <n v="12900"/>
    <s v="lumelauasõit"/>
    <x v="1"/>
  </r>
  <r>
    <n v="34007250511"/>
    <s v="mees"/>
    <s v="25-07-2023"/>
    <n v="83"/>
    <s v="Lõvi"/>
    <s v="Juuli"/>
    <s v="Suvi"/>
    <x v="29"/>
    <x v="36"/>
    <s v="Haapsalu"/>
    <s v="Sõle 61-19"/>
    <s v="lahutatud"/>
    <s v="Tootmine"/>
    <x v="8"/>
    <n v="13780"/>
    <s v="jalgrattasport"/>
    <x v="3"/>
  </r>
  <r>
    <n v="37609120658"/>
    <s v="mees"/>
    <s v="12-09-2023"/>
    <n v="47"/>
    <s v="Kaalud"/>
    <s v="September"/>
    <s v="Suvi"/>
    <x v="13"/>
    <x v="37"/>
    <s v="Tamsalu"/>
    <s v="Arbi 2-155"/>
    <s v="abielus"/>
    <s v="Tootmine"/>
    <x v="8"/>
    <n v="14200"/>
    <s v="programmeerimine"/>
    <x v="2"/>
  </r>
  <r>
    <n v="36108130050"/>
    <s v="mees"/>
    <s v="13-08-2023"/>
    <n v="62"/>
    <s v="Neitsi"/>
    <s v="August"/>
    <s v="Suvi"/>
    <x v="30"/>
    <x v="38"/>
    <s v="Tapa"/>
    <s v="Virbi 4-132"/>
    <s v="vabaabielus"/>
    <s v="Tootmine"/>
    <x v="8"/>
    <n v="13800"/>
    <s v="jalgpall"/>
    <x v="5"/>
  </r>
  <r>
    <n v="37903090504"/>
    <s v="mees"/>
    <s v="09-03-2023"/>
    <n v="44"/>
    <s v="Jäär"/>
    <s v="Märts"/>
    <s v="Talv"/>
    <x v="31"/>
    <x v="39"/>
    <s v="Tallinn"/>
    <s v="Kaluri 2-12"/>
    <s v="abielus"/>
    <s v="Müük"/>
    <x v="9"/>
    <n v="13500"/>
    <s v="korvpall"/>
    <x v="2"/>
  </r>
  <r>
    <n v="37105020007"/>
    <s v="mees"/>
    <s v="02-05-2023"/>
    <n v="52"/>
    <s v="Kaksikud"/>
    <s v="Mai"/>
    <s v="Kevad"/>
    <x v="32"/>
    <x v="40"/>
    <s v="Loksa"/>
    <s v="Kivimurru 11 - 10"/>
    <s v="abielus"/>
    <s v="Müük"/>
    <x v="9"/>
    <n v="12700"/>
    <s v="raamatu lugemine"/>
    <x v="4"/>
  </r>
  <r>
    <n v="47110010868"/>
    <s v="naine"/>
    <s v="01-10-2023"/>
    <n v="52"/>
    <s v="Skorpion"/>
    <s v="Oktoober"/>
    <s v="Sügis"/>
    <x v="33"/>
    <x v="41"/>
    <s v="Tõrva"/>
    <s v="Maleva 2b-11"/>
    <s v="vabaabielus"/>
    <s v="Müük"/>
    <x v="9"/>
    <n v="20800"/>
    <s v="karate"/>
    <x v="7"/>
  </r>
  <r>
    <n v="45704030496"/>
    <s v="naine"/>
    <s v="03-04-2023"/>
    <n v="66"/>
    <s v="Sõnn"/>
    <s v="Aprill"/>
    <s v="Kevad"/>
    <x v="34"/>
    <x v="42"/>
    <s v="Kiili"/>
    <s v="Kolde 88-79"/>
    <s v="abielus"/>
    <s v="Finants"/>
    <x v="10"/>
    <n v="12740"/>
    <s v="programmeerimine"/>
    <x v="2"/>
  </r>
  <r>
    <n v="47105130963"/>
    <s v="naine"/>
    <s v="13-05-2023"/>
    <n v="52"/>
    <s v="Kaksikud"/>
    <s v="Mai"/>
    <s v="Kevad"/>
    <x v="32"/>
    <x v="0"/>
    <s v="Paide"/>
    <s v="Liivalaia 32-35"/>
    <s v="lahutatud"/>
    <s v="Finants"/>
    <x v="10"/>
    <n v="10700"/>
    <s v="jalgrattasport"/>
    <x v="6"/>
  </r>
  <r>
    <n v="38301060031"/>
    <s v="mees"/>
    <s v="06-01-2023"/>
    <n v="40"/>
    <s v="Veevalaja"/>
    <s v="Jaanuar"/>
    <s v="Talv"/>
    <x v="35"/>
    <x v="18"/>
    <s v="Valga"/>
    <s v="Ümera 24-5"/>
    <s v="abielus"/>
    <s v="Finants"/>
    <x v="10"/>
    <n v="11600"/>
    <s v="karate"/>
    <x v="1"/>
  </r>
  <r>
    <n v="35205180673"/>
    <s v="mees"/>
    <s v="18-05-2023"/>
    <n v="71"/>
    <s v="Kaksikud"/>
    <s v="Mai"/>
    <s v="Kevad"/>
    <x v="2"/>
    <x v="43"/>
    <s v="Jõhvi"/>
    <s v="Roheline 3"/>
    <s v="lahutatud"/>
    <s v="Finants"/>
    <x v="10"/>
    <n v="12700"/>
    <s v="lumelauasõit"/>
    <x v="4"/>
  </r>
  <r>
    <n v="34409100049"/>
    <s v="mees"/>
    <s v="10-09-2023"/>
    <n v="79"/>
    <s v="Kaalud"/>
    <s v="September"/>
    <s v="Suvi"/>
    <x v="36"/>
    <x v="44"/>
    <s v="Kiili"/>
    <s v="Pronksi 6a-1"/>
    <s v="lesk"/>
    <s v="Finants"/>
    <x v="10"/>
    <n v="12700"/>
    <s v="raamatu lugemine"/>
    <x v="5"/>
  </r>
  <r>
    <n v="35109030894"/>
    <s v="mees"/>
    <s v="03-09-2023"/>
    <n v="72"/>
    <s v="Kaalud"/>
    <s v="September"/>
    <s v="Suvi"/>
    <x v="37"/>
    <x v="45"/>
    <s v="Tartu"/>
    <s v="Paasiku 28-3"/>
    <s v="abielus"/>
    <s v="Finants"/>
    <x v="11"/>
    <n v="9700"/>
    <s v="jalgrattasport"/>
    <x v="1"/>
  </r>
  <r>
    <n v="35909050610"/>
    <s v="mees"/>
    <s v="05-09-2023"/>
    <n v="64"/>
    <s v="Kaalud"/>
    <s v="September"/>
    <s v="Suvi"/>
    <x v="38"/>
    <x v="46"/>
    <s v="Pärnu"/>
    <s v="Randla 13 - 619"/>
    <s v="vallaline"/>
    <s v="Müük"/>
    <x v="12"/>
    <n v="8500"/>
    <s v="raamatu lugemine"/>
    <x v="3"/>
  </r>
  <r>
    <n v="48308230166"/>
    <s v="naine"/>
    <s v="23-08-2023"/>
    <n v="40"/>
    <s v="Neitsi"/>
    <s v="August"/>
    <s v="Suvi"/>
    <x v="39"/>
    <x v="47"/>
    <s v="Tallinn"/>
    <s v="Õismäe tee 105-44"/>
    <s v="abielus"/>
    <s v="Majandus"/>
    <x v="12"/>
    <n v="7700"/>
    <s v="käsitöö"/>
    <x v="1"/>
  </r>
  <r>
    <n v="34508020335"/>
    <s v="mees"/>
    <s v="02-08-2023"/>
    <n v="78"/>
    <s v="Neitsi"/>
    <s v="August"/>
    <s v="Suvi"/>
    <x v="40"/>
    <x v="48"/>
    <s v="Saku"/>
    <s v="Sõpruse 3 - 125"/>
    <s v="abielus"/>
    <s v="Ost"/>
    <x v="12"/>
    <n v="10800"/>
    <s v="jalgrattasport"/>
    <x v="0"/>
  </r>
  <r>
    <n v="34606190557"/>
    <s v="mees"/>
    <s v="19-06-2023"/>
    <n v="77"/>
    <s v="Vähk"/>
    <s v="Juuni"/>
    <s v="Kevad"/>
    <x v="41"/>
    <x v="48"/>
    <s v="Tallinn"/>
    <s v="Maleva 2b-11"/>
    <s v="lesk"/>
    <s v="Ost"/>
    <x v="12"/>
    <n v="8600"/>
    <s v="kalapüük"/>
    <x v="6"/>
  </r>
  <r>
    <n v="34212180084"/>
    <s v="mees"/>
    <s v="18-12-2023"/>
    <n v="81"/>
    <s v="Kaljukits"/>
    <s v="Detsember"/>
    <s v="Sügis"/>
    <x v="42"/>
    <x v="49"/>
    <s v="Viljandi"/>
    <s v="Nurga 4-98"/>
    <s v="lahutatud"/>
    <s v="Müük"/>
    <x v="12"/>
    <n v="8600"/>
    <s v="raamatu lugemine"/>
    <x v="3"/>
  </r>
  <r>
    <n v="35508240148"/>
    <s v="mees"/>
    <s v="24-08-2023"/>
    <n v="68"/>
    <s v="Neitsi"/>
    <s v="August"/>
    <s v="Suvi"/>
    <x v="31"/>
    <x v="50"/>
    <s v="Põlva"/>
    <s v="Lasnamäe 50/10-23"/>
    <s v="vabaabielus"/>
    <s v="Müük"/>
    <x v="12"/>
    <n v="9800"/>
    <s v="sulgpall"/>
    <x v="2"/>
  </r>
  <r>
    <n v="36303030988"/>
    <s v="mees"/>
    <s v="03-03-2023"/>
    <n v="60"/>
    <s v="Jäär"/>
    <s v="Märts"/>
    <s v="Talv"/>
    <x v="23"/>
    <x v="51"/>
    <s v="Loksa"/>
    <s v="Kärberi 14 - 2"/>
    <s v="vallaline"/>
    <s v="Müük"/>
    <x v="12"/>
    <n v="8700"/>
    <s v="lumelauasõit"/>
    <x v="5"/>
  </r>
  <r>
    <n v="37403030624"/>
    <s v="mees"/>
    <s v="03-03-2023"/>
    <n v="49"/>
    <s v="Jäär"/>
    <s v="Märts"/>
    <s v="Talv"/>
    <x v="43"/>
    <x v="52"/>
    <s v="Saku"/>
    <s v="Sepa 2 - 3"/>
    <s v="lahutatud"/>
    <s v="Ost"/>
    <x v="12"/>
    <n v="11200"/>
    <s v="käsitöö"/>
    <x v="3"/>
  </r>
  <r>
    <n v="48209130038"/>
    <s v="naine"/>
    <s v="13-09-2023"/>
    <n v="41"/>
    <s v="Kaalud"/>
    <s v="September"/>
    <s v="Suvi"/>
    <x v="44"/>
    <x v="53"/>
    <s v="Tallinn"/>
    <s v="Ehitajate tee 74-32"/>
    <s v="lahutatud"/>
    <s v="Majandus"/>
    <x v="12"/>
    <n v="7600"/>
    <s v="kergejõustik"/>
    <x v="3"/>
  </r>
  <r>
    <n v="37103260243"/>
    <s v="mees"/>
    <s v="26-03-2023"/>
    <n v="52"/>
    <s v="Jäär"/>
    <s v="Märts"/>
    <s v="Talv"/>
    <x v="45"/>
    <x v="27"/>
    <s v="Haapsalu"/>
    <s v="Võidu 80"/>
    <s v="abielus"/>
    <s v="Majandus"/>
    <x v="12"/>
    <n v="9600"/>
    <s v="rahvatants"/>
    <x v="3"/>
  </r>
  <r>
    <n v="46003030319"/>
    <s v="naine"/>
    <s v="03-03-2023"/>
    <n v="63"/>
    <s v="Jäär"/>
    <s v="Märts"/>
    <s v="Talv"/>
    <x v="46"/>
    <x v="54"/>
    <s v="Tartu"/>
    <s v="Võru 2-122"/>
    <s v="abielus"/>
    <s v="Müük"/>
    <x v="12"/>
    <n v="9600"/>
    <s v="võrkpall"/>
    <x v="1"/>
  </r>
  <r>
    <n v="38006080465"/>
    <s v="mees"/>
    <s v="08-06-2023"/>
    <n v="43"/>
    <s v="Vähk"/>
    <s v="Juuni"/>
    <s v="Kevad"/>
    <x v="47"/>
    <x v="55"/>
    <s v="Kallaste"/>
    <s v="Vana-Kalamaja 7-9"/>
    <s v="lahutatud"/>
    <s v="Müük"/>
    <x v="12"/>
    <n v="8600"/>
    <s v="käsitöö"/>
    <x v="1"/>
  </r>
  <r>
    <n v="36809040675"/>
    <s v="mees"/>
    <s v="04-09-2023"/>
    <n v="55"/>
    <s v="Kaalud"/>
    <s v="September"/>
    <s v="Suvi"/>
    <x v="48"/>
    <x v="56"/>
    <s v="Tallinn"/>
    <s v="Ümera 60-45"/>
    <s v="abielus"/>
    <s v="Ost"/>
    <x v="13"/>
    <n v="8500"/>
    <s v="pillimäng"/>
    <x v="0"/>
  </r>
  <r>
    <n v="35204120460"/>
    <s v="mees"/>
    <s v="12-04-2023"/>
    <n v="71"/>
    <s v="Sõnn"/>
    <s v="Aprill"/>
    <s v="Kevad"/>
    <x v="49"/>
    <x v="57"/>
    <s v="Jõhvi"/>
    <s v="Kivimurru 11 - 10"/>
    <s v="abielus"/>
    <s v="Tootmine"/>
    <x v="14"/>
    <n v="10270"/>
    <s v="ratsutamine"/>
    <x v="5"/>
  </r>
  <r>
    <n v="36612210549"/>
    <s v="mees"/>
    <s v="21-12-2023"/>
    <n v="57"/>
    <s v="Kaljukits"/>
    <s v="Detsember"/>
    <s v="Sügis"/>
    <x v="50"/>
    <x v="58"/>
    <s v="Türi"/>
    <s v="Taime 19 - 5"/>
    <s v="abielus"/>
    <s v="Tootmine"/>
    <x v="14"/>
    <n v="11500"/>
    <s v="ratsutamine"/>
    <x v="2"/>
  </r>
  <r>
    <n v="38403010526"/>
    <s v="mees"/>
    <s v="01-03-2023"/>
    <n v="39"/>
    <s v="Jäär"/>
    <s v="Märts"/>
    <s v="Talv"/>
    <x v="24"/>
    <x v="59"/>
    <s v="Tapa"/>
    <s v="Sütiste 39-64"/>
    <s v="vabaabielus"/>
    <s v="Tootmine"/>
    <x v="14"/>
    <n v="11800"/>
    <s v="käsitöö"/>
    <x v="2"/>
  </r>
  <r>
    <n v="38108200347"/>
    <s v="mees"/>
    <s v="20-08-2023"/>
    <n v="42"/>
    <s v="Neitsi"/>
    <s v="August"/>
    <s v="Suvi"/>
    <x v="51"/>
    <x v="55"/>
    <s v="Kadrina"/>
    <s v="Vana-Kalamaja 7-9"/>
    <s v="abielus"/>
    <s v="Tootmine"/>
    <x v="14"/>
    <n v="13500"/>
    <s v="ratsutamine"/>
    <x v="1"/>
  </r>
  <r>
    <n v="36506070555"/>
    <s v="mees"/>
    <s v="07-06-2023"/>
    <n v="58"/>
    <s v="Vähk"/>
    <s v="Juuni"/>
    <s v="Kevad"/>
    <x v="17"/>
    <x v="60"/>
    <s v="Tallinn"/>
    <s v="Ringi 3-18"/>
    <s v="vabaabielus"/>
    <s v="Tootmine"/>
    <x v="15"/>
    <n v="7200"/>
    <s v="jalgpall"/>
    <x v="2"/>
  </r>
  <r>
    <n v="37808220891"/>
    <s v="mees"/>
    <s v="22-08-2023"/>
    <n v="45"/>
    <s v="Neitsi"/>
    <s v="August"/>
    <s v="Suvi"/>
    <x v="12"/>
    <x v="61"/>
    <s v="Tartu"/>
    <s v="Raadiku 19-73"/>
    <s v="abielus"/>
    <s v="Tootmine"/>
    <x v="15"/>
    <n v="10500"/>
    <s v="karate"/>
    <x v="1"/>
  </r>
  <r>
    <n v="35101130124"/>
    <s v="mees"/>
    <s v="13-01-2023"/>
    <n v="72"/>
    <s v="Veevalaja"/>
    <s v="Jaanuar"/>
    <s v="Talv"/>
    <x v="30"/>
    <x v="15"/>
    <s v="Rapla"/>
    <s v="Sõpruse pst 250 - 144"/>
    <s v="lahutatud"/>
    <s v="Ladu"/>
    <x v="15"/>
    <n v="7600"/>
    <s v="lumelauasõit"/>
    <x v="1"/>
  </r>
  <r>
    <n v="45909140289"/>
    <s v="naine"/>
    <s v="14-09-2023"/>
    <n v="64"/>
    <s v="Kaalud"/>
    <s v="September"/>
    <s v="Suvi"/>
    <x v="52"/>
    <x v="15"/>
    <s v="Viljandi"/>
    <s v="Paekaare 58-51"/>
    <s v="lesk"/>
    <s v="Tootmine"/>
    <x v="15"/>
    <n v="8700"/>
    <s v="käsitöö"/>
    <x v="2"/>
  </r>
  <r>
    <n v="38306070961"/>
    <s v="mees"/>
    <s v="07-06-2023"/>
    <n v="40"/>
    <s v="Vähk"/>
    <s v="Juuni"/>
    <s v="Kevad"/>
    <x v="53"/>
    <x v="47"/>
    <s v="Narva"/>
    <s v="Õismäe tee 21-10"/>
    <s v="abielus"/>
    <s v="Tootmine"/>
    <x v="15"/>
    <n v="8300"/>
    <s v="jalgpall"/>
    <x v="2"/>
  </r>
  <r>
    <n v="48205090295"/>
    <s v="naine"/>
    <s v="09-05-2023"/>
    <n v="41"/>
    <s v="Kaksikud"/>
    <s v="Mai"/>
    <s v="Kevad"/>
    <x v="4"/>
    <x v="62"/>
    <s v="Haapsalu"/>
    <s v="Puhangu 4-14"/>
    <s v="abielus"/>
    <s v="Tootmine"/>
    <x v="15"/>
    <n v="11200"/>
    <s v="lumelauasõit"/>
    <x v="3"/>
  </r>
  <r>
    <n v="38105180669"/>
    <s v="mees"/>
    <s v="18-05-2023"/>
    <n v="42"/>
    <s v="Kaksikud"/>
    <s v="Mai"/>
    <s v="Kevad"/>
    <x v="54"/>
    <x v="63"/>
    <s v="Tartu"/>
    <s v="Kihnu 16-39"/>
    <s v="vabaabielus"/>
    <s v="Tootmine"/>
    <x v="15"/>
    <n v="9600"/>
    <s v="jalgrattasport"/>
    <x v="3"/>
  </r>
  <r>
    <n v="46809190988"/>
    <s v="naine"/>
    <s v="19-09-2023"/>
    <n v="55"/>
    <s v="Kaalud"/>
    <s v="September"/>
    <s v="Suvi"/>
    <x v="55"/>
    <x v="64"/>
    <s v="Jõgeva"/>
    <s v="Vuti 67"/>
    <s v="vallaline"/>
    <s v="Ladu"/>
    <x v="15"/>
    <n v="7700"/>
    <s v="võrkpall"/>
    <x v="3"/>
  </r>
  <r>
    <n v="37712170754"/>
    <s v="mees"/>
    <s v="17-12-2023"/>
    <n v="46"/>
    <s v="Kaljukits"/>
    <s v="Detsember"/>
    <s v="Sügis"/>
    <x v="41"/>
    <x v="65"/>
    <s v="Tallinn"/>
    <s v="Ümera 6 -- 53"/>
    <s v="lahutatud"/>
    <s v="Tootmine"/>
    <x v="15"/>
    <n v="8500"/>
    <s v="käsitöö"/>
    <x v="2"/>
  </r>
  <r>
    <n v="37408230939"/>
    <s v="mees"/>
    <s v="23-08-2023"/>
    <n v="49"/>
    <s v="Neitsi"/>
    <s v="August"/>
    <s v="Suvi"/>
    <x v="56"/>
    <x v="66"/>
    <s v="Saku"/>
    <s v="Mustamäe tee 195-102"/>
    <s v="lesk"/>
    <s v="Tootmine"/>
    <x v="15"/>
    <n v="10300"/>
    <s v="kalapüük"/>
    <x v="6"/>
  </r>
  <r>
    <n v="37007260696"/>
    <s v="mees"/>
    <s v="26-07-2023"/>
    <n v="53"/>
    <s v="Lõvi"/>
    <s v="Juuli"/>
    <s v="Suvi"/>
    <x v="49"/>
    <x v="67"/>
    <s v="Kadrina"/>
    <s v="Tartu mnt 32-22"/>
    <s v="abielus"/>
    <s v="Ladu"/>
    <x v="15"/>
    <n v="7500"/>
    <s v="jalgrattasport"/>
    <x v="1"/>
  </r>
  <r>
    <n v="38311130833"/>
    <s v="mees"/>
    <s v="13-11-2023"/>
    <n v="40"/>
    <s v="Ambur"/>
    <s v="November"/>
    <s v="Sügis"/>
    <x v="57"/>
    <x v="68"/>
    <s v="Saue"/>
    <s v="Järveotsa tee 43-15"/>
    <s v="abielus"/>
    <s v="Tootmine"/>
    <x v="15"/>
    <n v="7500"/>
    <s v="raamatu lugemine"/>
    <x v="3"/>
  </r>
  <r>
    <n v="47608150058"/>
    <s v="naine"/>
    <s v="15-08-2023"/>
    <n v="47"/>
    <s v="Neitsi"/>
    <s v="August"/>
    <s v="Suvi"/>
    <x v="58"/>
    <x v="69"/>
    <s v="Türi"/>
    <s v="Koorti 18-24"/>
    <s v="abielus"/>
    <s v="Tootmine"/>
    <x v="15"/>
    <n v="9700"/>
    <s v="sulgpall"/>
    <x v="0"/>
  </r>
  <r>
    <n v="34304170615"/>
    <s v="mees"/>
    <s v="17-04-2023"/>
    <n v="80"/>
    <s v="Sõnn"/>
    <s v="Aprill"/>
    <s v="Kevad"/>
    <x v="59"/>
    <x v="70"/>
    <s v="Saku"/>
    <s v="Sõpruse pst 246-40"/>
    <s v="abielus"/>
    <s v="Tootmine"/>
    <x v="15"/>
    <n v="7600"/>
    <s v="raamatu lugemine"/>
    <x v="1"/>
  </r>
  <r>
    <n v="45810100356"/>
    <s v="naine"/>
    <s v="10-10-2023"/>
    <n v="65"/>
    <s v="Skorpion"/>
    <s v="Oktoober"/>
    <s v="Sügis"/>
    <x v="60"/>
    <x v="71"/>
    <s v="Sindi"/>
    <s v="Ehte 5-28"/>
    <s v="abielus"/>
    <s v="Tootmine"/>
    <x v="15"/>
    <n v="10800"/>
    <s v="rahvatants"/>
    <x v="1"/>
  </r>
  <r>
    <n v="46002200391"/>
    <s v="naine"/>
    <s v="20-02-2023"/>
    <n v="63"/>
    <s v="Kalad"/>
    <s v="Veebruar"/>
    <s v="Talv"/>
    <x v="10"/>
    <x v="71"/>
    <s v="Vändra"/>
    <s v="Kagu 13-4"/>
    <s v="abielus"/>
    <s v="Tootmine"/>
    <x v="15"/>
    <n v="10700"/>
    <s v="lumelauasõit"/>
    <x v="1"/>
  </r>
  <r>
    <n v="46407080393"/>
    <s v="naine"/>
    <s v="08-07-2023"/>
    <n v="59"/>
    <s v="Lõvi"/>
    <s v="Juuli"/>
    <s v="Suvi"/>
    <x v="16"/>
    <x v="72"/>
    <s v="Kohtla-Järve"/>
    <s v="Mustamäe tee 195-102"/>
    <s v="abielus"/>
    <s v="Ladu"/>
    <x v="15"/>
    <n v="7500"/>
    <s v="jalgrattasport"/>
    <x v="3"/>
  </r>
  <r>
    <n v="47705040659"/>
    <s v="naine"/>
    <s v="04-05-2023"/>
    <n v="46"/>
    <s v="Kaksikud"/>
    <s v="Mai"/>
    <s v="Kevad"/>
    <x v="12"/>
    <x v="73"/>
    <s v="Rapla"/>
    <s v="Ehitajate tee 68-21"/>
    <s v="abielus"/>
    <s v="Ladu"/>
    <x v="15"/>
    <n v="9600"/>
    <s v="rahvatants"/>
    <x v="2"/>
  </r>
  <r>
    <n v="47211150090"/>
    <s v="naine"/>
    <s v="15-11-2023"/>
    <n v="51"/>
    <s v="Ambur"/>
    <s v="November"/>
    <s v="Sügis"/>
    <x v="61"/>
    <x v="74"/>
    <s v="Kunda"/>
    <s v="Langu 5-27"/>
    <s v="lahutatud"/>
    <s v="Tootmine"/>
    <x v="15"/>
    <n v="8500"/>
    <s v="kergejõustik"/>
    <x v="3"/>
  </r>
  <r>
    <n v="44112150956"/>
    <s v="naine"/>
    <s v="15-12-2023"/>
    <n v="82"/>
    <s v="Kaljukits"/>
    <s v="Detsember"/>
    <s v="Sügis"/>
    <x v="12"/>
    <x v="75"/>
    <s v="Haapsalu"/>
    <s v="Liinamäe 35-37"/>
    <s v="vabaabielus"/>
    <s v="Tootmine"/>
    <x v="15"/>
    <n v="11900"/>
    <s v="rahvatants"/>
    <x v="3"/>
  </r>
  <r>
    <n v="38204220473"/>
    <s v="mees"/>
    <s v="22-04-2023"/>
    <n v="41"/>
    <s v="Sõnn"/>
    <s v="Aprill"/>
    <s v="Kevad"/>
    <x v="5"/>
    <x v="76"/>
    <s v="Kuressaare"/>
    <s v="Kivila 16-71"/>
    <s v="vallaline"/>
    <s v="Tootmine"/>
    <x v="15"/>
    <n v="10700"/>
    <s v="kergejõustik"/>
    <x v="2"/>
  </r>
  <r>
    <n v="37211200348"/>
    <s v="mees"/>
    <s v="20-11-2023"/>
    <n v="51"/>
    <s v="Ambur"/>
    <s v="November"/>
    <s v="Sügis"/>
    <x v="8"/>
    <x v="76"/>
    <s v="Tallinn"/>
    <s v="Paasiku 4-101"/>
    <s v="abielus"/>
    <s v="Tootmine"/>
    <x v="15"/>
    <n v="9300"/>
    <s v="rahvatants"/>
    <x v="3"/>
  </r>
  <r>
    <n v="34910190405"/>
    <s v="mees"/>
    <s v="19-10-2023"/>
    <n v="74"/>
    <s v="Skorpion"/>
    <s v="Oktoober"/>
    <s v="Sügis"/>
    <x v="9"/>
    <x v="77"/>
    <s v="Kunda"/>
    <s v="Linnamäe 25-204"/>
    <s v="vabaabielus"/>
    <s v="Tootmine"/>
    <x v="15"/>
    <n v="11400"/>
    <s v="lumelauasõit"/>
    <x v="3"/>
  </r>
  <r>
    <n v="34911280456"/>
    <s v="mees"/>
    <s v="28-11-2023"/>
    <n v="74"/>
    <s v="Ambur"/>
    <s v="November"/>
    <s v="Sügis"/>
    <x v="62"/>
    <x v="78"/>
    <s v="Vändra"/>
    <s v="Kalevipoja 11-110"/>
    <s v="abielus"/>
    <s v="Ladu"/>
    <x v="15"/>
    <n v="10700"/>
    <s v="pillimäng"/>
    <x v="2"/>
  </r>
  <r>
    <n v="37205220288"/>
    <s v="mees"/>
    <s v="22-05-2023"/>
    <n v="51"/>
    <s v="Kaksikud"/>
    <s v="Mai"/>
    <s v="Kevad"/>
    <x v="60"/>
    <x v="79"/>
    <s v="Viljandi"/>
    <s v="Sõle 5-10"/>
    <s v="vabaabielus"/>
    <s v="Tootmine"/>
    <x v="15"/>
    <n v="11300"/>
    <s v="raamatu lugemine"/>
    <x v="5"/>
  </r>
  <r>
    <n v="37106180544"/>
    <s v="mees"/>
    <s v="18-06-2023"/>
    <n v="52"/>
    <s v="Vähk"/>
    <s v="Juuni"/>
    <s v="Kevad"/>
    <x v="55"/>
    <x v="80"/>
    <s v="Sindi"/>
    <s v="Raadiku 1 - 23"/>
    <s v="vabaabielus"/>
    <s v="Tootmine"/>
    <x v="15"/>
    <n v="8600"/>
    <s v="sulgpall"/>
    <x v="2"/>
  </r>
  <r>
    <n v="44707080463"/>
    <s v="naine"/>
    <s v="08-07-2023"/>
    <n v="76"/>
    <s v="Lõvi"/>
    <s v="Juuli"/>
    <s v="Suvi"/>
    <x v="63"/>
    <x v="81"/>
    <s v="Keila"/>
    <s v="Raadiku 1 - 23"/>
    <s v="vabaabielus"/>
    <s v="Tootmine"/>
    <x v="15"/>
    <n v="10500"/>
    <s v="ratsutamine"/>
    <x v="2"/>
  </r>
  <r>
    <n v="44701210234"/>
    <s v="naine"/>
    <s v="21-01-2023"/>
    <n v="76"/>
    <s v="Veevalaja"/>
    <s v="Jaanuar"/>
    <s v="Talv"/>
    <x v="20"/>
    <x v="82"/>
    <s v="Kallaste"/>
    <s v="Paekaare 62-53"/>
    <s v="lahutatud"/>
    <s v="Tootmine"/>
    <x v="15"/>
    <n v="9700"/>
    <s v="rahvatants"/>
    <x v="3"/>
  </r>
  <r>
    <n v="45309010485"/>
    <s v="naine"/>
    <s v="01-09-2023"/>
    <n v="70"/>
    <s v="Kaalud"/>
    <s v="September"/>
    <s v="Suvi"/>
    <x v="64"/>
    <x v="17"/>
    <s v="Jõgeva"/>
    <s v="Keskuse 14-44"/>
    <s v="lesk"/>
    <s v="Tootmine"/>
    <x v="15"/>
    <n v="11600"/>
    <s v="kalapüük"/>
    <x v="2"/>
  </r>
  <r>
    <n v="36001050084"/>
    <s v="mees"/>
    <s v="05-01-2023"/>
    <n v="63"/>
    <s v="Veevalaja"/>
    <s v="Jaanuar"/>
    <s v="Talv"/>
    <x v="65"/>
    <x v="17"/>
    <s v="Jõhvi"/>
    <s v="Vikerlase 17-87"/>
    <s v="abielus"/>
    <s v="Tootmine"/>
    <x v="15"/>
    <n v="11600"/>
    <s v="lumelauasõit"/>
    <x v="2"/>
  </r>
  <r>
    <n v="46504170054"/>
    <s v="naine"/>
    <s v="17-04-2023"/>
    <n v="58"/>
    <s v="Sõnn"/>
    <s v="Aprill"/>
    <s v="Kevad"/>
    <x v="66"/>
    <x v="45"/>
    <s v="Tapa"/>
    <s v="Vana-Kalamaja 20-16a"/>
    <s v="abielus"/>
    <s v="Tootmine"/>
    <x v="15"/>
    <n v="8700"/>
    <s v="rahvatants"/>
    <x v="2"/>
  </r>
  <r>
    <n v="35412110930"/>
    <s v="mees"/>
    <s v="11-12-2023"/>
    <n v="69"/>
    <s v="Kaljukits"/>
    <s v="Detsember"/>
    <s v="Sügis"/>
    <x v="67"/>
    <x v="83"/>
    <s v="Tallinn"/>
    <s v="Kibuvitsa 3-3"/>
    <s v="lahutatud"/>
    <s v="Tootmine"/>
    <x v="15"/>
    <n v="8700"/>
    <s v="võrkpall"/>
    <x v="3"/>
  </r>
  <r>
    <n v="36604060863"/>
    <s v="mees"/>
    <s v="06-04-2023"/>
    <n v="57"/>
    <s v="Sõnn"/>
    <s v="Aprill"/>
    <s v="Kevad"/>
    <x v="4"/>
    <x v="84"/>
    <s v="Kohtla-Järve"/>
    <s v="Raudla 30A-20"/>
    <s v="lesk"/>
    <s v="Transport"/>
    <x v="16"/>
    <n v="6700"/>
    <s v="kalapüük"/>
    <x v="0"/>
  </r>
  <r>
    <m/>
    <m/>
    <m/>
    <m/>
    <m/>
    <m/>
    <m/>
    <x v="68"/>
    <x v="85"/>
    <m/>
    <m/>
    <m/>
    <m/>
    <x v="17"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1"/>
    <x v="1"/>
    <x v="1"/>
  </r>
  <r>
    <x v="0"/>
    <x v="2"/>
    <x v="2"/>
  </r>
  <r>
    <x v="1"/>
    <x v="3"/>
    <x v="3"/>
  </r>
  <r>
    <x v="0"/>
    <x v="4"/>
    <x v="3"/>
  </r>
  <r>
    <x v="1"/>
    <x v="5"/>
    <x v="4"/>
  </r>
  <r>
    <x v="1"/>
    <x v="6"/>
    <x v="0"/>
  </r>
  <r>
    <x v="0"/>
    <x v="7"/>
    <x v="5"/>
  </r>
  <r>
    <x v="1"/>
    <x v="4"/>
    <x v="1"/>
  </r>
  <r>
    <x v="1"/>
    <x v="8"/>
    <x v="6"/>
  </r>
  <r>
    <x v="0"/>
    <x v="9"/>
    <x v="3"/>
  </r>
  <r>
    <x v="0"/>
    <x v="3"/>
    <x v="6"/>
  </r>
  <r>
    <x v="0"/>
    <x v="10"/>
    <x v="7"/>
  </r>
  <r>
    <x v="1"/>
    <x v="11"/>
    <x v="0"/>
  </r>
  <r>
    <x v="0"/>
    <x v="10"/>
    <x v="8"/>
  </r>
  <r>
    <x v="1"/>
    <x v="2"/>
    <x v="2"/>
  </r>
  <r>
    <x v="1"/>
    <x v="12"/>
    <x v="9"/>
  </r>
  <r>
    <x v="1"/>
    <x v="13"/>
    <x v="0"/>
  </r>
  <r>
    <x v="1"/>
    <x v="2"/>
    <x v="2"/>
  </r>
  <r>
    <x v="0"/>
    <x v="14"/>
    <x v="10"/>
  </r>
  <r>
    <x v="1"/>
    <x v="15"/>
    <x v="10"/>
  </r>
  <r>
    <x v="0"/>
    <x v="10"/>
    <x v="10"/>
  </r>
  <r>
    <x v="0"/>
    <x v="16"/>
    <x v="2"/>
  </r>
  <r>
    <x v="0"/>
    <x v="16"/>
    <x v="6"/>
  </r>
  <r>
    <x v="1"/>
    <x v="17"/>
    <x v="11"/>
  </r>
  <r>
    <x v="1"/>
    <x v="1"/>
    <x v="7"/>
  </r>
  <r>
    <x v="1"/>
    <x v="16"/>
    <x v="6"/>
  </r>
  <r>
    <x v="0"/>
    <x v="18"/>
    <x v="12"/>
  </r>
  <r>
    <x v="1"/>
    <x v="4"/>
    <x v="5"/>
  </r>
  <r>
    <x v="0"/>
    <x v="19"/>
    <x v="4"/>
  </r>
  <r>
    <x v="0"/>
    <x v="7"/>
    <x v="4"/>
  </r>
  <r>
    <x v="0"/>
    <x v="18"/>
    <x v="6"/>
  </r>
  <r>
    <x v="1"/>
    <x v="20"/>
    <x v="8"/>
  </r>
  <r>
    <x v="1"/>
    <x v="17"/>
    <x v="4"/>
  </r>
  <r>
    <x v="0"/>
    <x v="20"/>
    <x v="9"/>
  </r>
  <r>
    <x v="1"/>
    <x v="21"/>
    <x v="12"/>
  </r>
  <r>
    <x v="1"/>
    <x v="6"/>
    <x v="9"/>
  </r>
  <r>
    <x v="0"/>
    <x v="22"/>
    <x v="13"/>
  </r>
  <r>
    <x v="0"/>
    <x v="6"/>
    <x v="0"/>
  </r>
  <r>
    <x v="0"/>
    <x v="23"/>
    <x v="14"/>
  </r>
  <r>
    <x v="0"/>
    <x v="10"/>
    <x v="15"/>
  </r>
  <r>
    <x v="0"/>
    <x v="18"/>
    <x v="1"/>
  </r>
  <r>
    <x v="1"/>
    <x v="8"/>
    <x v="3"/>
  </r>
  <r>
    <x v="1"/>
    <x v="14"/>
    <x v="0"/>
  </r>
  <r>
    <x v="1"/>
    <x v="1"/>
    <x v="13"/>
  </r>
  <r>
    <x v="0"/>
    <x v="20"/>
    <x v="3"/>
  </r>
  <r>
    <x v="0"/>
    <x v="24"/>
    <x v="9"/>
  </r>
  <r>
    <x v="0"/>
    <x v="14"/>
    <x v="1"/>
  </r>
  <r>
    <x v="0"/>
    <x v="19"/>
    <x v="13"/>
  </r>
  <r>
    <x v="0"/>
    <x v="16"/>
    <x v="1"/>
  </r>
  <r>
    <x v="1"/>
    <x v="10"/>
    <x v="4"/>
  </r>
  <r>
    <x v="0"/>
    <x v="25"/>
    <x v="13"/>
  </r>
  <r>
    <x v="0"/>
    <x v="10"/>
    <x v="2"/>
  </r>
  <r>
    <x v="0"/>
    <x v="13"/>
    <x v="1"/>
  </r>
  <r>
    <x v="0"/>
    <x v="26"/>
    <x v="11"/>
  </r>
  <r>
    <x v="0"/>
    <x v="18"/>
    <x v="9"/>
  </r>
  <r>
    <x v="0"/>
    <x v="25"/>
    <x v="4"/>
  </r>
  <r>
    <x v="1"/>
    <x v="10"/>
    <x v="8"/>
  </r>
  <r>
    <x v="0"/>
    <x v="22"/>
    <x v="12"/>
  </r>
  <r>
    <x v="1"/>
    <x v="19"/>
    <x v="7"/>
  </r>
  <r>
    <x v="0"/>
    <x v="9"/>
    <x v="4"/>
  </r>
  <r>
    <x v="0"/>
    <x v="10"/>
    <x v="6"/>
  </r>
  <r>
    <x v="0"/>
    <x v="24"/>
    <x v="5"/>
  </r>
  <r>
    <x v="0"/>
    <x v="27"/>
    <x v="5"/>
  </r>
  <r>
    <x v="0"/>
    <x v="23"/>
    <x v="4"/>
  </r>
  <r>
    <x v="0"/>
    <x v="11"/>
    <x v="5"/>
  </r>
  <r>
    <x v="0"/>
    <x v="10"/>
    <x v="14"/>
  </r>
  <r>
    <x v="0"/>
    <x v="19"/>
    <x v="3"/>
  </r>
  <r>
    <x v="0"/>
    <x v="28"/>
    <x v="9"/>
  </r>
  <r>
    <x v="1"/>
    <x v="13"/>
    <x v="4"/>
  </r>
  <r>
    <x v="0"/>
    <x v="29"/>
    <x v="14"/>
  </r>
  <r>
    <x v="1"/>
    <x v="22"/>
    <x v="9"/>
  </r>
  <r>
    <x v="0"/>
    <x v="19"/>
    <x v="13"/>
  </r>
  <r>
    <x v="1"/>
    <x v="0"/>
    <x v="7"/>
  </r>
  <r>
    <x v="0"/>
    <x v="10"/>
    <x v="4"/>
  </r>
  <r>
    <x v="0"/>
    <x v="25"/>
    <x v="2"/>
  </r>
  <r>
    <x v="0"/>
    <x v="11"/>
    <x v="13"/>
  </r>
  <r>
    <x v="0"/>
    <x v="3"/>
    <x v="1"/>
  </r>
  <r>
    <x v="1"/>
    <x v="27"/>
    <x v="11"/>
  </r>
  <r>
    <x v="0"/>
    <x v="25"/>
    <x v="1"/>
  </r>
  <r>
    <x v="1"/>
    <x v="30"/>
    <x v="12"/>
  </r>
  <r>
    <x v="1"/>
    <x v="21"/>
    <x v="9"/>
  </r>
  <r>
    <x v="1"/>
    <x v="12"/>
    <x v="13"/>
  </r>
  <r>
    <x v="1"/>
    <x v="28"/>
    <x v="12"/>
  </r>
  <r>
    <x v="1"/>
    <x v="7"/>
    <x v="8"/>
  </r>
  <r>
    <x v="1"/>
    <x v="22"/>
    <x v="12"/>
  </r>
  <r>
    <x v="0"/>
    <x v="17"/>
    <x v="8"/>
  </r>
  <r>
    <x v="0"/>
    <x v="10"/>
    <x v="12"/>
  </r>
  <r>
    <x v="0"/>
    <x v="7"/>
    <x v="9"/>
  </r>
  <r>
    <x v="0"/>
    <x v="21"/>
    <x v="6"/>
  </r>
  <r>
    <x v="0"/>
    <x v="13"/>
    <x v="1"/>
  </r>
  <r>
    <x v="0"/>
    <x v="30"/>
    <x v="11"/>
  </r>
  <r>
    <x v="1"/>
    <x v="5"/>
    <x v="5"/>
  </r>
  <r>
    <x v="1"/>
    <x v="9"/>
    <x v="12"/>
  </r>
  <r>
    <x v="1"/>
    <x v="0"/>
    <x v="2"/>
  </r>
  <r>
    <x v="0"/>
    <x v="24"/>
    <x v="9"/>
  </r>
  <r>
    <x v="1"/>
    <x v="23"/>
    <x v="12"/>
  </r>
  <r>
    <x v="0"/>
    <x v="10"/>
    <x v="7"/>
  </r>
  <r>
    <x v="0"/>
    <x v="12"/>
    <x v="2"/>
  </r>
  <r>
    <x v="2"/>
    <x v="3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92BC1-1F7F-4236-A2AE-BD0544E40181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U7" firstHeaderRow="1" firstDataRow="2" firstDataCol="1"/>
  <pivotFields count="3">
    <pivotField axis="axisRow" showAll="0">
      <items count="4">
        <item sd="0" x="0"/>
        <item sd="0" x="1"/>
        <item h="1" x="2"/>
        <item t="default"/>
      </items>
    </pivotField>
    <pivotField dataField="1" showAll="0">
      <items count="33">
        <item x="22"/>
        <item x="0"/>
        <item x="24"/>
        <item x="11"/>
        <item x="9"/>
        <item x="5"/>
        <item x="14"/>
        <item x="12"/>
        <item x="7"/>
        <item x="17"/>
        <item x="18"/>
        <item x="29"/>
        <item x="1"/>
        <item x="4"/>
        <item x="16"/>
        <item x="26"/>
        <item x="2"/>
        <item x="28"/>
        <item x="25"/>
        <item x="3"/>
        <item x="30"/>
        <item x="10"/>
        <item x="6"/>
        <item x="23"/>
        <item x="19"/>
        <item x="8"/>
        <item x="27"/>
        <item x="20"/>
        <item x="21"/>
        <item x="13"/>
        <item x="15"/>
        <item x="31"/>
        <item t="default"/>
      </items>
    </pivotField>
    <pivotField axis="axisCol" showAll="0">
      <items count="18">
        <item x="10"/>
        <item x="14"/>
        <item x="13"/>
        <item x="2"/>
        <item x="3"/>
        <item x="4"/>
        <item x="8"/>
        <item x="15"/>
        <item x="9"/>
        <item x="6"/>
        <item x="0"/>
        <item x="1"/>
        <item x="12"/>
        <item x="5"/>
        <item x="11"/>
        <item x="7"/>
        <item h="1" x="1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Linn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158F4-A8B5-4C19-8C80-6DCA08E4EC2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1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>
      <items count="70">
        <item x="4"/>
        <item x="13"/>
        <item x="8"/>
        <item x="27"/>
        <item x="51"/>
        <item x="1"/>
        <item x="40"/>
        <item x="25"/>
        <item x="7"/>
        <item x="50"/>
        <item x="44"/>
        <item x="21"/>
        <item x="64"/>
        <item x="5"/>
        <item x="67"/>
        <item x="3"/>
        <item x="28"/>
        <item x="49"/>
        <item x="59"/>
        <item x="14"/>
        <item x="32"/>
        <item x="31"/>
        <item x="24"/>
        <item x="53"/>
        <item x="22"/>
        <item x="45"/>
        <item x="36"/>
        <item x="23"/>
        <item x="9"/>
        <item x="38"/>
        <item x="57"/>
        <item x="19"/>
        <item x="46"/>
        <item x="63"/>
        <item x="2"/>
        <item x="42"/>
        <item x="47"/>
        <item x="30"/>
        <item x="17"/>
        <item x="66"/>
        <item x="37"/>
        <item x="61"/>
        <item x="34"/>
        <item x="15"/>
        <item x="11"/>
        <item x="65"/>
        <item x="39"/>
        <item x="54"/>
        <item x="48"/>
        <item x="60"/>
        <item x="20"/>
        <item x="18"/>
        <item x="10"/>
        <item x="29"/>
        <item x="55"/>
        <item x="26"/>
        <item x="52"/>
        <item x="6"/>
        <item x="0"/>
        <item x="58"/>
        <item x="12"/>
        <item x="56"/>
        <item x="62"/>
        <item x="41"/>
        <item x="33"/>
        <item x="16"/>
        <item x="43"/>
        <item x="35"/>
        <item x="68"/>
        <item t="default"/>
      </items>
    </pivotField>
    <pivotField showAll="0">
      <items count="87">
        <item x="60"/>
        <item x="46"/>
        <item x="31"/>
        <item x="56"/>
        <item x="26"/>
        <item x="42"/>
        <item x="39"/>
        <item x="61"/>
        <item x="28"/>
        <item x="15"/>
        <item x="0"/>
        <item x="1"/>
        <item x="47"/>
        <item x="18"/>
        <item x="57"/>
        <item x="40"/>
        <item x="62"/>
        <item x="36"/>
        <item x="48"/>
        <item x="32"/>
        <item x="63"/>
        <item x="33"/>
        <item x="49"/>
        <item x="2"/>
        <item x="64"/>
        <item x="19"/>
        <item x="50"/>
        <item x="20"/>
        <item x="58"/>
        <item x="65"/>
        <item x="51"/>
        <item x="3"/>
        <item x="66"/>
        <item x="67"/>
        <item x="43"/>
        <item x="59"/>
        <item x="24"/>
        <item x="25"/>
        <item x="68"/>
        <item x="69"/>
        <item x="70"/>
        <item x="71"/>
        <item x="52"/>
        <item x="11"/>
        <item x="4"/>
        <item x="72"/>
        <item x="37"/>
        <item x="73"/>
        <item x="21"/>
        <item x="5"/>
        <item x="38"/>
        <item x="22"/>
        <item x="74"/>
        <item x="75"/>
        <item x="41"/>
        <item x="34"/>
        <item x="6"/>
        <item x="7"/>
        <item x="12"/>
        <item x="76"/>
        <item x="8"/>
        <item x="13"/>
        <item x="53"/>
        <item x="77"/>
        <item x="78"/>
        <item x="35"/>
        <item x="79"/>
        <item x="9"/>
        <item x="80"/>
        <item x="81"/>
        <item x="27"/>
        <item x="82"/>
        <item x="84"/>
        <item x="54"/>
        <item x="16"/>
        <item x="29"/>
        <item x="14"/>
        <item x="10"/>
        <item x="17"/>
        <item x="23"/>
        <item x="44"/>
        <item x="30"/>
        <item x="55"/>
        <item x="83"/>
        <item x="45"/>
        <item x="85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5"/>
        <item x="14"/>
        <item x="16"/>
        <item h="1" x="17"/>
        <item t="default"/>
      </items>
    </pivotField>
    <pivotField showAll="0"/>
    <pivotField showAll="0"/>
    <pivotField axis="axisCol" dataField="1" showAll="0">
      <items count="10">
        <item h="1" x="1"/>
        <item x="0"/>
        <item x="3"/>
        <item x="4"/>
        <item x="2"/>
        <item x="7"/>
        <item x="6"/>
        <item x="5"/>
        <item h="1" x="8"/>
        <item t="default"/>
      </items>
    </pivotField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16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Kodulemmik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58DA-F6EC-4AB4-9611-F96810F13A98}">
  <dimension ref="G6:G9"/>
  <sheetViews>
    <sheetView showGridLines="0" topLeftCell="A7" workbookViewId="0">
      <selection activeCell="D34" sqref="D34"/>
    </sheetView>
  </sheetViews>
  <sheetFormatPr defaultRowHeight="15" x14ac:dyDescent="0.25"/>
  <cols>
    <col min="1" max="1" width="4.85546875" customWidth="1"/>
    <col min="7" max="7" width="11.42578125" customWidth="1"/>
  </cols>
  <sheetData>
    <row r="6" spans="7:7" x14ac:dyDescent="0.25">
      <c r="G6" s="41"/>
    </row>
    <row r="7" spans="7:7" x14ac:dyDescent="0.25">
      <c r="G7" s="40"/>
    </row>
    <row r="8" spans="7:7" x14ac:dyDescent="0.25">
      <c r="G8" s="41"/>
    </row>
    <row r="9" spans="7:7" x14ac:dyDescent="0.25">
      <c r="G9" s="40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DA37-F8E8-4A28-B39F-A25AFEB66D53}">
  <dimension ref="A1:I7"/>
  <sheetViews>
    <sheetView zoomScale="160" zoomScaleNormal="160" workbookViewId="0">
      <selection activeCell="F4" sqref="F4"/>
    </sheetView>
  </sheetViews>
  <sheetFormatPr defaultRowHeight="15" x14ac:dyDescent="0.25"/>
  <cols>
    <col min="1" max="1" width="12.7109375" bestFit="1" customWidth="1"/>
    <col min="2" max="2" width="14.140625" bestFit="1" customWidth="1"/>
    <col min="3" max="4" width="10.42578125" customWidth="1"/>
    <col min="5" max="5" width="19.28515625" bestFit="1" customWidth="1"/>
    <col min="6" max="6" width="12.5703125" bestFit="1" customWidth="1"/>
    <col min="8" max="8" width="18.7109375" bestFit="1" customWidth="1"/>
    <col min="9" max="9" width="10.42578125" bestFit="1" customWidth="1"/>
  </cols>
  <sheetData>
    <row r="1" spans="1:9" ht="55.9" customHeight="1" x14ac:dyDescent="0.25">
      <c r="A1" s="57" t="s">
        <v>409</v>
      </c>
      <c r="B1" s="58"/>
      <c r="C1" s="58"/>
      <c r="D1" s="58"/>
      <c r="E1" s="58"/>
      <c r="F1" s="58"/>
      <c r="G1" s="58"/>
      <c r="H1" s="58"/>
      <c r="I1" s="58"/>
    </row>
    <row r="2" spans="1:9" x14ac:dyDescent="0.25">
      <c r="A2" s="59" t="s">
        <v>410</v>
      </c>
      <c r="B2" s="59"/>
      <c r="C2" s="59"/>
      <c r="D2" s="59"/>
      <c r="E2" s="59"/>
      <c r="F2" s="59"/>
    </row>
    <row r="3" spans="1:9" x14ac:dyDescent="0.25">
      <c r="A3" s="23" t="s">
        <v>12</v>
      </c>
      <c r="B3" s="47" t="s">
        <v>396</v>
      </c>
      <c r="C3" s="47" t="s">
        <v>397</v>
      </c>
      <c r="D3" s="24" t="s">
        <v>14</v>
      </c>
      <c r="E3" s="24" t="s">
        <v>16</v>
      </c>
      <c r="F3" s="26" t="s">
        <v>22</v>
      </c>
    </row>
    <row r="4" spans="1:9" x14ac:dyDescent="0.25">
      <c r="A4" s="27">
        <v>38602110722</v>
      </c>
      <c r="B4" s="48" t="str">
        <f>_xlfn.CONCAT(MID(A4,6,2),"-",MID(A4,4,2),"-",1900+MID(A4,2,2))</f>
        <v>11-02-1986</v>
      </c>
      <c r="C4" s="48">
        <f>2023-(1900+MID(A4,2,2))</f>
        <v>37</v>
      </c>
      <c r="D4" s="28" t="str">
        <f>INDEX(Töötajad!I2:I50,MATCH(Päring!A4,Töötajad!A2:A50,0))</f>
        <v>Burmeister</v>
      </c>
      <c r="E4" s="29" t="str">
        <f>INDEX(Töötajad!K2:K50,MATCH(Päring!A4,Töötajad!A2:A50,0))</f>
        <v>Mustamäe tee 165-58</v>
      </c>
      <c r="F4" s="32" t="str">
        <f>INDEX(Töötajad!Q2:Q51,MATCH(Päring!A4,Töötajad!A2:A50,0))</f>
        <v>hamster</v>
      </c>
    </row>
    <row r="5" spans="1:9" x14ac:dyDescent="0.25">
      <c r="A5" s="27">
        <v>47210070151</v>
      </c>
      <c r="B5" s="48" t="str">
        <f t="shared" ref="B5:B7" si="0">_xlfn.CONCAT(MID(A5,6,2),"-",MID(A5,4,2),"-",1900+MID(A5,2,2))</f>
        <v>07-10-1972</v>
      </c>
      <c r="C5" s="48">
        <f t="shared" ref="C5:C7" si="1">2023-(1900+MID(A5,2,2))</f>
        <v>51</v>
      </c>
      <c r="D5" s="28" t="str">
        <f>INDEX(Töötajad!I3:I51,MATCH(Päring!A5,Töötajad!A3:A51,0))</f>
        <v>Naaber</v>
      </c>
      <c r="E5" s="29" t="str">
        <f>INDEX(Töötajad!K3:K51,MATCH(Päring!A5,Töötajad!A3:A51,0))</f>
        <v>Mustamäe tee 195-48</v>
      </c>
      <c r="F5" s="32" t="str">
        <f>INDEX(Töötajad!Q3:Q52,MATCH(Päring!A5,Töötajad!A3:A51,0))</f>
        <v>koer</v>
      </c>
    </row>
    <row r="6" spans="1:9" x14ac:dyDescent="0.25">
      <c r="A6" s="27">
        <v>47202200902</v>
      </c>
      <c r="B6" s="48" t="str">
        <f t="shared" si="0"/>
        <v>20-02-1972</v>
      </c>
      <c r="C6" s="48">
        <f t="shared" si="1"/>
        <v>51</v>
      </c>
      <c r="D6" s="28" t="str">
        <f>INDEX(Töötajad!I4:I52,MATCH(Päring!A6,Töötajad!A4:A52,0))</f>
        <v>Okspuu</v>
      </c>
      <c r="E6" s="29" t="str">
        <f>INDEX(Töötajad!K4:K52,MATCH(Päring!A6,Töötajad!A4:A52,0))</f>
        <v>Pakase 47</v>
      </c>
      <c r="F6" s="32" t="str">
        <f>INDEX(Töötajad!Q4:Q53,MATCH(Päring!A6,Töötajad!A4:A52,0))</f>
        <v>kass</v>
      </c>
    </row>
    <row r="7" spans="1:9" x14ac:dyDescent="0.25">
      <c r="A7" s="27">
        <v>36902240722</v>
      </c>
      <c r="B7" s="48" t="str">
        <f t="shared" si="0"/>
        <v>24-02-1969</v>
      </c>
      <c r="C7" s="48">
        <f t="shared" si="1"/>
        <v>54</v>
      </c>
      <c r="D7" s="28" t="str">
        <f>INDEX(Töötajad!I5:I53,MATCH(Päring!A7,Töötajad!A5:A53,0))</f>
        <v>Raudsepp</v>
      </c>
      <c r="E7" s="29" t="str">
        <f>INDEX(Töötajad!K5:K53,MATCH(Päring!A7,Töötajad!A5:A53,0))</f>
        <v>Kärberi 13-8</v>
      </c>
      <c r="F7" s="32" t="str">
        <f>INDEX(Töötajad!Q5:Q54,MATCH(Päring!A7,Töötajad!A5:A53,0))</f>
        <v>meresiga</v>
      </c>
    </row>
  </sheetData>
  <mergeCells count="2">
    <mergeCell ref="A1:I1"/>
    <mergeCell ref="A2:F2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094A4-11B2-42AB-A6EB-D77C964F71B1}">
          <x14:formula1>
            <xm:f>Töötajad!$A$2:$A$59</xm:f>
          </x14:formula1>
          <xm:sqref>A4</xm:sqref>
        </x14:dataValidation>
        <x14:dataValidation type="list" allowBlank="1" showInputMessage="1" showErrorMessage="1" xr:uid="{62815360-4A4C-4E84-834F-455A44DD7EF8}">
          <x14:formula1>
            <xm:f>Töötajad!$A$2:$A$50</xm:f>
          </x14:formula1>
          <xm:sqref>A5:A7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A55B-0D42-41B4-B35B-DC9F0B50BE5C}">
  <dimension ref="A1:B100"/>
  <sheetViews>
    <sheetView topLeftCell="B1" zoomScale="130" zoomScaleNormal="130" workbookViewId="0">
      <selection activeCell="C3" sqref="C3:F80"/>
    </sheetView>
  </sheetViews>
  <sheetFormatPr defaultRowHeight="15" x14ac:dyDescent="0.25"/>
  <cols>
    <col min="1" max="1" width="12.5703125" bestFit="1" customWidth="1"/>
    <col min="2" max="2" width="14.42578125" customWidth="1"/>
    <col min="4" max="4" width="15.85546875" bestFit="1" customWidth="1"/>
    <col min="5" max="5" width="19.7109375" bestFit="1" customWidth="1"/>
    <col min="6" max="6" width="4.5703125" bestFit="1" customWidth="1"/>
    <col min="7" max="7" width="8.28515625" bestFit="1" customWidth="1"/>
    <col min="8" max="8" width="4.7109375" bestFit="1" customWidth="1"/>
    <col min="9" max="9" width="5.85546875" bestFit="1" customWidth="1"/>
    <col min="10" max="10" width="8.7109375" bestFit="1" customWidth="1"/>
    <col min="11" max="11" width="7.7109375" bestFit="1" customWidth="1"/>
    <col min="12" max="13" width="10.85546875" bestFit="1" customWidth="1"/>
  </cols>
  <sheetData>
    <row r="1" spans="1:2" x14ac:dyDescent="0.25">
      <c r="A1" s="23" t="s">
        <v>19</v>
      </c>
      <c r="B1" s="26" t="s">
        <v>22</v>
      </c>
    </row>
    <row r="2" spans="1:2" x14ac:dyDescent="0.25">
      <c r="A2" s="31" t="s">
        <v>29</v>
      </c>
      <c r="B2" s="32" t="s">
        <v>31</v>
      </c>
    </row>
    <row r="3" spans="1:2" x14ac:dyDescent="0.25">
      <c r="A3" s="31" t="s">
        <v>29</v>
      </c>
      <c r="B3" s="32" t="s">
        <v>38</v>
      </c>
    </row>
    <row r="4" spans="1:2" x14ac:dyDescent="0.25">
      <c r="A4" s="31" t="s">
        <v>29</v>
      </c>
      <c r="B4" s="32" t="s">
        <v>45</v>
      </c>
    </row>
    <row r="5" spans="1:2" x14ac:dyDescent="0.25">
      <c r="A5" s="31" t="s">
        <v>29</v>
      </c>
      <c r="B5" s="32" t="s">
        <v>31</v>
      </c>
    </row>
    <row r="6" spans="1:2" x14ac:dyDescent="0.25">
      <c r="A6" s="31" t="s">
        <v>29</v>
      </c>
      <c r="B6" s="32" t="s">
        <v>38</v>
      </c>
    </row>
    <row r="7" spans="1:2" x14ac:dyDescent="0.25">
      <c r="A7" s="31" t="s">
        <v>29</v>
      </c>
      <c r="B7" s="32" t="s">
        <v>61</v>
      </c>
    </row>
    <row r="8" spans="1:2" x14ac:dyDescent="0.25">
      <c r="A8" s="31" t="s">
        <v>29</v>
      </c>
      <c r="B8" s="32" t="s">
        <v>45</v>
      </c>
    </row>
    <row r="9" spans="1:2" x14ac:dyDescent="0.25">
      <c r="A9" s="31" t="s">
        <v>29</v>
      </c>
      <c r="B9" s="32" t="s">
        <v>71</v>
      </c>
    </row>
    <row r="10" spans="1:2" x14ac:dyDescent="0.25">
      <c r="A10" s="31" t="s">
        <v>29</v>
      </c>
      <c r="B10" s="32" t="s">
        <v>38</v>
      </c>
    </row>
    <row r="11" spans="1:2" x14ac:dyDescent="0.25">
      <c r="A11" s="31" t="s">
        <v>29</v>
      </c>
      <c r="B11" s="32" t="s">
        <v>81</v>
      </c>
    </row>
    <row r="12" spans="1:2" x14ac:dyDescent="0.25">
      <c r="A12" s="31" t="s">
        <v>29</v>
      </c>
      <c r="B12" s="32" t="s">
        <v>38</v>
      </c>
    </row>
    <row r="13" spans="1:2" x14ac:dyDescent="0.25">
      <c r="A13" s="31" t="s">
        <v>90</v>
      </c>
      <c r="B13" s="32" t="s">
        <v>38</v>
      </c>
    </row>
    <row r="14" spans="1:2" x14ac:dyDescent="0.25">
      <c r="A14" s="31" t="s">
        <v>90</v>
      </c>
      <c r="B14" s="32" t="s">
        <v>45</v>
      </c>
    </row>
    <row r="15" spans="1:2" x14ac:dyDescent="0.25">
      <c r="A15" s="31" t="s">
        <v>90</v>
      </c>
      <c r="B15" s="32" t="s">
        <v>61</v>
      </c>
    </row>
    <row r="16" spans="1:2" x14ac:dyDescent="0.25">
      <c r="A16" s="31" t="s">
        <v>90</v>
      </c>
      <c r="B16" s="32" t="s">
        <v>103</v>
      </c>
    </row>
    <row r="17" spans="1:2" x14ac:dyDescent="0.25">
      <c r="A17" s="31" t="s">
        <v>107</v>
      </c>
      <c r="B17" s="32" t="s">
        <v>71</v>
      </c>
    </row>
    <row r="18" spans="1:2" x14ac:dyDescent="0.25">
      <c r="A18" s="31" t="s">
        <v>107</v>
      </c>
      <c r="B18" s="32" t="s">
        <v>38</v>
      </c>
    </row>
    <row r="19" spans="1:2" x14ac:dyDescent="0.25">
      <c r="A19" s="31" t="s">
        <v>107</v>
      </c>
      <c r="B19" s="32" t="s">
        <v>38</v>
      </c>
    </row>
    <row r="20" spans="1:2" x14ac:dyDescent="0.25">
      <c r="A20" s="31" t="s">
        <v>107</v>
      </c>
      <c r="B20" s="32" t="s">
        <v>61</v>
      </c>
    </row>
    <row r="21" spans="1:2" x14ac:dyDescent="0.25">
      <c r="A21" s="31" t="s">
        <v>125</v>
      </c>
      <c r="B21" s="32" t="s">
        <v>61</v>
      </c>
    </row>
    <row r="22" spans="1:2" x14ac:dyDescent="0.25">
      <c r="A22" s="31" t="s">
        <v>125</v>
      </c>
      <c r="B22" s="32" t="s">
        <v>38</v>
      </c>
    </row>
    <row r="23" spans="1:2" x14ac:dyDescent="0.25">
      <c r="A23" s="35" t="s">
        <v>125</v>
      </c>
      <c r="B23" s="32" t="s">
        <v>61</v>
      </c>
    </row>
    <row r="24" spans="1:2" x14ac:dyDescent="0.25">
      <c r="A24" s="31" t="s">
        <v>125</v>
      </c>
      <c r="B24" s="32" t="s">
        <v>61</v>
      </c>
    </row>
    <row r="25" spans="1:2" x14ac:dyDescent="0.25">
      <c r="A25" s="31" t="s">
        <v>125</v>
      </c>
      <c r="B25" s="32" t="s">
        <v>38</v>
      </c>
    </row>
    <row r="26" spans="1:2" x14ac:dyDescent="0.25">
      <c r="A26" s="31" t="s">
        <v>125</v>
      </c>
      <c r="B26" s="32" t="s">
        <v>81</v>
      </c>
    </row>
    <row r="27" spans="1:2" x14ac:dyDescent="0.25">
      <c r="A27" s="31" t="s">
        <v>150</v>
      </c>
      <c r="B27" s="32" t="s">
        <v>151</v>
      </c>
    </row>
    <row r="28" spans="1:2" x14ac:dyDescent="0.25">
      <c r="A28" s="31" t="s">
        <v>150</v>
      </c>
      <c r="B28" s="32" t="s">
        <v>45</v>
      </c>
    </row>
    <row r="29" spans="1:2" x14ac:dyDescent="0.25">
      <c r="A29" s="31" t="s">
        <v>158</v>
      </c>
      <c r="B29" s="32" t="s">
        <v>81</v>
      </c>
    </row>
    <row r="30" spans="1:2" x14ac:dyDescent="0.25">
      <c r="A30" s="31" t="s">
        <v>158</v>
      </c>
      <c r="B30" s="32" t="s">
        <v>45</v>
      </c>
    </row>
    <row r="31" spans="1:2" x14ac:dyDescent="0.25">
      <c r="A31" s="31" t="s">
        <v>167</v>
      </c>
      <c r="B31" s="32" t="s">
        <v>61</v>
      </c>
    </row>
    <row r="32" spans="1:2" x14ac:dyDescent="0.25">
      <c r="A32" s="31" t="s">
        <v>167</v>
      </c>
      <c r="B32" s="32" t="s">
        <v>31</v>
      </c>
    </row>
    <row r="33" spans="1:2" x14ac:dyDescent="0.25">
      <c r="A33" s="31" t="s">
        <v>167</v>
      </c>
      <c r="B33" s="32" t="s">
        <v>45</v>
      </c>
    </row>
    <row r="34" spans="1:2" x14ac:dyDescent="0.25">
      <c r="A34" s="31" t="s">
        <v>175</v>
      </c>
      <c r="B34" s="32" t="s">
        <v>61</v>
      </c>
    </row>
    <row r="35" spans="1:2" x14ac:dyDescent="0.25">
      <c r="A35" s="31" t="s">
        <v>175</v>
      </c>
      <c r="B35" s="32" t="s">
        <v>45</v>
      </c>
    </row>
    <row r="36" spans="1:2" x14ac:dyDescent="0.25">
      <c r="A36" s="31" t="s">
        <v>175</v>
      </c>
      <c r="B36" s="32" t="s">
        <v>45</v>
      </c>
    </row>
    <row r="37" spans="1:2" x14ac:dyDescent="0.25">
      <c r="A37" s="31" t="s">
        <v>175</v>
      </c>
      <c r="B37" s="32" t="s">
        <v>61</v>
      </c>
    </row>
    <row r="38" spans="1:2" x14ac:dyDescent="0.25">
      <c r="A38" s="31" t="s">
        <v>175</v>
      </c>
      <c r="B38" s="32" t="s">
        <v>38</v>
      </c>
    </row>
    <row r="39" spans="1:2" x14ac:dyDescent="0.25">
      <c r="A39" s="31" t="s">
        <v>189</v>
      </c>
      <c r="B39" s="32" t="s">
        <v>61</v>
      </c>
    </row>
    <row r="40" spans="1:2" x14ac:dyDescent="0.25">
      <c r="A40" s="31" t="s">
        <v>189</v>
      </c>
      <c r="B40" s="32" t="s">
        <v>45</v>
      </c>
    </row>
    <row r="41" spans="1:2" x14ac:dyDescent="0.25">
      <c r="A41" s="31" t="s">
        <v>189</v>
      </c>
      <c r="B41" s="32" t="s">
        <v>81</v>
      </c>
    </row>
    <row r="42" spans="1:2" x14ac:dyDescent="0.25">
      <c r="A42" s="31" t="s">
        <v>201</v>
      </c>
      <c r="B42" s="32" t="s">
        <v>45</v>
      </c>
    </row>
    <row r="43" spans="1:2" x14ac:dyDescent="0.25">
      <c r="A43" s="31" t="s">
        <v>201</v>
      </c>
      <c r="B43" s="32" t="s">
        <v>71</v>
      </c>
    </row>
    <row r="44" spans="1:2" x14ac:dyDescent="0.25">
      <c r="A44" s="31" t="s">
        <v>201</v>
      </c>
      <c r="B44" s="32" t="s">
        <v>151</v>
      </c>
    </row>
    <row r="45" spans="1:2" x14ac:dyDescent="0.25">
      <c r="A45" s="31" t="s">
        <v>211</v>
      </c>
      <c r="B45" s="32" t="s">
        <v>45</v>
      </c>
    </row>
    <row r="46" spans="1:2" x14ac:dyDescent="0.25">
      <c r="A46" s="31" t="s">
        <v>211</v>
      </c>
      <c r="B46" s="32" t="s">
        <v>103</v>
      </c>
    </row>
    <row r="47" spans="1:2" x14ac:dyDescent="0.25">
      <c r="A47" s="31" t="s">
        <v>211</v>
      </c>
      <c r="B47" s="32" t="s">
        <v>38</v>
      </c>
    </row>
    <row r="48" spans="1:2" x14ac:dyDescent="0.25">
      <c r="A48" s="31" t="s">
        <v>211</v>
      </c>
      <c r="B48" s="32" t="s">
        <v>71</v>
      </c>
    </row>
    <row r="49" spans="1:2" x14ac:dyDescent="0.25">
      <c r="A49" s="31" t="s">
        <v>211</v>
      </c>
      <c r="B49" s="32" t="s">
        <v>81</v>
      </c>
    </row>
    <row r="50" spans="1:2" x14ac:dyDescent="0.25">
      <c r="A50" s="31" t="s">
        <v>222</v>
      </c>
      <c r="B50" s="32" t="s">
        <v>38</v>
      </c>
    </row>
    <row r="51" spans="1:2" x14ac:dyDescent="0.25">
      <c r="A51" s="31" t="s">
        <v>226</v>
      </c>
      <c r="B51" s="32" t="s">
        <v>61</v>
      </c>
    </row>
    <row r="52" spans="1:2" x14ac:dyDescent="0.25">
      <c r="A52" s="31" t="s">
        <v>226</v>
      </c>
      <c r="B52" s="32" t="s">
        <v>38</v>
      </c>
    </row>
    <row r="53" spans="1:2" x14ac:dyDescent="0.25">
      <c r="A53" s="31" t="s">
        <v>226</v>
      </c>
      <c r="B53" s="32" t="s">
        <v>31</v>
      </c>
    </row>
    <row r="54" spans="1:2" x14ac:dyDescent="0.25">
      <c r="A54" s="31" t="s">
        <v>226</v>
      </c>
      <c r="B54" s="32" t="s">
        <v>103</v>
      </c>
    </row>
    <row r="55" spans="1:2" x14ac:dyDescent="0.25">
      <c r="A55" s="31" t="s">
        <v>226</v>
      </c>
      <c r="B55" s="32" t="s">
        <v>61</v>
      </c>
    </row>
    <row r="56" spans="1:2" x14ac:dyDescent="0.25">
      <c r="A56" s="31" t="s">
        <v>226</v>
      </c>
      <c r="B56" s="32" t="s">
        <v>45</v>
      </c>
    </row>
    <row r="57" spans="1:2" x14ac:dyDescent="0.25">
      <c r="A57" s="31" t="s">
        <v>226</v>
      </c>
      <c r="B57" s="32" t="s">
        <v>81</v>
      </c>
    </row>
    <row r="58" spans="1:2" x14ac:dyDescent="0.25">
      <c r="A58" s="31" t="s">
        <v>226</v>
      </c>
      <c r="B58" s="32" t="s">
        <v>61</v>
      </c>
    </row>
    <row r="59" spans="1:2" x14ac:dyDescent="0.25">
      <c r="A59" s="31" t="s">
        <v>226</v>
      </c>
      <c r="B59" s="32" t="s">
        <v>61</v>
      </c>
    </row>
    <row r="60" spans="1:2" x14ac:dyDescent="0.25">
      <c r="A60" s="31" t="s">
        <v>226</v>
      </c>
      <c r="B60" s="32" t="s">
        <v>61</v>
      </c>
    </row>
    <row r="61" spans="1:2" x14ac:dyDescent="0.25">
      <c r="A61" s="31" t="s">
        <v>226</v>
      </c>
      <c r="B61" s="32" t="s">
        <v>38</v>
      </c>
    </row>
    <row r="62" spans="1:2" x14ac:dyDescent="0.25">
      <c r="A62" s="31" t="s">
        <v>226</v>
      </c>
      <c r="B62" s="32" t="s">
        <v>38</v>
      </c>
    </row>
    <row r="63" spans="1:2" x14ac:dyDescent="0.25">
      <c r="A63" s="31" t="s">
        <v>259</v>
      </c>
      <c r="B63" s="32" t="s">
        <v>31</v>
      </c>
    </row>
    <row r="64" spans="1:2" x14ac:dyDescent="0.25">
      <c r="A64" s="35" t="s">
        <v>262</v>
      </c>
      <c r="B64" s="32" t="s">
        <v>81</v>
      </c>
    </row>
    <row r="65" spans="1:2" x14ac:dyDescent="0.25">
      <c r="A65" s="35" t="s">
        <v>262</v>
      </c>
      <c r="B65" s="32" t="s">
        <v>45</v>
      </c>
    </row>
    <row r="66" spans="1:2" x14ac:dyDescent="0.25">
      <c r="A66" s="31" t="s">
        <v>262</v>
      </c>
      <c r="B66" s="32" t="s">
        <v>45</v>
      </c>
    </row>
    <row r="67" spans="1:2" x14ac:dyDescent="0.25">
      <c r="A67" s="31" t="s">
        <v>262</v>
      </c>
      <c r="B67" s="32" t="s">
        <v>38</v>
      </c>
    </row>
    <row r="68" spans="1:2" x14ac:dyDescent="0.25">
      <c r="A68" s="35" t="s">
        <v>272</v>
      </c>
      <c r="B68" s="32" t="s">
        <v>45</v>
      </c>
    </row>
    <row r="69" spans="1:2" x14ac:dyDescent="0.25">
      <c r="A69" s="31" t="s">
        <v>272</v>
      </c>
      <c r="B69" s="32" t="s">
        <v>38</v>
      </c>
    </row>
    <row r="70" spans="1:2" x14ac:dyDescent="0.25">
      <c r="A70" s="31" t="s">
        <v>272</v>
      </c>
      <c r="B70" s="32" t="s">
        <v>38</v>
      </c>
    </row>
    <row r="71" spans="1:2" x14ac:dyDescent="0.25">
      <c r="A71" s="35" t="s">
        <v>272</v>
      </c>
      <c r="B71" s="32" t="s">
        <v>45</v>
      </c>
    </row>
    <row r="72" spans="1:2" x14ac:dyDescent="0.25">
      <c r="A72" s="31" t="s">
        <v>272</v>
      </c>
      <c r="B72" s="32" t="s">
        <v>45</v>
      </c>
    </row>
    <row r="73" spans="1:2" x14ac:dyDescent="0.25">
      <c r="A73" s="31" t="s">
        <v>272</v>
      </c>
      <c r="B73" s="32" t="s">
        <v>61</v>
      </c>
    </row>
    <row r="74" spans="1:2" x14ac:dyDescent="0.25">
      <c r="A74" s="31" t="s">
        <v>272</v>
      </c>
      <c r="B74" s="32" t="s">
        <v>61</v>
      </c>
    </row>
    <row r="75" spans="1:2" x14ac:dyDescent="0.25">
      <c r="A75" s="31" t="s">
        <v>272</v>
      </c>
      <c r="B75" s="32" t="s">
        <v>61</v>
      </c>
    </row>
    <row r="76" spans="1:2" x14ac:dyDescent="0.25">
      <c r="A76" s="31" t="s">
        <v>272</v>
      </c>
      <c r="B76" s="32" t="s">
        <v>45</v>
      </c>
    </row>
    <row r="77" spans="1:2" x14ac:dyDescent="0.25">
      <c r="A77" s="35" t="s">
        <v>272</v>
      </c>
      <c r="B77" s="32" t="s">
        <v>103</v>
      </c>
    </row>
    <row r="78" spans="1:2" x14ac:dyDescent="0.25">
      <c r="A78" s="35" t="s">
        <v>272</v>
      </c>
      <c r="B78" s="32" t="s">
        <v>38</v>
      </c>
    </row>
    <row r="79" spans="1:2" x14ac:dyDescent="0.25">
      <c r="A79" s="31" t="s">
        <v>272</v>
      </c>
      <c r="B79" s="32" t="s">
        <v>61</v>
      </c>
    </row>
    <row r="80" spans="1:2" x14ac:dyDescent="0.25">
      <c r="A80" s="31" t="s">
        <v>272</v>
      </c>
      <c r="B80" s="32" t="s">
        <v>31</v>
      </c>
    </row>
    <row r="81" spans="1:2" x14ac:dyDescent="0.25">
      <c r="A81" s="31" t="s">
        <v>272</v>
      </c>
      <c r="B81" s="32" t="s">
        <v>38</v>
      </c>
    </row>
    <row r="82" spans="1:2" x14ac:dyDescent="0.25">
      <c r="A82" s="31" t="s">
        <v>272</v>
      </c>
      <c r="B82" s="32" t="s">
        <v>38</v>
      </c>
    </row>
    <row r="83" spans="1:2" x14ac:dyDescent="0.25">
      <c r="A83" s="31" t="s">
        <v>272</v>
      </c>
      <c r="B83" s="32" t="s">
        <v>38</v>
      </c>
    </row>
    <row r="84" spans="1:2" x14ac:dyDescent="0.25">
      <c r="A84" s="31" t="s">
        <v>272</v>
      </c>
      <c r="B84" s="32" t="s">
        <v>61</v>
      </c>
    </row>
    <row r="85" spans="1:2" x14ac:dyDescent="0.25">
      <c r="A85" s="31" t="s">
        <v>272</v>
      </c>
      <c r="B85" s="32" t="s">
        <v>45</v>
      </c>
    </row>
    <row r="86" spans="1:2" x14ac:dyDescent="0.25">
      <c r="A86" s="31" t="s">
        <v>272</v>
      </c>
      <c r="B86" s="32" t="s">
        <v>61</v>
      </c>
    </row>
    <row r="87" spans="1:2" x14ac:dyDescent="0.25">
      <c r="A87" s="31" t="s">
        <v>272</v>
      </c>
      <c r="B87" s="32" t="s">
        <v>61</v>
      </c>
    </row>
    <row r="88" spans="1:2" x14ac:dyDescent="0.25">
      <c r="A88" s="31" t="s">
        <v>272</v>
      </c>
      <c r="B88" s="32" t="s">
        <v>45</v>
      </c>
    </row>
    <row r="89" spans="1:2" x14ac:dyDescent="0.25">
      <c r="A89" s="31" t="s">
        <v>272</v>
      </c>
      <c r="B89" s="32" t="s">
        <v>61</v>
      </c>
    </row>
    <row r="90" spans="1:2" x14ac:dyDescent="0.25">
      <c r="A90" s="31" t="s">
        <v>272</v>
      </c>
      <c r="B90" s="32" t="s">
        <v>61</v>
      </c>
    </row>
    <row r="91" spans="1:2" x14ac:dyDescent="0.25">
      <c r="A91" s="31" t="s">
        <v>272</v>
      </c>
      <c r="B91" s="32" t="s">
        <v>45</v>
      </c>
    </row>
    <row r="92" spans="1:2" x14ac:dyDescent="0.25">
      <c r="A92" s="31" t="s">
        <v>272</v>
      </c>
      <c r="B92" s="32" t="s">
        <v>81</v>
      </c>
    </row>
    <row r="93" spans="1:2" x14ac:dyDescent="0.25">
      <c r="A93" s="31" t="s">
        <v>272</v>
      </c>
      <c r="B93" s="32" t="s">
        <v>45</v>
      </c>
    </row>
    <row r="94" spans="1:2" x14ac:dyDescent="0.25">
      <c r="A94" s="31" t="s">
        <v>272</v>
      </c>
      <c r="B94" s="32" t="s">
        <v>45</v>
      </c>
    </row>
    <row r="95" spans="1:2" x14ac:dyDescent="0.25">
      <c r="A95" s="31" t="s">
        <v>272</v>
      </c>
      <c r="B95" s="32" t="s">
        <v>61</v>
      </c>
    </row>
    <row r="96" spans="1:2" x14ac:dyDescent="0.25">
      <c r="A96" s="31" t="s">
        <v>272</v>
      </c>
      <c r="B96" s="32" t="s">
        <v>45</v>
      </c>
    </row>
    <row r="97" spans="1:2" x14ac:dyDescent="0.25">
      <c r="A97" s="31" t="s">
        <v>272</v>
      </c>
      <c r="B97" s="32" t="s">
        <v>45</v>
      </c>
    </row>
    <row r="98" spans="1:2" x14ac:dyDescent="0.25">
      <c r="A98" s="31" t="s">
        <v>272</v>
      </c>
      <c r="B98" s="32" t="s">
        <v>45</v>
      </c>
    </row>
    <row r="99" spans="1:2" x14ac:dyDescent="0.25">
      <c r="A99" s="31" t="s">
        <v>272</v>
      </c>
      <c r="B99" s="32" t="s">
        <v>61</v>
      </c>
    </row>
    <row r="100" spans="1:2" x14ac:dyDescent="0.25">
      <c r="A100" s="31" t="s">
        <v>346</v>
      </c>
      <c r="B100" s="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A9C2-A005-4371-8DD0-DBC1530BC656}">
  <dimension ref="A1:O12"/>
  <sheetViews>
    <sheetView zoomScale="80" zoomScaleNormal="80" workbookViewId="0">
      <selection activeCell="E2" sqref="E2"/>
    </sheetView>
  </sheetViews>
  <sheetFormatPr defaultColWidth="10.42578125" defaultRowHeight="46.5" x14ac:dyDescent="0.25"/>
  <cols>
    <col min="1" max="1" width="10" style="16" customWidth="1"/>
    <col min="2" max="2" width="57" style="17" bestFit="1" customWidth="1"/>
    <col min="3" max="3" width="47.85546875" style="11" bestFit="1" customWidth="1"/>
    <col min="4" max="4" width="49.42578125" style="17" customWidth="1"/>
    <col min="5" max="5" width="72.140625" style="11" bestFit="1" customWidth="1"/>
    <col min="6" max="16384" width="10.42578125" style="11"/>
  </cols>
  <sheetData>
    <row r="1" spans="1:15" s="6" customFormat="1" ht="93.75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15" ht="93" customHeight="1" x14ac:dyDescent="0.25">
      <c r="A2" s="7">
        <v>6</v>
      </c>
      <c r="B2" s="8" t="s">
        <v>5</v>
      </c>
      <c r="C2" s="8" t="s">
        <v>6</v>
      </c>
      <c r="D2" s="9" t="s">
        <v>7</v>
      </c>
      <c r="E2" s="10" t="s">
        <v>8</v>
      </c>
    </row>
    <row r="3" spans="1:15" ht="88.5" customHeight="1" thickBot="1" x14ac:dyDescent="0.3">
      <c r="A3" s="12"/>
      <c r="B3" s="13" t="s">
        <v>9</v>
      </c>
      <c r="C3" s="13" t="s">
        <v>10</v>
      </c>
      <c r="D3" s="14" t="s">
        <v>11</v>
      </c>
      <c r="E3" s="15"/>
    </row>
    <row r="9" spans="1:15" x14ac:dyDescent="0.2">
      <c r="G9" s="18"/>
      <c r="H9" s="18"/>
      <c r="I9" s="18"/>
      <c r="J9" s="19"/>
      <c r="K9" s="20"/>
      <c r="L9" s="20"/>
      <c r="M9" s="21"/>
      <c r="N9" s="21"/>
      <c r="O9" s="21"/>
    </row>
    <row r="10" spans="1:15" x14ac:dyDescent="0.25">
      <c r="G10" s="22"/>
      <c r="H10" s="22"/>
      <c r="I10" s="22"/>
      <c r="J10" s="22"/>
      <c r="K10" s="22"/>
      <c r="L10" s="22"/>
      <c r="M10" s="22"/>
      <c r="N10" s="22"/>
      <c r="O10" s="22"/>
    </row>
    <row r="12" spans="1:15" ht="49.5" customHeight="1" x14ac:dyDescent="0.25"/>
  </sheetData>
  <pageMargins left="0.39370078740157483" right="0.39370078740157483" top="0.39370078740157483" bottom="0.39370078740157483" header="0.31496062992125984" footer="0.3149606299212598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448-A3A8-4F7B-BFB4-F3D2DC2DD9E7}">
  <dimension ref="A1:Q100"/>
  <sheetViews>
    <sheetView topLeftCell="A60" zoomScale="70" zoomScaleNormal="70" workbookViewId="0">
      <selection activeCell="I2" sqref="I2:I100"/>
    </sheetView>
  </sheetViews>
  <sheetFormatPr defaultRowHeight="15" x14ac:dyDescent="0.25"/>
  <cols>
    <col min="1" max="1" width="18.5703125" customWidth="1"/>
    <col min="2" max="7" width="18.5703125" style="49" customWidth="1"/>
    <col min="8" max="8" width="12.85546875" customWidth="1"/>
    <col min="9" max="9" width="14.42578125" customWidth="1"/>
    <col min="10" max="10" width="12.140625" customWidth="1"/>
    <col min="11" max="11" width="21" customWidth="1"/>
    <col min="12" max="12" width="15" customWidth="1"/>
    <col min="13" max="13" width="12.140625" customWidth="1"/>
    <col min="14" max="14" width="12.5703125" bestFit="1" customWidth="1"/>
    <col min="16" max="16" width="16.140625" customWidth="1"/>
    <col min="17" max="17" width="14.42578125" customWidth="1"/>
  </cols>
  <sheetData>
    <row r="1" spans="1:17" x14ac:dyDescent="0.25">
      <c r="A1" s="23" t="s">
        <v>12</v>
      </c>
      <c r="B1" s="47" t="s">
        <v>395</v>
      </c>
      <c r="C1" s="47" t="s">
        <v>396</v>
      </c>
      <c r="D1" s="47" t="s">
        <v>397</v>
      </c>
      <c r="E1" s="47" t="s">
        <v>398</v>
      </c>
      <c r="F1" s="47" t="s">
        <v>399</v>
      </c>
      <c r="G1" s="47" t="s">
        <v>400</v>
      </c>
      <c r="H1" s="24" t="s">
        <v>13</v>
      </c>
      <c r="I1" s="24" t="s">
        <v>14</v>
      </c>
      <c r="J1" s="24" t="s">
        <v>15</v>
      </c>
      <c r="K1" s="24" t="s">
        <v>16</v>
      </c>
      <c r="L1" s="25" t="s">
        <v>17</v>
      </c>
      <c r="M1" s="23" t="s">
        <v>18</v>
      </c>
      <c r="N1" s="23" t="s">
        <v>19</v>
      </c>
      <c r="O1" s="26" t="s">
        <v>20</v>
      </c>
      <c r="P1" s="26" t="s">
        <v>21</v>
      </c>
      <c r="Q1" s="26" t="s">
        <v>22</v>
      </c>
    </row>
    <row r="2" spans="1:17" x14ac:dyDescent="0.25">
      <c r="A2" s="27">
        <v>38602110722</v>
      </c>
      <c r="B2" s="48" t="str">
        <f>IF(MOD(MID(A2,1,1), 2)=0, "naine", "mees")</f>
        <v>mees</v>
      </c>
      <c r="C2" s="48" t="str">
        <f>_xlfn.CONCAT(MID(A2,6,2),"-",MID(A2,4,2),"-",2023)</f>
        <v>11-02-2023</v>
      </c>
      <c r="D2" s="48">
        <f>2023-(1900+MID(A2,2,2))</f>
        <v>37</v>
      </c>
      <c r="E2" s="48" t="str">
        <f>INDEX(Tähtkujud,MATCH(MONTH(C2),Lisa!$H$3:$H$15,1))</f>
        <v>Kalad</v>
      </c>
      <c r="F2" s="48" t="str">
        <f t="shared" ref="F2:F33" si="0">INDEX(Kuud,MONTH(C2))</f>
        <v>Veebruar</v>
      </c>
      <c r="G2" s="48" t="str">
        <f>INDEX(Lisa!$F$3:$F$15,MATCH(F2,Kuud,0))</f>
        <v>Talv</v>
      </c>
      <c r="H2" s="28" t="s">
        <v>23</v>
      </c>
      <c r="I2" s="28" t="s">
        <v>24</v>
      </c>
      <c r="J2" s="28" t="s">
        <v>25</v>
      </c>
      <c r="K2" s="29" t="s">
        <v>26</v>
      </c>
      <c r="L2" s="30" t="s">
        <v>27</v>
      </c>
      <c r="M2" s="31" t="s">
        <v>28</v>
      </c>
      <c r="N2" s="31" t="s">
        <v>29</v>
      </c>
      <c r="O2" s="32">
        <v>11500</v>
      </c>
      <c r="P2" s="32" t="s">
        <v>30</v>
      </c>
      <c r="Q2" s="32" t="s">
        <v>31</v>
      </c>
    </row>
    <row r="3" spans="1:17" x14ac:dyDescent="0.25">
      <c r="A3" s="27">
        <v>48804250911</v>
      </c>
      <c r="B3" s="48" t="str">
        <f t="shared" ref="B3:B66" si="1">IF(MOD(MID(A3,1,1), 2)=0, "naine", "mees")</f>
        <v>naine</v>
      </c>
      <c r="C3" s="48" t="str">
        <f t="shared" ref="C3:C66" si="2">_xlfn.CONCAT(MID(A3,6,2),"-",MID(A3,4,2),"-",2023)</f>
        <v>25-04-2023</v>
      </c>
      <c r="D3" s="48">
        <f t="shared" ref="D3:D66" si="3">2023-(1900+MID(A3,2,2))</f>
        <v>35</v>
      </c>
      <c r="E3" s="48" t="str">
        <f>INDEX(Tähtkujud,MATCH(MONTH(C3),Lisa!$H$3:$H$15,1))</f>
        <v>Sõnn</v>
      </c>
      <c r="F3" s="48" t="str">
        <f t="shared" si="0"/>
        <v>Aprill</v>
      </c>
      <c r="G3" s="48" t="str">
        <f>INDEX(Lisa!$F$3:$F$15,MATCH(F3,Kuud,0))</f>
        <v>Kevad</v>
      </c>
      <c r="H3" s="28" t="s">
        <v>32</v>
      </c>
      <c r="I3" s="28" t="s">
        <v>33</v>
      </c>
      <c r="J3" s="28" t="s">
        <v>34</v>
      </c>
      <c r="K3" s="28" t="s">
        <v>35</v>
      </c>
      <c r="L3" s="30" t="s">
        <v>36</v>
      </c>
      <c r="M3" s="31" t="s">
        <v>28</v>
      </c>
      <c r="N3" s="31" t="s">
        <v>29</v>
      </c>
      <c r="O3" s="32">
        <v>13700</v>
      </c>
      <c r="P3" s="32" t="s">
        <v>37</v>
      </c>
      <c r="Q3" s="32" t="s">
        <v>38</v>
      </c>
    </row>
    <row r="4" spans="1:17" x14ac:dyDescent="0.25">
      <c r="A4" s="27">
        <v>36505130719</v>
      </c>
      <c r="B4" s="48" t="str">
        <f t="shared" si="1"/>
        <v>mees</v>
      </c>
      <c r="C4" s="48" t="str">
        <f t="shared" si="2"/>
        <v>13-05-2023</v>
      </c>
      <c r="D4" s="48">
        <f t="shared" si="3"/>
        <v>58</v>
      </c>
      <c r="E4" s="48" t="str">
        <f>INDEX(Tähtkujud,MATCH(MONTH(C4),Lisa!$H$3:$H$15,1))</f>
        <v>Kaksikud</v>
      </c>
      <c r="F4" s="48" t="str">
        <f t="shared" si="0"/>
        <v>Mai</v>
      </c>
      <c r="G4" s="48" t="str">
        <f>INDEX(Lisa!$F$3:$F$15,MATCH(F4,Kuud,0))</f>
        <v>Kevad</v>
      </c>
      <c r="H4" s="28" t="s">
        <v>39</v>
      </c>
      <c r="I4" s="28" t="s">
        <v>40</v>
      </c>
      <c r="J4" s="28" t="s">
        <v>41</v>
      </c>
      <c r="K4" s="28" t="s">
        <v>42</v>
      </c>
      <c r="L4" s="30" t="s">
        <v>43</v>
      </c>
      <c r="M4" s="31" t="s">
        <v>28</v>
      </c>
      <c r="N4" s="31" t="s">
        <v>29</v>
      </c>
      <c r="O4" s="32">
        <v>10900</v>
      </c>
      <c r="P4" s="32" t="s">
        <v>44</v>
      </c>
      <c r="Q4" s="32" t="s">
        <v>45</v>
      </c>
    </row>
    <row r="5" spans="1:17" x14ac:dyDescent="0.25">
      <c r="A5" s="27">
        <v>46705150941</v>
      </c>
      <c r="B5" s="48" t="str">
        <f t="shared" si="1"/>
        <v>naine</v>
      </c>
      <c r="C5" s="48" t="str">
        <f t="shared" si="2"/>
        <v>15-05-2023</v>
      </c>
      <c r="D5" s="48">
        <f t="shared" si="3"/>
        <v>56</v>
      </c>
      <c r="E5" s="48" t="str">
        <f>INDEX(Tähtkujud,MATCH(MONTH(C5),Lisa!$H$3:$H$15,1))</f>
        <v>Kaksikud</v>
      </c>
      <c r="F5" s="48" t="str">
        <f t="shared" si="0"/>
        <v>Mai</v>
      </c>
      <c r="G5" s="48" t="str">
        <f>INDEX(Lisa!$F$3:$F$15,MATCH(F5,Kuud,0))</f>
        <v>Kevad</v>
      </c>
      <c r="H5" s="28" t="s">
        <v>46</v>
      </c>
      <c r="I5" s="28" t="s">
        <v>47</v>
      </c>
      <c r="J5" s="28" t="s">
        <v>48</v>
      </c>
      <c r="K5" s="28" t="s">
        <v>49</v>
      </c>
      <c r="L5" s="30" t="s">
        <v>50</v>
      </c>
      <c r="M5" s="31" t="s">
        <v>28</v>
      </c>
      <c r="N5" s="31" t="s">
        <v>29</v>
      </c>
      <c r="O5" s="32">
        <v>9700</v>
      </c>
      <c r="P5" s="32" t="s">
        <v>51</v>
      </c>
      <c r="Q5" s="32" t="s">
        <v>31</v>
      </c>
    </row>
    <row r="6" spans="1:17" x14ac:dyDescent="0.25">
      <c r="A6" s="27">
        <v>34808140585</v>
      </c>
      <c r="B6" s="48" t="str">
        <f t="shared" si="1"/>
        <v>mees</v>
      </c>
      <c r="C6" s="48" t="str">
        <f t="shared" si="2"/>
        <v>14-08-2023</v>
      </c>
      <c r="D6" s="48">
        <f t="shared" si="3"/>
        <v>75</v>
      </c>
      <c r="E6" s="48" t="str">
        <f>INDEX(Tähtkujud,MATCH(MONTH(C6),Lisa!$H$3:$H$15,1))</f>
        <v>Neitsi</v>
      </c>
      <c r="F6" s="48" t="str">
        <f t="shared" si="0"/>
        <v>August</v>
      </c>
      <c r="G6" s="48" t="str">
        <f>INDEX(Lisa!$F$3:$F$15,MATCH(F6,Kuud,0))</f>
        <v>Suvi</v>
      </c>
      <c r="H6" s="28" t="s">
        <v>52</v>
      </c>
      <c r="I6" s="28" t="s">
        <v>53</v>
      </c>
      <c r="J6" s="28" t="s">
        <v>54</v>
      </c>
      <c r="K6" s="28" t="s">
        <v>55</v>
      </c>
      <c r="L6" s="30" t="s">
        <v>43</v>
      </c>
      <c r="M6" s="31" t="s">
        <v>28</v>
      </c>
      <c r="N6" s="31" t="s">
        <v>29</v>
      </c>
      <c r="O6" s="32">
        <v>11800</v>
      </c>
      <c r="P6" s="32" t="s">
        <v>51</v>
      </c>
      <c r="Q6" s="32" t="s">
        <v>38</v>
      </c>
    </row>
    <row r="7" spans="1:17" x14ac:dyDescent="0.25">
      <c r="A7" s="27">
        <v>45811080030</v>
      </c>
      <c r="B7" s="48" t="str">
        <f t="shared" si="1"/>
        <v>naine</v>
      </c>
      <c r="C7" s="48" t="str">
        <f t="shared" si="2"/>
        <v>08-11-2023</v>
      </c>
      <c r="D7" s="48">
        <f t="shared" si="3"/>
        <v>65</v>
      </c>
      <c r="E7" s="48" t="str">
        <f>INDEX(Tähtkujud,MATCH(MONTH(C7),Lisa!$H$3:$H$15,1))</f>
        <v>Ambur</v>
      </c>
      <c r="F7" s="48" t="str">
        <f t="shared" si="0"/>
        <v>November</v>
      </c>
      <c r="G7" s="48" t="str">
        <f>INDEX(Lisa!$F$3:$F$15,MATCH(F7,Kuud,0))</f>
        <v>Sügis</v>
      </c>
      <c r="H7" s="28" t="s">
        <v>56</v>
      </c>
      <c r="I7" s="28" t="s">
        <v>57</v>
      </c>
      <c r="J7" s="28" t="s">
        <v>58</v>
      </c>
      <c r="K7" s="28" t="s">
        <v>59</v>
      </c>
      <c r="L7" s="30" t="s">
        <v>27</v>
      </c>
      <c r="M7" s="31" t="s">
        <v>28</v>
      </c>
      <c r="N7" s="31" t="s">
        <v>29</v>
      </c>
      <c r="O7" s="32">
        <v>9400</v>
      </c>
      <c r="P7" s="32" t="s">
        <v>60</v>
      </c>
      <c r="Q7" s="32" t="s">
        <v>61</v>
      </c>
    </row>
    <row r="8" spans="1:17" x14ac:dyDescent="0.25">
      <c r="A8" s="27">
        <v>47210070151</v>
      </c>
      <c r="B8" s="48" t="str">
        <f t="shared" si="1"/>
        <v>naine</v>
      </c>
      <c r="C8" s="48" t="str">
        <f t="shared" si="2"/>
        <v>07-10-2023</v>
      </c>
      <c r="D8" s="48">
        <f t="shared" si="3"/>
        <v>51</v>
      </c>
      <c r="E8" s="48" t="str">
        <f>INDEX(Tähtkujud,MATCH(MONTH(C8),Lisa!$H$3:$H$15,1))</f>
        <v>Skorpion</v>
      </c>
      <c r="F8" s="48" t="str">
        <f t="shared" si="0"/>
        <v>Oktoober</v>
      </c>
      <c r="G8" s="48" t="str">
        <f>INDEX(Lisa!$F$3:$F$15,MATCH(F8,Kuud,0))</f>
        <v>Sügis</v>
      </c>
      <c r="H8" s="28" t="s">
        <v>62</v>
      </c>
      <c r="I8" s="28" t="s">
        <v>63</v>
      </c>
      <c r="J8" s="28" t="s">
        <v>64</v>
      </c>
      <c r="K8" s="28" t="s">
        <v>65</v>
      </c>
      <c r="L8" s="30" t="s">
        <v>43</v>
      </c>
      <c r="M8" s="31" t="s">
        <v>28</v>
      </c>
      <c r="N8" s="31" t="s">
        <v>29</v>
      </c>
      <c r="O8" s="32">
        <v>10500</v>
      </c>
      <c r="P8" s="32" t="s">
        <v>30</v>
      </c>
      <c r="Q8" s="32" t="s">
        <v>45</v>
      </c>
    </row>
    <row r="9" spans="1:17" x14ac:dyDescent="0.25">
      <c r="A9" s="27">
        <v>35504050446</v>
      </c>
      <c r="B9" s="48" t="str">
        <f t="shared" si="1"/>
        <v>mees</v>
      </c>
      <c r="C9" s="48" t="str">
        <f t="shared" si="2"/>
        <v>05-04-2023</v>
      </c>
      <c r="D9" s="48">
        <f t="shared" si="3"/>
        <v>68</v>
      </c>
      <c r="E9" s="48" t="str">
        <f>INDEX(Tähtkujud,MATCH(MONTH(C9),Lisa!$H$3:$H$15,1))</f>
        <v>Sõnn</v>
      </c>
      <c r="F9" s="48" t="str">
        <f t="shared" si="0"/>
        <v>Aprill</v>
      </c>
      <c r="G9" s="48" t="str">
        <f>INDEX(Lisa!$F$3:$F$15,MATCH(F9,Kuud,0))</f>
        <v>Kevad</v>
      </c>
      <c r="H9" s="28" t="s">
        <v>66</v>
      </c>
      <c r="I9" s="28" t="s">
        <v>67</v>
      </c>
      <c r="J9" s="28" t="s">
        <v>68</v>
      </c>
      <c r="K9" s="28" t="s">
        <v>69</v>
      </c>
      <c r="L9" s="30" t="s">
        <v>50</v>
      </c>
      <c r="M9" s="31" t="s">
        <v>28</v>
      </c>
      <c r="N9" s="31" t="s">
        <v>29</v>
      </c>
      <c r="O9" s="32">
        <v>11600</v>
      </c>
      <c r="P9" s="32" t="s">
        <v>70</v>
      </c>
      <c r="Q9" s="32" t="s">
        <v>71</v>
      </c>
    </row>
    <row r="10" spans="1:17" x14ac:dyDescent="0.25">
      <c r="A10" s="27">
        <v>44303130136</v>
      </c>
      <c r="B10" s="48" t="str">
        <f t="shared" si="1"/>
        <v>naine</v>
      </c>
      <c r="C10" s="48" t="str">
        <f t="shared" si="2"/>
        <v>13-03-2023</v>
      </c>
      <c r="D10" s="48">
        <f t="shared" si="3"/>
        <v>80</v>
      </c>
      <c r="E10" s="48" t="str">
        <f>INDEX(Tähtkujud,MATCH(MONTH(C10),Lisa!$H$3:$H$15,1))</f>
        <v>Jäär</v>
      </c>
      <c r="F10" s="48" t="str">
        <f t="shared" si="0"/>
        <v>Märts</v>
      </c>
      <c r="G10" s="48" t="str">
        <f>INDEX(Lisa!$F$3:$F$15,MATCH(F10,Kuud,0))</f>
        <v>Talv</v>
      </c>
      <c r="H10" s="28" t="s">
        <v>72</v>
      </c>
      <c r="I10" s="28" t="s">
        <v>73</v>
      </c>
      <c r="J10" s="28" t="s">
        <v>54</v>
      </c>
      <c r="K10" s="28" t="s">
        <v>74</v>
      </c>
      <c r="L10" s="30" t="s">
        <v>36</v>
      </c>
      <c r="M10" s="31" t="s">
        <v>28</v>
      </c>
      <c r="N10" s="31" t="s">
        <v>29</v>
      </c>
      <c r="O10" s="32">
        <v>10500</v>
      </c>
      <c r="P10" s="32" t="s">
        <v>37</v>
      </c>
      <c r="Q10" s="32" t="s">
        <v>38</v>
      </c>
    </row>
    <row r="11" spans="1:17" x14ac:dyDescent="0.25">
      <c r="A11" s="27">
        <v>47210060467</v>
      </c>
      <c r="B11" s="48" t="str">
        <f t="shared" si="1"/>
        <v>naine</v>
      </c>
      <c r="C11" s="48" t="str">
        <f t="shared" si="2"/>
        <v>06-10-2023</v>
      </c>
      <c r="D11" s="48">
        <f t="shared" si="3"/>
        <v>51</v>
      </c>
      <c r="E11" s="48" t="str">
        <f>INDEX(Tähtkujud,MATCH(MONTH(C11),Lisa!$H$3:$H$15,1))</f>
        <v>Skorpion</v>
      </c>
      <c r="F11" s="48" t="str">
        <f t="shared" si="0"/>
        <v>Oktoober</v>
      </c>
      <c r="G11" s="48" t="str">
        <f>INDEX(Lisa!$F$3:$F$15,MATCH(F11,Kuud,0))</f>
        <v>Sügis</v>
      </c>
      <c r="H11" s="28" t="s">
        <v>75</v>
      </c>
      <c r="I11" s="28" t="s">
        <v>76</v>
      </c>
      <c r="J11" s="28" t="s">
        <v>77</v>
      </c>
      <c r="K11" s="28" t="s">
        <v>78</v>
      </c>
      <c r="L11" s="30" t="s">
        <v>79</v>
      </c>
      <c r="M11" s="31" t="s">
        <v>28</v>
      </c>
      <c r="N11" s="31" t="s">
        <v>29</v>
      </c>
      <c r="O11" s="32">
        <v>10700</v>
      </c>
      <c r="P11" s="33" t="s">
        <v>80</v>
      </c>
      <c r="Q11" s="32" t="s">
        <v>81</v>
      </c>
    </row>
    <row r="12" spans="1:17" x14ac:dyDescent="0.25">
      <c r="A12" s="27">
        <v>34504190222</v>
      </c>
      <c r="B12" s="48" t="str">
        <f t="shared" si="1"/>
        <v>mees</v>
      </c>
      <c r="C12" s="48" t="str">
        <f t="shared" si="2"/>
        <v>19-04-2023</v>
      </c>
      <c r="D12" s="48">
        <f t="shared" si="3"/>
        <v>78</v>
      </c>
      <c r="E12" s="48" t="str">
        <f>INDEX(Tähtkujud,MATCH(MONTH(C12),Lisa!$H$3:$H$15,1))</f>
        <v>Sõnn</v>
      </c>
      <c r="F12" s="48" t="str">
        <f t="shared" si="0"/>
        <v>Aprill</v>
      </c>
      <c r="G12" s="48" t="str">
        <f>INDEX(Lisa!$F$3:$F$15,MATCH(F12,Kuud,0))</f>
        <v>Kevad</v>
      </c>
      <c r="H12" s="28" t="s">
        <v>82</v>
      </c>
      <c r="I12" s="28" t="s">
        <v>83</v>
      </c>
      <c r="J12" s="28" t="s">
        <v>84</v>
      </c>
      <c r="K12" s="28" t="s">
        <v>85</v>
      </c>
      <c r="L12" s="30" t="s">
        <v>43</v>
      </c>
      <c r="M12" s="31" t="s">
        <v>28</v>
      </c>
      <c r="N12" s="31" t="s">
        <v>29</v>
      </c>
      <c r="O12" s="32">
        <v>13600</v>
      </c>
      <c r="P12" s="32" t="s">
        <v>51</v>
      </c>
      <c r="Q12" s="32" t="s">
        <v>38</v>
      </c>
    </row>
    <row r="13" spans="1:17" x14ac:dyDescent="0.25">
      <c r="A13" s="27">
        <v>34004050217</v>
      </c>
      <c r="B13" s="48" t="str">
        <f t="shared" si="1"/>
        <v>mees</v>
      </c>
      <c r="C13" s="48" t="str">
        <f t="shared" si="2"/>
        <v>05-04-2023</v>
      </c>
      <c r="D13" s="48">
        <f t="shared" si="3"/>
        <v>83</v>
      </c>
      <c r="E13" s="48" t="str">
        <f>INDEX(Tähtkujud,MATCH(MONTH(C13),Lisa!$H$3:$H$15,1))</f>
        <v>Sõnn</v>
      </c>
      <c r="F13" s="48" t="str">
        <f t="shared" si="0"/>
        <v>Aprill</v>
      </c>
      <c r="G13" s="48" t="str">
        <f>INDEX(Lisa!$F$3:$F$15,MATCH(F13,Kuud,0))</f>
        <v>Kevad</v>
      </c>
      <c r="H13" s="28" t="s">
        <v>86</v>
      </c>
      <c r="I13" s="28" t="s">
        <v>87</v>
      </c>
      <c r="J13" s="28" t="s">
        <v>48</v>
      </c>
      <c r="K13" s="28" t="s">
        <v>88</v>
      </c>
      <c r="L13" s="30" t="s">
        <v>27</v>
      </c>
      <c r="M13" s="31" t="s">
        <v>89</v>
      </c>
      <c r="N13" s="31" t="s">
        <v>90</v>
      </c>
      <c r="O13" s="32">
        <v>10900</v>
      </c>
      <c r="P13" s="32" t="s">
        <v>80</v>
      </c>
      <c r="Q13" s="32" t="s">
        <v>38</v>
      </c>
    </row>
    <row r="14" spans="1:17" x14ac:dyDescent="0.25">
      <c r="A14" s="27">
        <v>38402070214</v>
      </c>
      <c r="B14" s="48" t="str">
        <f t="shared" si="1"/>
        <v>mees</v>
      </c>
      <c r="C14" s="48" t="str">
        <f t="shared" si="2"/>
        <v>07-02-2023</v>
      </c>
      <c r="D14" s="48">
        <f t="shared" si="3"/>
        <v>39</v>
      </c>
      <c r="E14" s="48" t="str">
        <f>INDEX(Tähtkujud,MATCH(MONTH(C14),Lisa!$H$3:$H$15,1))</f>
        <v>Kalad</v>
      </c>
      <c r="F14" s="48" t="str">
        <f t="shared" si="0"/>
        <v>Veebruar</v>
      </c>
      <c r="G14" s="48" t="str">
        <f>INDEX(Lisa!$F$3:$F$15,MATCH(F14,Kuud,0))</f>
        <v>Talv</v>
      </c>
      <c r="H14" s="28" t="s">
        <v>39</v>
      </c>
      <c r="I14" s="28" t="s">
        <v>91</v>
      </c>
      <c r="J14" s="28" t="s">
        <v>92</v>
      </c>
      <c r="K14" s="28" t="s">
        <v>93</v>
      </c>
      <c r="L14" s="30" t="s">
        <v>27</v>
      </c>
      <c r="M14" s="31" t="s">
        <v>89</v>
      </c>
      <c r="N14" s="31" t="s">
        <v>90</v>
      </c>
      <c r="O14" s="32">
        <v>11600</v>
      </c>
      <c r="P14" s="32" t="s">
        <v>94</v>
      </c>
      <c r="Q14" s="32" t="s">
        <v>45</v>
      </c>
    </row>
    <row r="15" spans="1:17" x14ac:dyDescent="0.25">
      <c r="A15" s="27">
        <v>47202200902</v>
      </c>
      <c r="B15" s="48" t="str">
        <f t="shared" si="1"/>
        <v>naine</v>
      </c>
      <c r="C15" s="48" t="str">
        <f t="shared" si="2"/>
        <v>20-02-2023</v>
      </c>
      <c r="D15" s="48">
        <f t="shared" si="3"/>
        <v>51</v>
      </c>
      <c r="E15" s="48" t="str">
        <f>INDEX(Tähtkujud,MATCH(MONTH(C15),Lisa!$H$3:$H$15,1))</f>
        <v>Kalad</v>
      </c>
      <c r="F15" s="48" t="str">
        <f t="shared" si="0"/>
        <v>Veebruar</v>
      </c>
      <c r="G15" s="48" t="str">
        <f>INDEX(Lisa!$F$3:$F$15,MATCH(F15,Kuud,0))</f>
        <v>Talv</v>
      </c>
      <c r="H15" s="28" t="s">
        <v>95</v>
      </c>
      <c r="I15" s="28" t="s">
        <v>96</v>
      </c>
      <c r="J15" s="28" t="s">
        <v>97</v>
      </c>
      <c r="K15" s="28" t="s">
        <v>98</v>
      </c>
      <c r="L15" s="30" t="s">
        <v>50</v>
      </c>
      <c r="M15" s="31" t="s">
        <v>89</v>
      </c>
      <c r="N15" s="31" t="s">
        <v>90</v>
      </c>
      <c r="O15" s="32">
        <v>9800</v>
      </c>
      <c r="P15" s="32" t="s">
        <v>30</v>
      </c>
      <c r="Q15" s="32" t="s">
        <v>61</v>
      </c>
    </row>
    <row r="16" spans="1:17" x14ac:dyDescent="0.25">
      <c r="A16" s="27">
        <v>36902240722</v>
      </c>
      <c r="B16" s="48" t="str">
        <f t="shared" si="1"/>
        <v>mees</v>
      </c>
      <c r="C16" s="48" t="str">
        <f t="shared" si="2"/>
        <v>24-02-2023</v>
      </c>
      <c r="D16" s="48">
        <f t="shared" si="3"/>
        <v>54</v>
      </c>
      <c r="E16" s="48" t="str">
        <f>INDEX(Tähtkujud,MATCH(MONTH(C16),Lisa!$H$3:$H$15,1))</f>
        <v>Kalad</v>
      </c>
      <c r="F16" s="48" t="str">
        <f t="shared" si="0"/>
        <v>Veebruar</v>
      </c>
      <c r="G16" s="48" t="str">
        <f>INDEX(Lisa!$F$3:$F$15,MATCH(F16,Kuud,0))</f>
        <v>Talv</v>
      </c>
      <c r="H16" s="28" t="s">
        <v>99</v>
      </c>
      <c r="I16" s="28" t="s">
        <v>100</v>
      </c>
      <c r="J16" s="28" t="s">
        <v>92</v>
      </c>
      <c r="K16" s="28" t="s">
        <v>101</v>
      </c>
      <c r="L16" s="30" t="s">
        <v>50</v>
      </c>
      <c r="M16" s="31" t="s">
        <v>89</v>
      </c>
      <c r="N16" s="31" t="s">
        <v>90</v>
      </c>
      <c r="O16" s="32">
        <v>10500</v>
      </c>
      <c r="P16" s="32" t="s">
        <v>102</v>
      </c>
      <c r="Q16" s="32" t="s">
        <v>103</v>
      </c>
    </row>
    <row r="17" spans="1:17" x14ac:dyDescent="0.25">
      <c r="A17" s="27">
        <v>48405030944</v>
      </c>
      <c r="B17" s="48" t="str">
        <f t="shared" si="1"/>
        <v>naine</v>
      </c>
      <c r="C17" s="48" t="str">
        <f t="shared" si="2"/>
        <v>03-05-2023</v>
      </c>
      <c r="D17" s="48">
        <f t="shared" si="3"/>
        <v>39</v>
      </c>
      <c r="E17" s="48" t="str">
        <f>INDEX(Tähtkujud,MATCH(MONTH(C17),Lisa!$H$3:$H$15,1))</f>
        <v>Kaksikud</v>
      </c>
      <c r="F17" s="48" t="str">
        <f t="shared" si="0"/>
        <v>Mai</v>
      </c>
      <c r="G17" s="48" t="str">
        <f>INDEX(Lisa!$F$3:$F$15,MATCH(F17,Kuud,0))</f>
        <v>Kevad</v>
      </c>
      <c r="H17" s="28" t="s">
        <v>104</v>
      </c>
      <c r="I17" s="28" t="s">
        <v>105</v>
      </c>
      <c r="J17" s="28" t="s">
        <v>41</v>
      </c>
      <c r="K17" s="28" t="s">
        <v>106</v>
      </c>
      <c r="L17" s="30" t="s">
        <v>50</v>
      </c>
      <c r="M17" s="31" t="s">
        <v>28</v>
      </c>
      <c r="N17" s="31" t="s">
        <v>107</v>
      </c>
      <c r="O17" s="32">
        <v>9600</v>
      </c>
      <c r="P17" s="34" t="s">
        <v>44</v>
      </c>
      <c r="Q17" s="32" t="s">
        <v>71</v>
      </c>
    </row>
    <row r="18" spans="1:17" x14ac:dyDescent="0.25">
      <c r="A18" s="27">
        <v>48107150516</v>
      </c>
      <c r="B18" s="48" t="str">
        <f t="shared" si="1"/>
        <v>naine</v>
      </c>
      <c r="C18" s="48" t="str">
        <f t="shared" si="2"/>
        <v>15-07-2023</v>
      </c>
      <c r="D18" s="48">
        <f t="shared" si="3"/>
        <v>42</v>
      </c>
      <c r="E18" s="48" t="str">
        <f>INDEX(Tähtkujud,MATCH(MONTH(C18),Lisa!$H$3:$H$15,1))</f>
        <v>Lõvi</v>
      </c>
      <c r="F18" s="48" t="str">
        <f t="shared" si="0"/>
        <v>Juuli</v>
      </c>
      <c r="G18" s="48" t="str">
        <f>INDEX(Lisa!$F$3:$F$15,MATCH(F18,Kuud,0))</f>
        <v>Suvi</v>
      </c>
      <c r="H18" s="28" t="s">
        <v>108</v>
      </c>
      <c r="I18" s="28" t="s">
        <v>73</v>
      </c>
      <c r="J18" s="28" t="s">
        <v>109</v>
      </c>
      <c r="K18" s="28" t="s">
        <v>110</v>
      </c>
      <c r="L18" s="30" t="s">
        <v>36</v>
      </c>
      <c r="M18" s="31" t="s">
        <v>28</v>
      </c>
      <c r="N18" s="31" t="s">
        <v>107</v>
      </c>
      <c r="O18" s="32">
        <v>9400</v>
      </c>
      <c r="P18" s="32" t="s">
        <v>111</v>
      </c>
      <c r="Q18" s="32" t="s">
        <v>38</v>
      </c>
    </row>
    <row r="19" spans="1:17" x14ac:dyDescent="0.25">
      <c r="A19" s="27">
        <v>47402150417</v>
      </c>
      <c r="B19" s="48" t="str">
        <f t="shared" si="1"/>
        <v>naine</v>
      </c>
      <c r="C19" s="48" t="str">
        <f t="shared" si="2"/>
        <v>15-02-2023</v>
      </c>
      <c r="D19" s="48">
        <f t="shared" si="3"/>
        <v>49</v>
      </c>
      <c r="E19" s="48" t="str">
        <f>INDEX(Tähtkujud,MATCH(MONTH(C19),Lisa!$H$3:$H$15,1))</f>
        <v>Kalad</v>
      </c>
      <c r="F19" s="48" t="str">
        <f t="shared" si="0"/>
        <v>Veebruar</v>
      </c>
      <c r="G19" s="48" t="str">
        <f>INDEX(Lisa!$F$3:$F$15,MATCH(F19,Kuud,0))</f>
        <v>Talv</v>
      </c>
      <c r="H19" s="28" t="s">
        <v>112</v>
      </c>
      <c r="I19" s="28" t="s">
        <v>113</v>
      </c>
      <c r="J19" s="28" t="s">
        <v>114</v>
      </c>
      <c r="K19" s="28" t="s">
        <v>115</v>
      </c>
      <c r="L19" s="30" t="s">
        <v>27</v>
      </c>
      <c r="M19" s="31" t="s">
        <v>28</v>
      </c>
      <c r="N19" s="31" t="s">
        <v>107</v>
      </c>
      <c r="O19" s="32">
        <v>10700</v>
      </c>
      <c r="P19" s="32" t="s">
        <v>30</v>
      </c>
      <c r="Q19" s="32" t="s">
        <v>38</v>
      </c>
    </row>
    <row r="20" spans="1:17" x14ac:dyDescent="0.25">
      <c r="A20" s="27">
        <v>47411270496</v>
      </c>
      <c r="B20" s="48" t="str">
        <f t="shared" si="1"/>
        <v>naine</v>
      </c>
      <c r="C20" s="48" t="str">
        <f t="shared" si="2"/>
        <v>27-11-2023</v>
      </c>
      <c r="D20" s="48">
        <f t="shared" si="3"/>
        <v>49</v>
      </c>
      <c r="E20" s="48" t="str">
        <f>INDEX(Tähtkujud,MATCH(MONTH(C20),Lisa!$H$3:$H$15,1))</f>
        <v>Ambur</v>
      </c>
      <c r="F20" s="48" t="str">
        <f t="shared" si="0"/>
        <v>November</v>
      </c>
      <c r="G20" s="48" t="str">
        <f>INDEX(Lisa!$F$3:$F$15,MATCH(F20,Kuud,0))</f>
        <v>Sügis</v>
      </c>
      <c r="H20" s="28" t="s">
        <v>116</v>
      </c>
      <c r="I20" s="28" t="s">
        <v>117</v>
      </c>
      <c r="J20" s="28" t="s">
        <v>41</v>
      </c>
      <c r="K20" s="28" t="s">
        <v>118</v>
      </c>
      <c r="L20" s="30" t="s">
        <v>27</v>
      </c>
      <c r="M20" s="31" t="s">
        <v>119</v>
      </c>
      <c r="N20" s="31" t="s">
        <v>107</v>
      </c>
      <c r="O20" s="32">
        <v>9900</v>
      </c>
      <c r="P20" s="32" t="s">
        <v>44</v>
      </c>
      <c r="Q20" s="32" t="s">
        <v>61</v>
      </c>
    </row>
    <row r="21" spans="1:17" x14ac:dyDescent="0.25">
      <c r="A21" s="27">
        <v>34203030178</v>
      </c>
      <c r="B21" s="48" t="str">
        <f t="shared" si="1"/>
        <v>mees</v>
      </c>
      <c r="C21" s="48" t="str">
        <f t="shared" si="2"/>
        <v>03-03-2023</v>
      </c>
      <c r="D21" s="48">
        <f t="shared" si="3"/>
        <v>81</v>
      </c>
      <c r="E21" s="48" t="str">
        <f>INDEX(Tähtkujud,MATCH(MONTH(C21),Lisa!$H$3:$H$15,1))</f>
        <v>Jäär</v>
      </c>
      <c r="F21" s="48" t="str">
        <f t="shared" si="0"/>
        <v>Märts</v>
      </c>
      <c r="G21" s="48" t="str">
        <f>INDEX(Lisa!$F$3:$F$15,MATCH(F21,Kuud,0))</f>
        <v>Talv</v>
      </c>
      <c r="H21" s="28" t="s">
        <v>120</v>
      </c>
      <c r="I21" s="28" t="s">
        <v>121</v>
      </c>
      <c r="J21" s="28" t="s">
        <v>122</v>
      </c>
      <c r="K21" s="28" t="s">
        <v>123</v>
      </c>
      <c r="L21" s="30" t="s">
        <v>43</v>
      </c>
      <c r="M21" s="31" t="s">
        <v>124</v>
      </c>
      <c r="N21" s="31" t="s">
        <v>125</v>
      </c>
      <c r="O21" s="32">
        <v>25400</v>
      </c>
      <c r="P21" s="32" t="s">
        <v>126</v>
      </c>
      <c r="Q21" s="32" t="s">
        <v>61</v>
      </c>
    </row>
    <row r="22" spans="1:17" x14ac:dyDescent="0.25">
      <c r="A22" s="27">
        <v>47210240441</v>
      </c>
      <c r="B22" s="48" t="str">
        <f t="shared" si="1"/>
        <v>naine</v>
      </c>
      <c r="C22" s="48" t="str">
        <f t="shared" si="2"/>
        <v>24-10-2023</v>
      </c>
      <c r="D22" s="48">
        <f t="shared" si="3"/>
        <v>51</v>
      </c>
      <c r="E22" s="48" t="str">
        <f>INDEX(Tähtkujud,MATCH(MONTH(C22),Lisa!$H$3:$H$15,1))</f>
        <v>Skorpion</v>
      </c>
      <c r="F22" s="48" t="str">
        <f t="shared" si="0"/>
        <v>Oktoober</v>
      </c>
      <c r="G22" s="48" t="str">
        <f>INDEX(Lisa!$F$3:$F$15,MATCH(F22,Kuud,0))</f>
        <v>Sügis</v>
      </c>
      <c r="H22" s="28" t="s">
        <v>127</v>
      </c>
      <c r="I22" s="28" t="s">
        <v>128</v>
      </c>
      <c r="J22" s="28" t="s">
        <v>129</v>
      </c>
      <c r="K22" s="28" t="s">
        <v>130</v>
      </c>
      <c r="L22" s="30" t="s">
        <v>43</v>
      </c>
      <c r="M22" s="31" t="s">
        <v>131</v>
      </c>
      <c r="N22" s="31" t="s">
        <v>125</v>
      </c>
      <c r="O22" s="32">
        <v>32700</v>
      </c>
      <c r="P22" s="32" t="s">
        <v>126</v>
      </c>
      <c r="Q22" s="32" t="s">
        <v>38</v>
      </c>
    </row>
    <row r="23" spans="1:17" x14ac:dyDescent="0.25">
      <c r="A23" s="27">
        <v>36210090988</v>
      </c>
      <c r="B23" s="48" t="str">
        <f t="shared" si="1"/>
        <v>mees</v>
      </c>
      <c r="C23" s="48" t="str">
        <f t="shared" si="2"/>
        <v>09-10-2023</v>
      </c>
      <c r="D23" s="48">
        <f t="shared" si="3"/>
        <v>61</v>
      </c>
      <c r="E23" s="48" t="str">
        <f>INDEX(Tähtkujud,MATCH(MONTH(C23),Lisa!$H$3:$H$15,1))</f>
        <v>Skorpion</v>
      </c>
      <c r="F23" s="48" t="str">
        <f t="shared" si="0"/>
        <v>Oktoober</v>
      </c>
      <c r="G23" s="48" t="str">
        <f>INDEX(Lisa!$F$3:$F$15,MATCH(F23,Kuud,0))</f>
        <v>Sügis</v>
      </c>
      <c r="H23" s="28" t="s">
        <v>132</v>
      </c>
      <c r="I23" s="28" t="s">
        <v>133</v>
      </c>
      <c r="J23" s="28" t="s">
        <v>92</v>
      </c>
      <c r="K23" s="28" t="s">
        <v>134</v>
      </c>
      <c r="L23" s="30" t="s">
        <v>27</v>
      </c>
      <c r="M23" s="35" t="s">
        <v>135</v>
      </c>
      <c r="N23" s="35" t="s">
        <v>125</v>
      </c>
      <c r="O23" s="32">
        <v>36500</v>
      </c>
      <c r="P23" s="32" t="s">
        <v>126</v>
      </c>
      <c r="Q23" s="32" t="s">
        <v>61</v>
      </c>
    </row>
    <row r="24" spans="1:17" x14ac:dyDescent="0.25">
      <c r="A24" s="27">
        <v>34210060017</v>
      </c>
      <c r="B24" s="48" t="str">
        <f t="shared" si="1"/>
        <v>mees</v>
      </c>
      <c r="C24" s="48" t="str">
        <f t="shared" si="2"/>
        <v>06-10-2023</v>
      </c>
      <c r="D24" s="48">
        <f t="shared" si="3"/>
        <v>81</v>
      </c>
      <c r="E24" s="48" t="str">
        <f>INDEX(Tähtkujud,MATCH(MONTH(C24),Lisa!$H$3:$H$15,1))</f>
        <v>Skorpion</v>
      </c>
      <c r="F24" s="48" t="str">
        <f t="shared" si="0"/>
        <v>Oktoober</v>
      </c>
      <c r="G24" s="48" t="str">
        <f>INDEX(Lisa!$F$3:$F$15,MATCH(F24,Kuud,0))</f>
        <v>Sügis</v>
      </c>
      <c r="H24" s="28" t="s">
        <v>136</v>
      </c>
      <c r="I24" s="28" t="s">
        <v>137</v>
      </c>
      <c r="J24" s="28" t="s">
        <v>138</v>
      </c>
      <c r="K24" s="28" t="s">
        <v>139</v>
      </c>
      <c r="L24" s="30" t="s">
        <v>79</v>
      </c>
      <c r="M24" s="31" t="s">
        <v>119</v>
      </c>
      <c r="N24" s="31" t="s">
        <v>125</v>
      </c>
      <c r="O24" s="32">
        <v>22700</v>
      </c>
      <c r="P24" s="32" t="s">
        <v>44</v>
      </c>
      <c r="Q24" s="32" t="s">
        <v>61</v>
      </c>
    </row>
    <row r="25" spans="1:17" x14ac:dyDescent="0.25">
      <c r="A25" s="27">
        <v>38305190379</v>
      </c>
      <c r="B25" s="48" t="str">
        <f t="shared" si="1"/>
        <v>mees</v>
      </c>
      <c r="C25" s="48" t="str">
        <f t="shared" si="2"/>
        <v>19-05-2023</v>
      </c>
      <c r="D25" s="48">
        <f t="shared" si="3"/>
        <v>40</v>
      </c>
      <c r="E25" s="48" t="str">
        <f>INDEX(Tähtkujud,MATCH(MONTH(C25),Lisa!$H$3:$H$15,1))</f>
        <v>Kaksikud</v>
      </c>
      <c r="F25" s="48" t="str">
        <f t="shared" si="0"/>
        <v>Mai</v>
      </c>
      <c r="G25" s="48" t="str">
        <f>INDEX(Lisa!$F$3:$F$15,MATCH(F25,Kuud,0))</f>
        <v>Kevad</v>
      </c>
      <c r="H25" s="28" t="s">
        <v>72</v>
      </c>
      <c r="I25" s="28" t="s">
        <v>140</v>
      </c>
      <c r="J25" s="28" t="s">
        <v>138</v>
      </c>
      <c r="K25" s="28" t="s">
        <v>35</v>
      </c>
      <c r="L25" s="30" t="s">
        <v>36</v>
      </c>
      <c r="M25" s="31" t="s">
        <v>141</v>
      </c>
      <c r="N25" s="31" t="s">
        <v>125</v>
      </c>
      <c r="O25" s="32">
        <v>29600</v>
      </c>
      <c r="P25" s="32" t="s">
        <v>80</v>
      </c>
      <c r="Q25" s="32" t="s">
        <v>38</v>
      </c>
    </row>
    <row r="26" spans="1:17" x14ac:dyDescent="0.25">
      <c r="A26" s="27">
        <v>46909210954</v>
      </c>
      <c r="B26" s="48" t="str">
        <f t="shared" si="1"/>
        <v>naine</v>
      </c>
      <c r="C26" s="48" t="str">
        <f t="shared" si="2"/>
        <v>21-09-2023</v>
      </c>
      <c r="D26" s="48">
        <f t="shared" si="3"/>
        <v>54</v>
      </c>
      <c r="E26" s="48" t="str">
        <f>INDEX(Tähtkujud,MATCH(MONTH(C26),Lisa!$H$3:$H$15,1))</f>
        <v>Kaalud</v>
      </c>
      <c r="F26" s="48" t="str">
        <f t="shared" si="0"/>
        <v>September</v>
      </c>
      <c r="G26" s="48" t="str">
        <f>INDEX(Lisa!$F$3:$F$15,MATCH(F26,Kuud,0))</f>
        <v>Suvi</v>
      </c>
      <c r="H26" s="28" t="s">
        <v>142</v>
      </c>
      <c r="I26" s="28" t="s">
        <v>143</v>
      </c>
      <c r="J26" s="28" t="s">
        <v>144</v>
      </c>
      <c r="K26" s="28" t="s">
        <v>145</v>
      </c>
      <c r="L26" s="30" t="s">
        <v>27</v>
      </c>
      <c r="M26" s="31" t="s">
        <v>89</v>
      </c>
      <c r="N26" s="31" t="s">
        <v>125</v>
      </c>
      <c r="O26" s="32">
        <v>36500</v>
      </c>
      <c r="P26" s="32" t="s">
        <v>146</v>
      </c>
      <c r="Q26" s="32" t="s">
        <v>81</v>
      </c>
    </row>
    <row r="27" spans="1:17" x14ac:dyDescent="0.25">
      <c r="A27" s="27">
        <v>44411130888</v>
      </c>
      <c r="B27" s="48" t="str">
        <f t="shared" si="1"/>
        <v>naine</v>
      </c>
      <c r="C27" s="48" t="str">
        <f t="shared" si="2"/>
        <v>13-11-2023</v>
      </c>
      <c r="D27" s="48">
        <f t="shared" si="3"/>
        <v>79</v>
      </c>
      <c r="E27" s="48" t="str">
        <f>INDEX(Tähtkujud,MATCH(MONTH(C27),Lisa!$H$3:$H$15,1))</f>
        <v>Ambur</v>
      </c>
      <c r="F27" s="48" t="str">
        <f t="shared" si="0"/>
        <v>November</v>
      </c>
      <c r="G27" s="48" t="str">
        <f>INDEX(Lisa!$F$3:$F$15,MATCH(F27,Kuud,0))</f>
        <v>Sügis</v>
      </c>
      <c r="H27" s="28" t="s">
        <v>147</v>
      </c>
      <c r="I27" s="28" t="s">
        <v>148</v>
      </c>
      <c r="J27" s="28" t="s">
        <v>34</v>
      </c>
      <c r="K27" s="28" t="s">
        <v>149</v>
      </c>
      <c r="L27" s="30" t="s">
        <v>27</v>
      </c>
      <c r="M27" s="31" t="s">
        <v>135</v>
      </c>
      <c r="N27" s="31" t="s">
        <v>150</v>
      </c>
      <c r="O27" s="32">
        <v>23500</v>
      </c>
      <c r="P27" s="32" t="s">
        <v>94</v>
      </c>
      <c r="Q27" s="32" t="s">
        <v>151</v>
      </c>
    </row>
    <row r="28" spans="1:17" x14ac:dyDescent="0.25">
      <c r="A28" s="27">
        <v>44211240925</v>
      </c>
      <c r="B28" s="48" t="str">
        <f t="shared" si="1"/>
        <v>naine</v>
      </c>
      <c r="C28" s="48" t="str">
        <f t="shared" si="2"/>
        <v>24-11-2023</v>
      </c>
      <c r="D28" s="48">
        <f t="shared" si="3"/>
        <v>81</v>
      </c>
      <c r="E28" s="48" t="str">
        <f>INDEX(Tähtkujud,MATCH(MONTH(C28),Lisa!$H$3:$H$15,1))</f>
        <v>Ambur</v>
      </c>
      <c r="F28" s="48" t="str">
        <f t="shared" si="0"/>
        <v>November</v>
      </c>
      <c r="G28" s="48" t="str">
        <f>INDEX(Lisa!$F$3:$F$15,MATCH(F28,Kuud,0))</f>
        <v>Sügis</v>
      </c>
      <c r="H28" s="28" t="s">
        <v>132</v>
      </c>
      <c r="I28" s="28" t="s">
        <v>152</v>
      </c>
      <c r="J28" s="28" t="s">
        <v>138</v>
      </c>
      <c r="K28" s="28" t="s">
        <v>153</v>
      </c>
      <c r="L28" s="30" t="s">
        <v>43</v>
      </c>
      <c r="M28" s="31" t="s">
        <v>135</v>
      </c>
      <c r="N28" s="31" t="s">
        <v>150</v>
      </c>
      <c r="O28" s="32">
        <v>22700</v>
      </c>
      <c r="P28" s="32" t="s">
        <v>80</v>
      </c>
      <c r="Q28" s="32" t="s">
        <v>45</v>
      </c>
    </row>
    <row r="29" spans="1:17" x14ac:dyDescent="0.25">
      <c r="A29" s="27">
        <v>37102030149</v>
      </c>
      <c r="B29" s="48" t="str">
        <f t="shared" si="1"/>
        <v>mees</v>
      </c>
      <c r="C29" s="48" t="str">
        <f t="shared" si="2"/>
        <v>03-02-2023</v>
      </c>
      <c r="D29" s="48">
        <f t="shared" si="3"/>
        <v>52</v>
      </c>
      <c r="E29" s="48" t="str">
        <f>INDEX(Tähtkujud,MATCH(MONTH(C29),Lisa!$H$3:$H$15,1))</f>
        <v>Kalad</v>
      </c>
      <c r="F29" s="48" t="str">
        <f t="shared" si="0"/>
        <v>Veebruar</v>
      </c>
      <c r="G29" s="48" t="str">
        <f>INDEX(Lisa!$F$3:$F$15,MATCH(F29,Kuud,0))</f>
        <v>Talv</v>
      </c>
      <c r="H29" s="28" t="s">
        <v>154</v>
      </c>
      <c r="I29" s="28" t="s">
        <v>155</v>
      </c>
      <c r="J29" s="28" t="s">
        <v>156</v>
      </c>
      <c r="K29" s="28" t="s">
        <v>157</v>
      </c>
      <c r="L29" s="30" t="s">
        <v>43</v>
      </c>
      <c r="M29" s="31" t="s">
        <v>119</v>
      </c>
      <c r="N29" s="31" t="s">
        <v>158</v>
      </c>
      <c r="O29" s="32">
        <v>10300</v>
      </c>
      <c r="P29" s="32" t="s">
        <v>159</v>
      </c>
      <c r="Q29" s="32" t="s">
        <v>81</v>
      </c>
    </row>
    <row r="30" spans="1:17" x14ac:dyDescent="0.25">
      <c r="A30" s="27">
        <v>46909170171</v>
      </c>
      <c r="B30" s="48" t="str">
        <f t="shared" si="1"/>
        <v>naine</v>
      </c>
      <c r="C30" s="48" t="str">
        <f t="shared" si="2"/>
        <v>17-09-2023</v>
      </c>
      <c r="D30" s="48">
        <f t="shared" si="3"/>
        <v>54</v>
      </c>
      <c r="E30" s="48" t="str">
        <f>INDEX(Tähtkujud,MATCH(MONTH(C30),Lisa!$H$3:$H$15,1))</f>
        <v>Kaalud</v>
      </c>
      <c r="F30" s="48" t="str">
        <f t="shared" si="0"/>
        <v>September</v>
      </c>
      <c r="G30" s="48" t="str">
        <f>INDEX(Lisa!$F$3:$F$15,MATCH(F30,Kuud,0))</f>
        <v>Suvi</v>
      </c>
      <c r="H30" s="28" t="s">
        <v>160</v>
      </c>
      <c r="I30" s="28" t="s">
        <v>161</v>
      </c>
      <c r="J30" s="28" t="s">
        <v>54</v>
      </c>
      <c r="K30" s="28" t="s">
        <v>162</v>
      </c>
      <c r="L30" s="30" t="s">
        <v>27</v>
      </c>
      <c r="M30" s="31" t="s">
        <v>119</v>
      </c>
      <c r="N30" s="31" t="s">
        <v>158</v>
      </c>
      <c r="O30" s="32">
        <v>11600</v>
      </c>
      <c r="P30" s="32" t="s">
        <v>70</v>
      </c>
      <c r="Q30" s="32" t="s">
        <v>45</v>
      </c>
    </row>
    <row r="31" spans="1:17" x14ac:dyDescent="0.25">
      <c r="A31" s="27">
        <v>35006210936</v>
      </c>
      <c r="B31" s="48" t="str">
        <f t="shared" si="1"/>
        <v>mees</v>
      </c>
      <c r="C31" s="48" t="str">
        <f t="shared" si="2"/>
        <v>21-06-2023</v>
      </c>
      <c r="D31" s="48">
        <f t="shared" si="3"/>
        <v>73</v>
      </c>
      <c r="E31" s="48" t="str">
        <f>INDEX(Tähtkujud,MATCH(MONTH(C31),Lisa!$H$3:$H$15,1))</f>
        <v>Vähk</v>
      </c>
      <c r="F31" s="48" t="str">
        <f t="shared" si="0"/>
        <v>Juuni</v>
      </c>
      <c r="G31" s="48" t="str">
        <f>INDEX(Lisa!$F$3:$F$15,MATCH(F31,Kuud,0))</f>
        <v>Kevad</v>
      </c>
      <c r="H31" s="28" t="s">
        <v>163</v>
      </c>
      <c r="I31" s="28" t="s">
        <v>164</v>
      </c>
      <c r="J31" s="28" t="s">
        <v>165</v>
      </c>
      <c r="K31" s="28" t="s">
        <v>166</v>
      </c>
      <c r="L31" s="30" t="s">
        <v>43</v>
      </c>
      <c r="M31" s="31" t="s">
        <v>124</v>
      </c>
      <c r="N31" s="31" t="s">
        <v>167</v>
      </c>
      <c r="O31" s="32">
        <v>6500</v>
      </c>
      <c r="P31" s="32" t="s">
        <v>60</v>
      </c>
      <c r="Q31" s="32" t="s">
        <v>61</v>
      </c>
    </row>
    <row r="32" spans="1:17" x14ac:dyDescent="0.25">
      <c r="A32" s="27">
        <v>38401080820</v>
      </c>
      <c r="B32" s="48" t="str">
        <f t="shared" si="1"/>
        <v>mees</v>
      </c>
      <c r="C32" s="48" t="str">
        <f t="shared" si="2"/>
        <v>08-01-2023</v>
      </c>
      <c r="D32" s="48">
        <f t="shared" si="3"/>
        <v>39</v>
      </c>
      <c r="E32" s="48" t="str">
        <f>INDEX(Tähtkujud,MATCH(MONTH(C32),Lisa!$H$3:$H$15,1))</f>
        <v>Veevalaja</v>
      </c>
      <c r="F32" s="48" t="str">
        <f t="shared" si="0"/>
        <v>Jaanuar</v>
      </c>
      <c r="G32" s="48" t="str">
        <f>INDEX(Lisa!$F$3:$F$15,MATCH(F32,Kuud,0))</f>
        <v>Talv</v>
      </c>
      <c r="H32" s="28" t="s">
        <v>168</v>
      </c>
      <c r="I32" s="28" t="s">
        <v>169</v>
      </c>
      <c r="J32" s="28" t="s">
        <v>68</v>
      </c>
      <c r="K32" s="28" t="s">
        <v>170</v>
      </c>
      <c r="L32" s="30" t="s">
        <v>43</v>
      </c>
      <c r="M32" s="31" t="s">
        <v>124</v>
      </c>
      <c r="N32" s="31" t="s">
        <v>167</v>
      </c>
      <c r="O32" s="32">
        <v>7200</v>
      </c>
      <c r="P32" s="32" t="s">
        <v>60</v>
      </c>
      <c r="Q32" s="32" t="s">
        <v>31</v>
      </c>
    </row>
    <row r="33" spans="1:17" x14ac:dyDescent="0.25">
      <c r="A33" s="27">
        <v>34207110230</v>
      </c>
      <c r="B33" s="48" t="str">
        <f t="shared" si="1"/>
        <v>mees</v>
      </c>
      <c r="C33" s="48" t="str">
        <f t="shared" si="2"/>
        <v>11-07-2023</v>
      </c>
      <c r="D33" s="48">
        <f t="shared" si="3"/>
        <v>81</v>
      </c>
      <c r="E33" s="48" t="str">
        <f>INDEX(Tähtkujud,MATCH(MONTH(C33),Lisa!$H$3:$H$15,1))</f>
        <v>Lõvi</v>
      </c>
      <c r="F33" s="48" t="str">
        <f t="shared" si="0"/>
        <v>Juuli</v>
      </c>
      <c r="G33" s="48" t="str">
        <f>INDEX(Lisa!$F$3:$F$15,MATCH(F33,Kuud,0))</f>
        <v>Suvi</v>
      </c>
      <c r="H33" s="28" t="s">
        <v>112</v>
      </c>
      <c r="I33" s="28" t="s">
        <v>171</v>
      </c>
      <c r="J33" s="28" t="s">
        <v>156</v>
      </c>
      <c r="K33" s="28" t="s">
        <v>145</v>
      </c>
      <c r="L33" s="30" t="s">
        <v>79</v>
      </c>
      <c r="M33" s="31" t="s">
        <v>124</v>
      </c>
      <c r="N33" s="31" t="s">
        <v>167</v>
      </c>
      <c r="O33" s="32">
        <v>6500</v>
      </c>
      <c r="P33" s="32" t="s">
        <v>80</v>
      </c>
      <c r="Q33" s="32" t="s">
        <v>45</v>
      </c>
    </row>
    <row r="34" spans="1:17" x14ac:dyDescent="0.25">
      <c r="A34" s="27">
        <v>48901180808</v>
      </c>
      <c r="B34" s="48" t="str">
        <f t="shared" si="1"/>
        <v>naine</v>
      </c>
      <c r="C34" s="48" t="str">
        <f t="shared" si="2"/>
        <v>18-01-2023</v>
      </c>
      <c r="D34" s="48">
        <f t="shared" si="3"/>
        <v>34</v>
      </c>
      <c r="E34" s="48" t="str">
        <f>INDEX(Tähtkujud,MATCH(MONTH(C34),Lisa!$H$3:$H$15,1))</f>
        <v>Veevalaja</v>
      </c>
      <c r="F34" s="48" t="str">
        <f t="shared" ref="F34:F65" si="4">INDEX(Kuud,MONTH(C34))</f>
        <v>Jaanuar</v>
      </c>
      <c r="G34" s="48" t="str">
        <f>INDEX(Lisa!$F$3:$F$15,MATCH(F34,Kuud,0))</f>
        <v>Talv</v>
      </c>
      <c r="H34" s="28" t="s">
        <v>154</v>
      </c>
      <c r="I34" s="28" t="s">
        <v>172</v>
      </c>
      <c r="J34" s="28" t="s">
        <v>173</v>
      </c>
      <c r="K34" s="28" t="s">
        <v>174</v>
      </c>
      <c r="L34" s="30" t="s">
        <v>43</v>
      </c>
      <c r="M34" s="31" t="s">
        <v>131</v>
      </c>
      <c r="N34" s="31" t="s">
        <v>175</v>
      </c>
      <c r="O34" s="32">
        <v>11500</v>
      </c>
      <c r="P34" s="32" t="s">
        <v>102</v>
      </c>
      <c r="Q34" s="32" t="s">
        <v>61</v>
      </c>
    </row>
    <row r="35" spans="1:17" x14ac:dyDescent="0.25">
      <c r="A35" s="27">
        <v>47008050804</v>
      </c>
      <c r="B35" s="48" t="str">
        <f t="shared" si="1"/>
        <v>naine</v>
      </c>
      <c r="C35" s="48" t="str">
        <f t="shared" si="2"/>
        <v>05-08-2023</v>
      </c>
      <c r="D35" s="48">
        <f t="shared" si="3"/>
        <v>53</v>
      </c>
      <c r="E35" s="48" t="str">
        <f>INDEX(Tähtkujud,MATCH(MONTH(C35),Lisa!$H$3:$H$15,1))</f>
        <v>Neitsi</v>
      </c>
      <c r="F35" s="48" t="str">
        <f t="shared" si="4"/>
        <v>August</v>
      </c>
      <c r="G35" s="48" t="str">
        <f>INDEX(Lisa!$F$3:$F$15,MATCH(F35,Kuud,0))</f>
        <v>Suvi</v>
      </c>
      <c r="H35" s="28" t="s">
        <v>52</v>
      </c>
      <c r="I35" s="28" t="s">
        <v>176</v>
      </c>
      <c r="J35" s="28" t="s">
        <v>144</v>
      </c>
      <c r="K35" s="28" t="s">
        <v>177</v>
      </c>
      <c r="L35" s="30" t="s">
        <v>50</v>
      </c>
      <c r="M35" s="31" t="s">
        <v>131</v>
      </c>
      <c r="N35" s="31" t="s">
        <v>175</v>
      </c>
      <c r="O35" s="32">
        <v>8600</v>
      </c>
      <c r="P35" s="32" t="s">
        <v>60</v>
      </c>
      <c r="Q35" s="32" t="s">
        <v>45</v>
      </c>
    </row>
    <row r="36" spans="1:17" x14ac:dyDescent="0.25">
      <c r="A36" s="27">
        <v>36109040214</v>
      </c>
      <c r="B36" s="48" t="str">
        <f t="shared" si="1"/>
        <v>mees</v>
      </c>
      <c r="C36" s="48" t="str">
        <f t="shared" si="2"/>
        <v>04-09-2023</v>
      </c>
      <c r="D36" s="48">
        <f t="shared" si="3"/>
        <v>62</v>
      </c>
      <c r="E36" s="48" t="str">
        <f>INDEX(Tähtkujud,MATCH(MONTH(C36),Lisa!$H$3:$H$15,1))</f>
        <v>Kaalud</v>
      </c>
      <c r="F36" s="48" t="str">
        <f t="shared" si="4"/>
        <v>September</v>
      </c>
      <c r="G36" s="48" t="str">
        <f>INDEX(Lisa!$F$3:$F$15,MATCH(F36,Kuud,0))</f>
        <v>Suvi</v>
      </c>
      <c r="H36" s="28" t="s">
        <v>86</v>
      </c>
      <c r="I36" s="28" t="s">
        <v>178</v>
      </c>
      <c r="J36" s="28" t="s">
        <v>173</v>
      </c>
      <c r="K36" s="28" t="s">
        <v>179</v>
      </c>
      <c r="L36" s="30" t="s">
        <v>27</v>
      </c>
      <c r="M36" s="31" t="s">
        <v>131</v>
      </c>
      <c r="N36" s="31" t="s">
        <v>175</v>
      </c>
      <c r="O36" s="32">
        <v>12700</v>
      </c>
      <c r="P36" s="32" t="s">
        <v>111</v>
      </c>
      <c r="Q36" s="32" t="s">
        <v>45</v>
      </c>
    </row>
    <row r="37" spans="1:17" x14ac:dyDescent="0.25">
      <c r="A37" s="27">
        <v>44506270104</v>
      </c>
      <c r="B37" s="48" t="str">
        <f t="shared" si="1"/>
        <v>naine</v>
      </c>
      <c r="C37" s="48" t="str">
        <f t="shared" si="2"/>
        <v>27-06-2023</v>
      </c>
      <c r="D37" s="48">
        <f t="shared" si="3"/>
        <v>78</v>
      </c>
      <c r="E37" s="48" t="str">
        <f>INDEX(Tähtkujud,MATCH(MONTH(C37),Lisa!$H$3:$H$15,1))</f>
        <v>Vähk</v>
      </c>
      <c r="F37" s="48" t="str">
        <f t="shared" si="4"/>
        <v>Juuni</v>
      </c>
      <c r="G37" s="48" t="str">
        <f>INDEX(Lisa!$F$3:$F$15,MATCH(F37,Kuud,0))</f>
        <v>Kevad</v>
      </c>
      <c r="H37" s="28" t="s">
        <v>95</v>
      </c>
      <c r="I37" s="28" t="s">
        <v>180</v>
      </c>
      <c r="J37" s="28" t="s">
        <v>181</v>
      </c>
      <c r="K37" s="28" t="s">
        <v>182</v>
      </c>
      <c r="L37" s="30" t="s">
        <v>79</v>
      </c>
      <c r="M37" s="31" t="s">
        <v>131</v>
      </c>
      <c r="N37" s="31" t="s">
        <v>175</v>
      </c>
      <c r="O37" s="32">
        <v>11600</v>
      </c>
      <c r="P37" s="32" t="s">
        <v>159</v>
      </c>
      <c r="Q37" s="32" t="s">
        <v>61</v>
      </c>
    </row>
    <row r="38" spans="1:17" x14ac:dyDescent="0.25">
      <c r="A38" s="27">
        <v>48310210529</v>
      </c>
      <c r="B38" s="48" t="str">
        <f t="shared" si="1"/>
        <v>naine</v>
      </c>
      <c r="C38" s="48" t="str">
        <f t="shared" si="2"/>
        <v>21-10-2023</v>
      </c>
      <c r="D38" s="48">
        <f t="shared" si="3"/>
        <v>40</v>
      </c>
      <c r="E38" s="48" t="str">
        <f>INDEX(Tähtkujud,MATCH(MONTH(C38),Lisa!$H$3:$H$15,1))</f>
        <v>Skorpion</v>
      </c>
      <c r="F38" s="48" t="str">
        <f t="shared" si="4"/>
        <v>Oktoober</v>
      </c>
      <c r="G38" s="48" t="str">
        <f>INDEX(Lisa!$F$3:$F$15,MATCH(F38,Kuud,0))</f>
        <v>Sügis</v>
      </c>
      <c r="H38" s="28" t="s">
        <v>183</v>
      </c>
      <c r="I38" s="28" t="s">
        <v>184</v>
      </c>
      <c r="J38" s="28" t="s">
        <v>64</v>
      </c>
      <c r="K38" s="28" t="s">
        <v>185</v>
      </c>
      <c r="L38" s="30" t="s">
        <v>43</v>
      </c>
      <c r="M38" s="31" t="s">
        <v>131</v>
      </c>
      <c r="N38" s="31" t="s">
        <v>175</v>
      </c>
      <c r="O38" s="32">
        <v>12900</v>
      </c>
      <c r="P38" s="32" t="s">
        <v>111</v>
      </c>
      <c r="Q38" s="32" t="s">
        <v>38</v>
      </c>
    </row>
    <row r="39" spans="1:17" x14ac:dyDescent="0.25">
      <c r="A39" s="27">
        <v>34007250511</v>
      </c>
      <c r="B39" s="48" t="str">
        <f t="shared" si="1"/>
        <v>mees</v>
      </c>
      <c r="C39" s="48" t="str">
        <f t="shared" si="2"/>
        <v>25-07-2023</v>
      </c>
      <c r="D39" s="48">
        <f t="shared" si="3"/>
        <v>83</v>
      </c>
      <c r="E39" s="48" t="str">
        <f>INDEX(Tähtkujud,MATCH(MONTH(C39),Lisa!$H$3:$H$15,1))</f>
        <v>Lõvi</v>
      </c>
      <c r="F39" s="48" t="str">
        <f t="shared" si="4"/>
        <v>Juuli</v>
      </c>
      <c r="G39" s="48" t="str">
        <f>INDEX(Lisa!$F$3:$F$15,MATCH(F39,Kuud,0))</f>
        <v>Suvi</v>
      </c>
      <c r="H39" s="28" t="s">
        <v>186</v>
      </c>
      <c r="I39" s="28" t="s">
        <v>187</v>
      </c>
      <c r="J39" s="28" t="s">
        <v>188</v>
      </c>
      <c r="K39" s="28" t="s">
        <v>185</v>
      </c>
      <c r="L39" s="30" t="s">
        <v>27</v>
      </c>
      <c r="M39" s="31" t="s">
        <v>131</v>
      </c>
      <c r="N39" s="31" t="s">
        <v>189</v>
      </c>
      <c r="O39" s="32">
        <v>13780</v>
      </c>
      <c r="P39" s="32" t="s">
        <v>190</v>
      </c>
      <c r="Q39" s="32" t="s">
        <v>61</v>
      </c>
    </row>
    <row r="40" spans="1:17" x14ac:dyDescent="0.25">
      <c r="A40" s="27">
        <v>37609120658</v>
      </c>
      <c r="B40" s="48" t="str">
        <f t="shared" si="1"/>
        <v>mees</v>
      </c>
      <c r="C40" s="48" t="str">
        <f t="shared" si="2"/>
        <v>12-09-2023</v>
      </c>
      <c r="D40" s="48">
        <f t="shared" si="3"/>
        <v>47</v>
      </c>
      <c r="E40" s="48" t="str">
        <f>INDEX(Tähtkujud,MATCH(MONTH(C40),Lisa!$H$3:$H$15,1))</f>
        <v>Kaalud</v>
      </c>
      <c r="F40" s="48" t="str">
        <f t="shared" si="4"/>
        <v>September</v>
      </c>
      <c r="G40" s="48" t="str">
        <f>INDEX(Lisa!$F$3:$F$15,MATCH(F40,Kuud,0))</f>
        <v>Suvi</v>
      </c>
      <c r="H40" s="28" t="s">
        <v>99</v>
      </c>
      <c r="I40" s="28" t="s">
        <v>191</v>
      </c>
      <c r="J40" s="28" t="s">
        <v>64</v>
      </c>
      <c r="K40" s="28" t="s">
        <v>192</v>
      </c>
      <c r="L40" s="30" t="s">
        <v>43</v>
      </c>
      <c r="M40" s="31" t="s">
        <v>131</v>
      </c>
      <c r="N40" s="31" t="s">
        <v>189</v>
      </c>
      <c r="O40" s="32">
        <v>14200</v>
      </c>
      <c r="P40" s="32" t="s">
        <v>30</v>
      </c>
      <c r="Q40" s="32" t="s">
        <v>45</v>
      </c>
    </row>
    <row r="41" spans="1:17" x14ac:dyDescent="0.25">
      <c r="A41" s="27">
        <v>36108130050</v>
      </c>
      <c r="B41" s="48" t="str">
        <f t="shared" si="1"/>
        <v>mees</v>
      </c>
      <c r="C41" s="48" t="str">
        <f t="shared" si="2"/>
        <v>13-08-2023</v>
      </c>
      <c r="D41" s="48">
        <f t="shared" si="3"/>
        <v>62</v>
      </c>
      <c r="E41" s="48" t="str">
        <f>INDEX(Tähtkujud,MATCH(MONTH(C41),Lisa!$H$3:$H$15,1))</f>
        <v>Neitsi</v>
      </c>
      <c r="F41" s="48" t="str">
        <f t="shared" si="4"/>
        <v>August</v>
      </c>
      <c r="G41" s="48" t="str">
        <f>INDEX(Lisa!$F$3:$F$15,MATCH(F41,Kuud,0))</f>
        <v>Suvi</v>
      </c>
      <c r="H41" s="28" t="s">
        <v>193</v>
      </c>
      <c r="I41" s="28" t="s">
        <v>194</v>
      </c>
      <c r="J41" s="28" t="s">
        <v>195</v>
      </c>
      <c r="K41" s="28" t="s">
        <v>196</v>
      </c>
      <c r="L41" s="30" t="s">
        <v>50</v>
      </c>
      <c r="M41" s="31" t="s">
        <v>131</v>
      </c>
      <c r="N41" s="31" t="s">
        <v>189</v>
      </c>
      <c r="O41" s="32">
        <v>13800</v>
      </c>
      <c r="P41" s="32" t="s">
        <v>197</v>
      </c>
      <c r="Q41" s="32" t="s">
        <v>81</v>
      </c>
    </row>
    <row r="42" spans="1:17" x14ac:dyDescent="0.25">
      <c r="A42" s="27">
        <v>37903090504</v>
      </c>
      <c r="B42" s="48" t="str">
        <f t="shared" si="1"/>
        <v>mees</v>
      </c>
      <c r="C42" s="48" t="str">
        <f t="shared" si="2"/>
        <v>09-03-2023</v>
      </c>
      <c r="D42" s="48">
        <f t="shared" si="3"/>
        <v>44</v>
      </c>
      <c r="E42" s="48" t="str">
        <f>INDEX(Tähtkujud,MATCH(MONTH(C42),Lisa!$H$3:$H$15,1))</f>
        <v>Jäär</v>
      </c>
      <c r="F42" s="48" t="str">
        <f t="shared" si="4"/>
        <v>Märts</v>
      </c>
      <c r="G42" s="48" t="str">
        <f>INDEX(Lisa!$F$3:$F$15,MATCH(F42,Kuud,0))</f>
        <v>Talv</v>
      </c>
      <c r="H42" s="28" t="s">
        <v>198</v>
      </c>
      <c r="I42" s="28" t="s">
        <v>199</v>
      </c>
      <c r="J42" s="28" t="s">
        <v>92</v>
      </c>
      <c r="K42" s="28" t="s">
        <v>200</v>
      </c>
      <c r="L42" s="30" t="s">
        <v>43</v>
      </c>
      <c r="M42" s="31" t="s">
        <v>89</v>
      </c>
      <c r="N42" s="31" t="s">
        <v>201</v>
      </c>
      <c r="O42" s="32">
        <v>13500</v>
      </c>
      <c r="P42" s="32" t="s">
        <v>202</v>
      </c>
      <c r="Q42" s="32" t="s">
        <v>45</v>
      </c>
    </row>
    <row r="43" spans="1:17" x14ac:dyDescent="0.25">
      <c r="A43" s="27">
        <v>37105020007</v>
      </c>
      <c r="B43" s="48" t="str">
        <f t="shared" si="1"/>
        <v>mees</v>
      </c>
      <c r="C43" s="48" t="str">
        <f t="shared" si="2"/>
        <v>02-05-2023</v>
      </c>
      <c r="D43" s="48">
        <f t="shared" si="3"/>
        <v>52</v>
      </c>
      <c r="E43" s="48" t="str">
        <f>INDEX(Tähtkujud,MATCH(MONTH(C43),Lisa!$H$3:$H$15,1))</f>
        <v>Kaksikud</v>
      </c>
      <c r="F43" s="48" t="str">
        <f t="shared" si="4"/>
        <v>Mai</v>
      </c>
      <c r="G43" s="48" t="str">
        <f>INDEX(Lisa!$F$3:$F$15,MATCH(F43,Kuud,0))</f>
        <v>Kevad</v>
      </c>
      <c r="H43" s="28" t="s">
        <v>203</v>
      </c>
      <c r="I43" s="28" t="s">
        <v>204</v>
      </c>
      <c r="J43" s="28" t="s">
        <v>156</v>
      </c>
      <c r="K43" s="28" t="s">
        <v>205</v>
      </c>
      <c r="L43" s="30" t="s">
        <v>43</v>
      </c>
      <c r="M43" s="31" t="s">
        <v>89</v>
      </c>
      <c r="N43" s="31" t="s">
        <v>201</v>
      </c>
      <c r="O43" s="32">
        <v>12700</v>
      </c>
      <c r="P43" s="32" t="s">
        <v>37</v>
      </c>
      <c r="Q43" s="32" t="s">
        <v>71</v>
      </c>
    </row>
    <row r="44" spans="1:17" x14ac:dyDescent="0.25">
      <c r="A44" s="27">
        <v>47110010868</v>
      </c>
      <c r="B44" s="48" t="str">
        <f t="shared" si="1"/>
        <v>naine</v>
      </c>
      <c r="C44" s="48" t="str">
        <f t="shared" si="2"/>
        <v>01-10-2023</v>
      </c>
      <c r="D44" s="48">
        <f t="shared" si="3"/>
        <v>52</v>
      </c>
      <c r="E44" s="48" t="str">
        <f>INDEX(Tähtkujud,MATCH(MONTH(C44),Lisa!$H$3:$H$15,1))</f>
        <v>Skorpion</v>
      </c>
      <c r="F44" s="48" t="str">
        <f t="shared" si="4"/>
        <v>Oktoober</v>
      </c>
      <c r="G44" s="48" t="str">
        <f>INDEX(Lisa!$F$3:$F$15,MATCH(F44,Kuud,0))</f>
        <v>Sügis</v>
      </c>
      <c r="H44" s="28" t="s">
        <v>206</v>
      </c>
      <c r="I44" s="28" t="s">
        <v>207</v>
      </c>
      <c r="J44" s="28" t="s">
        <v>77</v>
      </c>
      <c r="K44" s="28" t="s">
        <v>182</v>
      </c>
      <c r="L44" s="30" t="s">
        <v>50</v>
      </c>
      <c r="M44" s="31" t="s">
        <v>89</v>
      </c>
      <c r="N44" s="31" t="s">
        <v>201</v>
      </c>
      <c r="O44" s="32">
        <v>20800</v>
      </c>
      <c r="P44" s="32" t="s">
        <v>51</v>
      </c>
      <c r="Q44" s="32" t="s">
        <v>151</v>
      </c>
    </row>
    <row r="45" spans="1:17" x14ac:dyDescent="0.25">
      <c r="A45" s="27">
        <v>45704030496</v>
      </c>
      <c r="B45" s="48" t="str">
        <f t="shared" si="1"/>
        <v>naine</v>
      </c>
      <c r="C45" s="48" t="str">
        <f t="shared" si="2"/>
        <v>03-04-2023</v>
      </c>
      <c r="D45" s="48">
        <f t="shared" si="3"/>
        <v>66</v>
      </c>
      <c r="E45" s="48" t="str">
        <f>INDEX(Tähtkujud,MATCH(MONTH(C45),Lisa!$H$3:$H$15,1))</f>
        <v>Sõnn</v>
      </c>
      <c r="F45" s="48" t="str">
        <f t="shared" si="4"/>
        <v>Aprill</v>
      </c>
      <c r="G45" s="48" t="str">
        <f>INDEX(Lisa!$F$3:$F$15,MATCH(F45,Kuud,0))</f>
        <v>Kevad</v>
      </c>
      <c r="H45" s="28" t="s">
        <v>208</v>
      </c>
      <c r="I45" s="28" t="s">
        <v>209</v>
      </c>
      <c r="J45" s="28" t="s">
        <v>122</v>
      </c>
      <c r="K45" s="28" t="s">
        <v>210</v>
      </c>
      <c r="L45" s="30" t="s">
        <v>43</v>
      </c>
      <c r="M45" s="31" t="s">
        <v>135</v>
      </c>
      <c r="N45" s="31" t="s">
        <v>211</v>
      </c>
      <c r="O45" s="32">
        <v>12740</v>
      </c>
      <c r="P45" s="32" t="s">
        <v>30</v>
      </c>
      <c r="Q45" s="32" t="s">
        <v>45</v>
      </c>
    </row>
    <row r="46" spans="1:17" x14ac:dyDescent="0.25">
      <c r="A46" s="27">
        <v>47105130963</v>
      </c>
      <c r="B46" s="48" t="str">
        <f t="shared" si="1"/>
        <v>naine</v>
      </c>
      <c r="C46" s="48" t="str">
        <f t="shared" si="2"/>
        <v>13-05-2023</v>
      </c>
      <c r="D46" s="48">
        <f t="shared" si="3"/>
        <v>52</v>
      </c>
      <c r="E46" s="48" t="str">
        <f>INDEX(Tähtkujud,MATCH(MONTH(C46),Lisa!$H$3:$H$15,1))</f>
        <v>Kaksikud</v>
      </c>
      <c r="F46" s="48" t="str">
        <f t="shared" si="4"/>
        <v>Mai</v>
      </c>
      <c r="G46" s="48" t="str">
        <f>INDEX(Lisa!$F$3:$F$15,MATCH(F46,Kuud,0))</f>
        <v>Kevad</v>
      </c>
      <c r="H46" s="28" t="s">
        <v>203</v>
      </c>
      <c r="I46" s="28" t="s">
        <v>24</v>
      </c>
      <c r="J46" s="28" t="s">
        <v>34</v>
      </c>
      <c r="K46" s="28" t="s">
        <v>139</v>
      </c>
      <c r="L46" s="30" t="s">
        <v>27</v>
      </c>
      <c r="M46" s="31" t="s">
        <v>135</v>
      </c>
      <c r="N46" s="31" t="s">
        <v>211</v>
      </c>
      <c r="O46" s="32">
        <v>10700</v>
      </c>
      <c r="P46" s="32" t="s">
        <v>190</v>
      </c>
      <c r="Q46" s="32" t="s">
        <v>103</v>
      </c>
    </row>
    <row r="47" spans="1:17" x14ac:dyDescent="0.25">
      <c r="A47" s="27">
        <v>38301060031</v>
      </c>
      <c r="B47" s="48" t="str">
        <f t="shared" si="1"/>
        <v>mees</v>
      </c>
      <c r="C47" s="48" t="str">
        <f t="shared" si="2"/>
        <v>06-01-2023</v>
      </c>
      <c r="D47" s="48">
        <f t="shared" si="3"/>
        <v>40</v>
      </c>
      <c r="E47" s="48" t="str">
        <f>INDEX(Tähtkujud,MATCH(MONTH(C47),Lisa!$H$3:$H$15,1))</f>
        <v>Veevalaja</v>
      </c>
      <c r="F47" s="48" t="str">
        <f t="shared" si="4"/>
        <v>Jaanuar</v>
      </c>
      <c r="G47" s="48" t="str">
        <f>INDEX(Lisa!$F$3:$F$15,MATCH(F47,Kuud,0))</f>
        <v>Talv</v>
      </c>
      <c r="H47" s="28" t="s">
        <v>212</v>
      </c>
      <c r="I47" s="28" t="s">
        <v>121</v>
      </c>
      <c r="J47" s="28" t="s">
        <v>173</v>
      </c>
      <c r="K47" s="28" t="s">
        <v>213</v>
      </c>
      <c r="L47" s="30" t="s">
        <v>43</v>
      </c>
      <c r="M47" s="31" t="s">
        <v>135</v>
      </c>
      <c r="N47" s="31" t="s">
        <v>211</v>
      </c>
      <c r="O47" s="32">
        <v>11600</v>
      </c>
      <c r="P47" s="32" t="s">
        <v>51</v>
      </c>
      <c r="Q47" s="32" t="s">
        <v>38</v>
      </c>
    </row>
    <row r="48" spans="1:17" x14ac:dyDescent="0.25">
      <c r="A48" s="27">
        <v>35205180673</v>
      </c>
      <c r="B48" s="48" t="str">
        <f t="shared" si="1"/>
        <v>mees</v>
      </c>
      <c r="C48" s="48" t="str">
        <f t="shared" si="2"/>
        <v>18-05-2023</v>
      </c>
      <c r="D48" s="48">
        <f t="shared" si="3"/>
        <v>71</v>
      </c>
      <c r="E48" s="48" t="str">
        <f>INDEX(Tähtkujud,MATCH(MONTH(C48),Lisa!$H$3:$H$15,1))</f>
        <v>Kaksikud</v>
      </c>
      <c r="F48" s="48" t="str">
        <f t="shared" si="4"/>
        <v>Mai</v>
      </c>
      <c r="G48" s="48" t="str">
        <f>INDEX(Lisa!$F$3:$F$15,MATCH(F48,Kuud,0))</f>
        <v>Kevad</v>
      </c>
      <c r="H48" s="28" t="s">
        <v>39</v>
      </c>
      <c r="I48" s="28" t="s">
        <v>214</v>
      </c>
      <c r="J48" s="28" t="s">
        <v>215</v>
      </c>
      <c r="K48" s="28" t="s">
        <v>216</v>
      </c>
      <c r="L48" s="30" t="s">
        <v>27</v>
      </c>
      <c r="M48" s="31" t="s">
        <v>135</v>
      </c>
      <c r="N48" s="31" t="s">
        <v>211</v>
      </c>
      <c r="O48" s="32">
        <v>12700</v>
      </c>
      <c r="P48" s="32" t="s">
        <v>111</v>
      </c>
      <c r="Q48" s="32" t="s">
        <v>71</v>
      </c>
    </row>
    <row r="49" spans="1:17" x14ac:dyDescent="0.25">
      <c r="A49" s="27">
        <v>34409100049</v>
      </c>
      <c r="B49" s="48" t="str">
        <f t="shared" si="1"/>
        <v>mees</v>
      </c>
      <c r="C49" s="48" t="str">
        <f t="shared" si="2"/>
        <v>10-09-2023</v>
      </c>
      <c r="D49" s="48">
        <f t="shared" si="3"/>
        <v>79</v>
      </c>
      <c r="E49" s="48" t="str">
        <f>INDEX(Tähtkujud,MATCH(MONTH(C49),Lisa!$H$3:$H$15,1))</f>
        <v>Kaalud</v>
      </c>
      <c r="F49" s="48" t="str">
        <f t="shared" si="4"/>
        <v>September</v>
      </c>
      <c r="G49" s="48" t="str">
        <f>INDEX(Lisa!$F$3:$F$15,MATCH(F49,Kuud,0))</f>
        <v>Suvi</v>
      </c>
      <c r="H49" s="28" t="s">
        <v>217</v>
      </c>
      <c r="I49" s="28" t="s">
        <v>218</v>
      </c>
      <c r="J49" s="28" t="s">
        <v>122</v>
      </c>
      <c r="K49" s="28" t="s">
        <v>145</v>
      </c>
      <c r="L49" s="30" t="s">
        <v>79</v>
      </c>
      <c r="M49" s="31" t="s">
        <v>135</v>
      </c>
      <c r="N49" s="31" t="s">
        <v>211</v>
      </c>
      <c r="O49" s="32">
        <v>12700</v>
      </c>
      <c r="P49" s="32" t="s">
        <v>37</v>
      </c>
      <c r="Q49" s="32" t="s">
        <v>81</v>
      </c>
    </row>
    <row r="50" spans="1:17" x14ac:dyDescent="0.25">
      <c r="A50" s="27">
        <v>35109030894</v>
      </c>
      <c r="B50" s="48" t="str">
        <f t="shared" si="1"/>
        <v>mees</v>
      </c>
      <c r="C50" s="48" t="str">
        <f t="shared" si="2"/>
        <v>03-09-2023</v>
      </c>
      <c r="D50" s="48">
        <f t="shared" si="3"/>
        <v>72</v>
      </c>
      <c r="E50" s="48" t="str">
        <f>INDEX(Tähtkujud,MATCH(MONTH(C50),Lisa!$H$3:$H$15,1))</f>
        <v>Kaalud</v>
      </c>
      <c r="F50" s="48" t="str">
        <f t="shared" si="4"/>
        <v>September</v>
      </c>
      <c r="G50" s="48" t="str">
        <f>INDEX(Lisa!$F$3:$F$15,MATCH(F50,Kuud,0))</f>
        <v>Suvi</v>
      </c>
      <c r="H50" s="28" t="s">
        <v>219</v>
      </c>
      <c r="I50" s="28" t="s">
        <v>220</v>
      </c>
      <c r="J50" s="28" t="s">
        <v>165</v>
      </c>
      <c r="K50" s="28" t="s">
        <v>221</v>
      </c>
      <c r="L50" s="30" t="s">
        <v>43</v>
      </c>
      <c r="M50" s="31" t="s">
        <v>135</v>
      </c>
      <c r="N50" s="31" t="s">
        <v>222</v>
      </c>
      <c r="O50" s="32">
        <v>9700</v>
      </c>
      <c r="P50" s="32" t="s">
        <v>190</v>
      </c>
      <c r="Q50" s="32" t="s">
        <v>38</v>
      </c>
    </row>
    <row r="51" spans="1:17" x14ac:dyDescent="0.25">
      <c r="A51" s="27">
        <v>35909050610</v>
      </c>
      <c r="B51" s="48" t="str">
        <f t="shared" si="1"/>
        <v>mees</v>
      </c>
      <c r="C51" s="48" t="str">
        <f t="shared" si="2"/>
        <v>05-09-2023</v>
      </c>
      <c r="D51" s="48">
        <f t="shared" si="3"/>
        <v>64</v>
      </c>
      <c r="E51" s="48" t="str">
        <f>INDEX(Tähtkujud,MATCH(MONTH(C51),Lisa!$H$3:$H$15,1))</f>
        <v>Kaalud</v>
      </c>
      <c r="F51" s="48" t="str">
        <f t="shared" si="4"/>
        <v>September</v>
      </c>
      <c r="G51" s="48" t="str">
        <f>INDEX(Lisa!$F$3:$F$15,MATCH(F51,Kuud,0))</f>
        <v>Suvi</v>
      </c>
      <c r="H51" s="28" t="s">
        <v>223</v>
      </c>
      <c r="I51" s="28" t="s">
        <v>224</v>
      </c>
      <c r="J51" s="28" t="s">
        <v>138</v>
      </c>
      <c r="K51" s="28" t="s">
        <v>225</v>
      </c>
      <c r="L51" s="30" t="s">
        <v>36</v>
      </c>
      <c r="M51" s="31" t="s">
        <v>89</v>
      </c>
      <c r="N51" s="31" t="s">
        <v>226</v>
      </c>
      <c r="O51" s="32">
        <v>8500</v>
      </c>
      <c r="P51" s="32" t="s">
        <v>37</v>
      </c>
      <c r="Q51" s="32" t="s">
        <v>61</v>
      </c>
    </row>
    <row r="52" spans="1:17" x14ac:dyDescent="0.25">
      <c r="A52" s="27">
        <v>48308230166</v>
      </c>
      <c r="B52" s="48" t="str">
        <f t="shared" si="1"/>
        <v>naine</v>
      </c>
      <c r="C52" s="48" t="str">
        <f t="shared" si="2"/>
        <v>23-08-2023</v>
      </c>
      <c r="D52" s="48">
        <f t="shared" si="3"/>
        <v>40</v>
      </c>
      <c r="E52" s="48" t="str">
        <f>INDEX(Tähtkujud,MATCH(MONTH(C52),Lisa!$H$3:$H$15,1))</f>
        <v>Neitsi</v>
      </c>
      <c r="F52" s="48" t="str">
        <f t="shared" si="4"/>
        <v>August</v>
      </c>
      <c r="G52" s="48" t="str">
        <f>INDEX(Lisa!$F$3:$F$15,MATCH(F52,Kuud,0))</f>
        <v>Suvi</v>
      </c>
      <c r="H52" s="28" t="s">
        <v>227</v>
      </c>
      <c r="I52" s="28" t="s">
        <v>228</v>
      </c>
      <c r="J52" s="28" t="s">
        <v>92</v>
      </c>
      <c r="K52" s="28" t="s">
        <v>229</v>
      </c>
      <c r="L52" s="30" t="s">
        <v>43</v>
      </c>
      <c r="M52" s="31" t="s">
        <v>124</v>
      </c>
      <c r="N52" s="31" t="s">
        <v>226</v>
      </c>
      <c r="O52" s="32">
        <v>7700</v>
      </c>
      <c r="P52" s="32" t="s">
        <v>60</v>
      </c>
      <c r="Q52" s="32" t="s">
        <v>38</v>
      </c>
    </row>
    <row r="53" spans="1:17" x14ac:dyDescent="0.25">
      <c r="A53" s="27">
        <v>34508020335</v>
      </c>
      <c r="B53" s="48" t="str">
        <f t="shared" si="1"/>
        <v>mees</v>
      </c>
      <c r="C53" s="48" t="str">
        <f t="shared" si="2"/>
        <v>02-08-2023</v>
      </c>
      <c r="D53" s="48">
        <f t="shared" si="3"/>
        <v>78</v>
      </c>
      <c r="E53" s="48" t="str">
        <f>INDEX(Tähtkujud,MATCH(MONTH(C53),Lisa!$H$3:$H$15,1))</f>
        <v>Neitsi</v>
      </c>
      <c r="F53" s="48" t="str">
        <f t="shared" si="4"/>
        <v>August</v>
      </c>
      <c r="G53" s="48" t="str">
        <f>INDEX(Lisa!$F$3:$F$15,MATCH(F53,Kuud,0))</f>
        <v>Suvi</v>
      </c>
      <c r="H53" s="28" t="s">
        <v>230</v>
      </c>
      <c r="I53" s="28" t="s">
        <v>231</v>
      </c>
      <c r="J53" s="28" t="s">
        <v>232</v>
      </c>
      <c r="K53" s="28" t="s">
        <v>106</v>
      </c>
      <c r="L53" s="30" t="s">
        <v>43</v>
      </c>
      <c r="M53" s="31" t="s">
        <v>141</v>
      </c>
      <c r="N53" s="31" t="s">
        <v>226</v>
      </c>
      <c r="O53" s="32">
        <v>10800</v>
      </c>
      <c r="P53" s="32" t="s">
        <v>190</v>
      </c>
      <c r="Q53" s="32" t="s">
        <v>31</v>
      </c>
    </row>
    <row r="54" spans="1:17" x14ac:dyDescent="0.25">
      <c r="A54" s="27">
        <v>34606190557</v>
      </c>
      <c r="B54" s="48" t="str">
        <f t="shared" si="1"/>
        <v>mees</v>
      </c>
      <c r="C54" s="48" t="str">
        <f t="shared" si="2"/>
        <v>19-06-2023</v>
      </c>
      <c r="D54" s="48">
        <f t="shared" si="3"/>
        <v>77</v>
      </c>
      <c r="E54" s="48" t="str">
        <f>INDEX(Tähtkujud,MATCH(MONTH(C54),Lisa!$H$3:$H$15,1))</f>
        <v>Vähk</v>
      </c>
      <c r="F54" s="48" t="str">
        <f t="shared" si="4"/>
        <v>Juuni</v>
      </c>
      <c r="G54" s="48" t="str">
        <f>INDEX(Lisa!$F$3:$F$15,MATCH(F54,Kuud,0))</f>
        <v>Kevad</v>
      </c>
      <c r="H54" s="28" t="s">
        <v>233</v>
      </c>
      <c r="I54" s="28" t="s">
        <v>231</v>
      </c>
      <c r="J54" s="28" t="s">
        <v>92</v>
      </c>
      <c r="K54" s="28" t="s">
        <v>182</v>
      </c>
      <c r="L54" s="30" t="s">
        <v>79</v>
      </c>
      <c r="M54" s="31" t="s">
        <v>141</v>
      </c>
      <c r="N54" s="31" t="s">
        <v>226</v>
      </c>
      <c r="O54" s="32">
        <v>8600</v>
      </c>
      <c r="P54" s="32" t="s">
        <v>44</v>
      </c>
      <c r="Q54" s="32" t="s">
        <v>103</v>
      </c>
    </row>
    <row r="55" spans="1:17" x14ac:dyDescent="0.25">
      <c r="A55" s="27">
        <v>34212180084</v>
      </c>
      <c r="B55" s="48" t="str">
        <f t="shared" si="1"/>
        <v>mees</v>
      </c>
      <c r="C55" s="48" t="str">
        <f t="shared" si="2"/>
        <v>18-12-2023</v>
      </c>
      <c r="D55" s="48">
        <f t="shared" si="3"/>
        <v>81</v>
      </c>
      <c r="E55" s="48" t="str">
        <f>INDEX(Tähtkujud,MATCH(MONTH(C55),Lisa!$H$3:$H$15,1))</f>
        <v>Kaljukits</v>
      </c>
      <c r="F55" s="48" t="str">
        <f t="shared" si="4"/>
        <v>Detsember</v>
      </c>
      <c r="G55" s="48" t="str">
        <f>INDEX(Lisa!$F$3:$F$15,MATCH(F55,Kuud,0))</f>
        <v>Sügis</v>
      </c>
      <c r="H55" s="28" t="s">
        <v>234</v>
      </c>
      <c r="I55" s="28" t="s">
        <v>235</v>
      </c>
      <c r="J55" s="28" t="s">
        <v>114</v>
      </c>
      <c r="K55" s="28" t="s">
        <v>236</v>
      </c>
      <c r="L55" s="30" t="s">
        <v>27</v>
      </c>
      <c r="M55" s="31" t="s">
        <v>89</v>
      </c>
      <c r="N55" s="31" t="s">
        <v>226</v>
      </c>
      <c r="O55" s="32">
        <v>8600</v>
      </c>
      <c r="P55" s="32" t="s">
        <v>37</v>
      </c>
      <c r="Q55" s="32" t="s">
        <v>61</v>
      </c>
    </row>
    <row r="56" spans="1:17" x14ac:dyDescent="0.25">
      <c r="A56" s="27">
        <v>35508240148</v>
      </c>
      <c r="B56" s="48" t="str">
        <f t="shared" si="1"/>
        <v>mees</v>
      </c>
      <c r="C56" s="48" t="str">
        <f t="shared" si="2"/>
        <v>24-08-2023</v>
      </c>
      <c r="D56" s="48">
        <f t="shared" si="3"/>
        <v>68</v>
      </c>
      <c r="E56" s="48" t="str">
        <f>INDEX(Tähtkujud,MATCH(MONTH(C56),Lisa!$H$3:$H$15,1))</f>
        <v>Neitsi</v>
      </c>
      <c r="F56" s="48" t="str">
        <f t="shared" si="4"/>
        <v>August</v>
      </c>
      <c r="G56" s="48" t="str">
        <f>INDEX(Lisa!$F$3:$F$15,MATCH(F56,Kuud,0))</f>
        <v>Suvi</v>
      </c>
      <c r="H56" s="28" t="s">
        <v>198</v>
      </c>
      <c r="I56" s="28" t="s">
        <v>237</v>
      </c>
      <c r="J56" s="28" t="s">
        <v>238</v>
      </c>
      <c r="K56" s="28" t="s">
        <v>239</v>
      </c>
      <c r="L56" s="30" t="s">
        <v>50</v>
      </c>
      <c r="M56" s="31" t="s">
        <v>89</v>
      </c>
      <c r="N56" s="31" t="s">
        <v>226</v>
      </c>
      <c r="O56" s="32">
        <v>9800</v>
      </c>
      <c r="P56" s="32" t="s">
        <v>146</v>
      </c>
      <c r="Q56" s="32" t="s">
        <v>45</v>
      </c>
    </row>
    <row r="57" spans="1:17" x14ac:dyDescent="0.25">
      <c r="A57" s="27">
        <v>36303030988</v>
      </c>
      <c r="B57" s="48" t="str">
        <f t="shared" si="1"/>
        <v>mees</v>
      </c>
      <c r="C57" s="48" t="str">
        <f t="shared" si="2"/>
        <v>03-03-2023</v>
      </c>
      <c r="D57" s="48">
        <f t="shared" si="3"/>
        <v>60</v>
      </c>
      <c r="E57" s="48" t="str">
        <f>INDEX(Tähtkujud,MATCH(MONTH(C57),Lisa!$H$3:$H$15,1))</f>
        <v>Jäär</v>
      </c>
      <c r="F57" s="48" t="str">
        <f t="shared" si="4"/>
        <v>Märts</v>
      </c>
      <c r="G57" s="48" t="str">
        <f>INDEX(Lisa!$F$3:$F$15,MATCH(F57,Kuud,0))</f>
        <v>Talv</v>
      </c>
      <c r="H57" s="28" t="s">
        <v>147</v>
      </c>
      <c r="I57" s="28" t="s">
        <v>240</v>
      </c>
      <c r="J57" s="28" t="s">
        <v>156</v>
      </c>
      <c r="K57" s="28" t="s">
        <v>241</v>
      </c>
      <c r="L57" s="30" t="s">
        <v>36</v>
      </c>
      <c r="M57" s="31" t="s">
        <v>89</v>
      </c>
      <c r="N57" s="31" t="s">
        <v>226</v>
      </c>
      <c r="O57" s="32">
        <v>8700</v>
      </c>
      <c r="P57" s="32" t="s">
        <v>111</v>
      </c>
      <c r="Q57" s="32" t="s">
        <v>81</v>
      </c>
    </row>
    <row r="58" spans="1:17" x14ac:dyDescent="0.25">
      <c r="A58" s="27">
        <v>37403030624</v>
      </c>
      <c r="B58" s="48" t="str">
        <f t="shared" si="1"/>
        <v>mees</v>
      </c>
      <c r="C58" s="48" t="str">
        <f t="shared" si="2"/>
        <v>03-03-2023</v>
      </c>
      <c r="D58" s="48">
        <f t="shared" si="3"/>
        <v>49</v>
      </c>
      <c r="E58" s="48" t="str">
        <f>INDEX(Tähtkujud,MATCH(MONTH(C58),Lisa!$H$3:$H$15,1))</f>
        <v>Jäär</v>
      </c>
      <c r="F58" s="48" t="str">
        <f t="shared" si="4"/>
        <v>Märts</v>
      </c>
      <c r="G58" s="48" t="str">
        <f>INDEX(Lisa!$F$3:$F$15,MATCH(F58,Kuud,0))</f>
        <v>Talv</v>
      </c>
      <c r="H58" s="28" t="s">
        <v>242</v>
      </c>
      <c r="I58" s="28" t="s">
        <v>243</v>
      </c>
      <c r="J58" s="28" t="s">
        <v>232</v>
      </c>
      <c r="K58" s="28" t="s">
        <v>244</v>
      </c>
      <c r="L58" s="30" t="s">
        <v>27</v>
      </c>
      <c r="M58" s="31" t="s">
        <v>141</v>
      </c>
      <c r="N58" s="31" t="s">
        <v>226</v>
      </c>
      <c r="O58" s="32">
        <v>11200</v>
      </c>
      <c r="P58" s="32" t="s">
        <v>60</v>
      </c>
      <c r="Q58" s="32" t="s">
        <v>61</v>
      </c>
    </row>
    <row r="59" spans="1:17" x14ac:dyDescent="0.25">
      <c r="A59" s="27">
        <v>48209130038</v>
      </c>
      <c r="B59" s="48" t="str">
        <f t="shared" si="1"/>
        <v>naine</v>
      </c>
      <c r="C59" s="48" t="str">
        <f t="shared" si="2"/>
        <v>13-09-2023</v>
      </c>
      <c r="D59" s="48">
        <f t="shared" si="3"/>
        <v>41</v>
      </c>
      <c r="E59" s="48" t="str">
        <f>INDEX(Tähtkujud,MATCH(MONTH(C59),Lisa!$H$3:$H$15,1))</f>
        <v>Kaalud</v>
      </c>
      <c r="F59" s="48" t="str">
        <f t="shared" si="4"/>
        <v>September</v>
      </c>
      <c r="G59" s="48" t="str">
        <f>INDEX(Lisa!$F$3:$F$15,MATCH(F59,Kuud,0))</f>
        <v>Suvi</v>
      </c>
      <c r="H59" s="28" t="s">
        <v>245</v>
      </c>
      <c r="I59" s="28" t="s">
        <v>246</v>
      </c>
      <c r="J59" s="28" t="s">
        <v>92</v>
      </c>
      <c r="K59" s="28" t="s">
        <v>247</v>
      </c>
      <c r="L59" s="30" t="s">
        <v>27</v>
      </c>
      <c r="M59" s="31" t="s">
        <v>124</v>
      </c>
      <c r="N59" s="31" t="s">
        <v>226</v>
      </c>
      <c r="O59" s="32">
        <v>7600</v>
      </c>
      <c r="P59" s="32" t="s">
        <v>102</v>
      </c>
      <c r="Q59" s="32" t="s">
        <v>61</v>
      </c>
    </row>
    <row r="60" spans="1:17" x14ac:dyDescent="0.25">
      <c r="A60" s="27">
        <v>37103260243</v>
      </c>
      <c r="B60" s="48" t="str">
        <f t="shared" si="1"/>
        <v>mees</v>
      </c>
      <c r="C60" s="48" t="str">
        <f t="shared" si="2"/>
        <v>26-03-2023</v>
      </c>
      <c r="D60" s="48">
        <f t="shared" si="3"/>
        <v>52</v>
      </c>
      <c r="E60" s="48" t="str">
        <f>INDEX(Tähtkujud,MATCH(MONTH(C60),Lisa!$H$3:$H$15,1))</f>
        <v>Jäär</v>
      </c>
      <c r="F60" s="48" t="str">
        <f t="shared" si="4"/>
        <v>Märts</v>
      </c>
      <c r="G60" s="48" t="str">
        <f>INDEX(Lisa!$F$3:$F$15,MATCH(F60,Kuud,0))</f>
        <v>Talv</v>
      </c>
      <c r="H60" s="28" t="s">
        <v>248</v>
      </c>
      <c r="I60" s="28" t="s">
        <v>161</v>
      </c>
      <c r="J60" s="28" t="s">
        <v>188</v>
      </c>
      <c r="K60" s="28" t="s">
        <v>249</v>
      </c>
      <c r="L60" s="30" t="s">
        <v>43</v>
      </c>
      <c r="M60" s="31" t="s">
        <v>124</v>
      </c>
      <c r="N60" s="31" t="s">
        <v>226</v>
      </c>
      <c r="O60" s="32">
        <v>9600</v>
      </c>
      <c r="P60" s="32" t="s">
        <v>159</v>
      </c>
      <c r="Q60" s="32" t="s">
        <v>61</v>
      </c>
    </row>
    <row r="61" spans="1:17" x14ac:dyDescent="0.25">
      <c r="A61" s="27">
        <v>46003030319</v>
      </c>
      <c r="B61" s="48" t="str">
        <f t="shared" si="1"/>
        <v>naine</v>
      </c>
      <c r="C61" s="48" t="str">
        <f t="shared" si="2"/>
        <v>03-03-2023</v>
      </c>
      <c r="D61" s="48">
        <f t="shared" si="3"/>
        <v>63</v>
      </c>
      <c r="E61" s="48" t="str">
        <f>INDEX(Tähtkujud,MATCH(MONTH(C61),Lisa!$H$3:$H$15,1))</f>
        <v>Jäär</v>
      </c>
      <c r="F61" s="48" t="str">
        <f t="shared" si="4"/>
        <v>Märts</v>
      </c>
      <c r="G61" s="48" t="str">
        <f>INDEX(Lisa!$F$3:$F$15,MATCH(F61,Kuud,0))</f>
        <v>Talv</v>
      </c>
      <c r="H61" s="28" t="s">
        <v>250</v>
      </c>
      <c r="I61" s="28" t="s">
        <v>251</v>
      </c>
      <c r="J61" s="28" t="s">
        <v>165</v>
      </c>
      <c r="K61" s="28" t="s">
        <v>252</v>
      </c>
      <c r="L61" s="30" t="s">
        <v>43</v>
      </c>
      <c r="M61" s="31" t="s">
        <v>89</v>
      </c>
      <c r="N61" s="31" t="s">
        <v>226</v>
      </c>
      <c r="O61" s="32">
        <v>9600</v>
      </c>
      <c r="P61" s="32" t="s">
        <v>94</v>
      </c>
      <c r="Q61" s="32" t="s">
        <v>38</v>
      </c>
    </row>
    <row r="62" spans="1:17" x14ac:dyDescent="0.25">
      <c r="A62" s="27">
        <v>38006080465</v>
      </c>
      <c r="B62" s="48" t="str">
        <f t="shared" si="1"/>
        <v>mees</v>
      </c>
      <c r="C62" s="48" t="str">
        <f t="shared" si="2"/>
        <v>08-06-2023</v>
      </c>
      <c r="D62" s="48">
        <f t="shared" si="3"/>
        <v>43</v>
      </c>
      <c r="E62" s="48" t="str">
        <f>INDEX(Tähtkujud,MATCH(MONTH(C62),Lisa!$H$3:$H$15,1))</f>
        <v>Vähk</v>
      </c>
      <c r="F62" s="48" t="str">
        <f t="shared" si="4"/>
        <v>Juuni</v>
      </c>
      <c r="G62" s="48" t="str">
        <f>INDEX(Lisa!$F$3:$F$15,MATCH(F62,Kuud,0))</f>
        <v>Kevad</v>
      </c>
      <c r="H62" s="28" t="s">
        <v>253</v>
      </c>
      <c r="I62" s="28" t="s">
        <v>254</v>
      </c>
      <c r="J62" s="28" t="s">
        <v>84</v>
      </c>
      <c r="K62" s="28" t="s">
        <v>255</v>
      </c>
      <c r="L62" s="30" t="s">
        <v>27</v>
      </c>
      <c r="M62" s="31" t="s">
        <v>89</v>
      </c>
      <c r="N62" s="31" t="s">
        <v>226</v>
      </c>
      <c r="O62" s="32">
        <v>8600</v>
      </c>
      <c r="P62" s="32" t="s">
        <v>60</v>
      </c>
      <c r="Q62" s="32" t="s">
        <v>38</v>
      </c>
    </row>
    <row r="63" spans="1:17" x14ac:dyDescent="0.25">
      <c r="A63" s="27">
        <v>36809040675</v>
      </c>
      <c r="B63" s="48" t="str">
        <f t="shared" si="1"/>
        <v>mees</v>
      </c>
      <c r="C63" s="48" t="str">
        <f t="shared" si="2"/>
        <v>04-09-2023</v>
      </c>
      <c r="D63" s="48">
        <f t="shared" si="3"/>
        <v>55</v>
      </c>
      <c r="E63" s="48" t="str">
        <f>INDEX(Tähtkujud,MATCH(MONTH(C63),Lisa!$H$3:$H$15,1))</f>
        <v>Kaalud</v>
      </c>
      <c r="F63" s="48" t="str">
        <f t="shared" si="4"/>
        <v>September</v>
      </c>
      <c r="G63" s="48" t="str">
        <f>INDEX(Lisa!$F$3:$F$15,MATCH(F63,Kuud,0))</f>
        <v>Suvi</v>
      </c>
      <c r="H63" s="28" t="s">
        <v>256</v>
      </c>
      <c r="I63" s="28" t="s">
        <v>257</v>
      </c>
      <c r="J63" s="28" t="s">
        <v>92</v>
      </c>
      <c r="K63" s="28" t="s">
        <v>258</v>
      </c>
      <c r="L63" s="30" t="s">
        <v>43</v>
      </c>
      <c r="M63" s="31" t="s">
        <v>141</v>
      </c>
      <c r="N63" s="31" t="s">
        <v>259</v>
      </c>
      <c r="O63" s="32">
        <v>8500</v>
      </c>
      <c r="P63" s="32" t="s">
        <v>80</v>
      </c>
      <c r="Q63" s="32" t="s">
        <v>31</v>
      </c>
    </row>
    <row r="64" spans="1:17" x14ac:dyDescent="0.25">
      <c r="A64" s="27">
        <v>35204120460</v>
      </c>
      <c r="B64" s="48" t="str">
        <f t="shared" si="1"/>
        <v>mees</v>
      </c>
      <c r="C64" s="48" t="str">
        <f t="shared" si="2"/>
        <v>12-04-2023</v>
      </c>
      <c r="D64" s="48">
        <f t="shared" si="3"/>
        <v>71</v>
      </c>
      <c r="E64" s="48" t="str">
        <f>INDEX(Tähtkujud,MATCH(MONTH(C64),Lisa!$H$3:$H$15,1))</f>
        <v>Sõnn</v>
      </c>
      <c r="F64" s="48" t="str">
        <f t="shared" si="4"/>
        <v>Aprill</v>
      </c>
      <c r="G64" s="48" t="str">
        <f>INDEX(Lisa!$F$3:$F$15,MATCH(F64,Kuud,0))</f>
        <v>Kevad</v>
      </c>
      <c r="H64" s="28" t="s">
        <v>260</v>
      </c>
      <c r="I64" s="28" t="s">
        <v>261</v>
      </c>
      <c r="J64" s="28" t="s">
        <v>215</v>
      </c>
      <c r="K64" s="28" t="s">
        <v>205</v>
      </c>
      <c r="L64" s="30" t="s">
        <v>43</v>
      </c>
      <c r="M64" s="35" t="s">
        <v>131</v>
      </c>
      <c r="N64" s="35" t="s">
        <v>262</v>
      </c>
      <c r="O64" s="32">
        <v>10270</v>
      </c>
      <c r="P64" s="32" t="s">
        <v>70</v>
      </c>
      <c r="Q64" s="32" t="s">
        <v>81</v>
      </c>
    </row>
    <row r="65" spans="1:17" x14ac:dyDescent="0.25">
      <c r="A65" s="27">
        <v>36612210549</v>
      </c>
      <c r="B65" s="48" t="str">
        <f t="shared" si="1"/>
        <v>mees</v>
      </c>
      <c r="C65" s="48" t="str">
        <f t="shared" si="2"/>
        <v>21-12-2023</v>
      </c>
      <c r="D65" s="48">
        <f t="shared" si="3"/>
        <v>57</v>
      </c>
      <c r="E65" s="48" t="str">
        <f>INDEX(Tähtkujud,MATCH(MONTH(C65),Lisa!$H$3:$H$15,1))</f>
        <v>Kaljukits</v>
      </c>
      <c r="F65" s="48" t="str">
        <f t="shared" si="4"/>
        <v>Detsember</v>
      </c>
      <c r="G65" s="48" t="str">
        <f>INDEX(Lisa!$F$3:$F$15,MATCH(F65,Kuud,0))</f>
        <v>Sügis</v>
      </c>
      <c r="H65" s="28" t="s">
        <v>263</v>
      </c>
      <c r="I65" s="28" t="s">
        <v>264</v>
      </c>
      <c r="J65" s="28" t="s">
        <v>265</v>
      </c>
      <c r="K65" s="28" t="s">
        <v>266</v>
      </c>
      <c r="L65" s="30" t="s">
        <v>43</v>
      </c>
      <c r="M65" s="35" t="s">
        <v>131</v>
      </c>
      <c r="N65" s="35" t="s">
        <v>262</v>
      </c>
      <c r="O65" s="32">
        <v>11500</v>
      </c>
      <c r="P65" s="32" t="s">
        <v>70</v>
      </c>
      <c r="Q65" s="32" t="s">
        <v>45</v>
      </c>
    </row>
    <row r="66" spans="1:17" x14ac:dyDescent="0.25">
      <c r="A66" s="27">
        <v>38403010526</v>
      </c>
      <c r="B66" s="48" t="str">
        <f t="shared" si="1"/>
        <v>mees</v>
      </c>
      <c r="C66" s="48" t="str">
        <f t="shared" si="2"/>
        <v>01-03-2023</v>
      </c>
      <c r="D66" s="48">
        <f t="shared" si="3"/>
        <v>39</v>
      </c>
      <c r="E66" s="48" t="str">
        <f>INDEX(Tähtkujud,MATCH(MONTH(C66),Lisa!$H$3:$H$15,1))</f>
        <v>Jäär</v>
      </c>
      <c r="F66" s="48" t="str">
        <f t="shared" ref="F66:F100" si="5">INDEX(Kuud,MONTH(C66))</f>
        <v>Märts</v>
      </c>
      <c r="G66" s="48" t="str">
        <f>INDEX(Lisa!$F$3:$F$15,MATCH(F66,Kuud,0))</f>
        <v>Talv</v>
      </c>
      <c r="H66" s="28" t="s">
        <v>154</v>
      </c>
      <c r="I66" s="28" t="s">
        <v>267</v>
      </c>
      <c r="J66" s="28" t="s">
        <v>195</v>
      </c>
      <c r="K66" s="28" t="s">
        <v>268</v>
      </c>
      <c r="L66" s="30" t="s">
        <v>50</v>
      </c>
      <c r="M66" s="31" t="s">
        <v>131</v>
      </c>
      <c r="N66" s="31" t="s">
        <v>262</v>
      </c>
      <c r="O66" s="32">
        <v>11800</v>
      </c>
      <c r="P66" s="32" t="s">
        <v>60</v>
      </c>
      <c r="Q66" s="32" t="s">
        <v>45</v>
      </c>
    </row>
    <row r="67" spans="1:17" x14ac:dyDescent="0.25">
      <c r="A67" s="27">
        <v>38108200347</v>
      </c>
      <c r="B67" s="48" t="str">
        <f t="shared" ref="B67:B100" si="6">IF(MOD(MID(A67,1,1), 2)=0, "naine", "mees")</f>
        <v>mees</v>
      </c>
      <c r="C67" s="48" t="str">
        <f t="shared" ref="C67:C100" si="7">_xlfn.CONCAT(MID(A67,6,2),"-",MID(A67,4,2),"-",2023)</f>
        <v>20-08-2023</v>
      </c>
      <c r="D67" s="48">
        <f t="shared" ref="D67:D100" si="8">2023-(1900+MID(A67,2,2))</f>
        <v>42</v>
      </c>
      <c r="E67" s="48" t="str">
        <f>INDEX(Tähtkujud,MATCH(MONTH(C67),Lisa!$H$3:$H$15,1))</f>
        <v>Neitsi</v>
      </c>
      <c r="F67" s="48" t="str">
        <f t="shared" si="5"/>
        <v>August</v>
      </c>
      <c r="G67" s="48" t="str">
        <f>INDEX(Lisa!$F$3:$F$15,MATCH(F67,Kuud,0))</f>
        <v>Suvi</v>
      </c>
      <c r="H67" s="28" t="s">
        <v>269</v>
      </c>
      <c r="I67" s="28" t="s">
        <v>254</v>
      </c>
      <c r="J67" s="28" t="s">
        <v>97</v>
      </c>
      <c r="K67" s="28" t="s">
        <v>255</v>
      </c>
      <c r="L67" s="30" t="s">
        <v>43</v>
      </c>
      <c r="M67" s="31" t="s">
        <v>131</v>
      </c>
      <c r="N67" s="31" t="s">
        <v>262</v>
      </c>
      <c r="O67" s="32">
        <v>13500</v>
      </c>
      <c r="P67" s="32" t="s">
        <v>70</v>
      </c>
      <c r="Q67" s="32" t="s">
        <v>38</v>
      </c>
    </row>
    <row r="68" spans="1:17" x14ac:dyDescent="0.25">
      <c r="A68" s="27">
        <v>36506070555</v>
      </c>
      <c r="B68" s="48" t="str">
        <f t="shared" si="6"/>
        <v>mees</v>
      </c>
      <c r="C68" s="48" t="str">
        <f t="shared" si="7"/>
        <v>07-06-2023</v>
      </c>
      <c r="D68" s="48">
        <f t="shared" si="8"/>
        <v>58</v>
      </c>
      <c r="E68" s="48" t="str">
        <f>INDEX(Tähtkujud,MATCH(MONTH(C68),Lisa!$H$3:$H$15,1))</f>
        <v>Vähk</v>
      </c>
      <c r="F68" s="48" t="str">
        <f t="shared" si="5"/>
        <v>Juuni</v>
      </c>
      <c r="G68" s="48" t="str">
        <f>INDEX(Lisa!$F$3:$F$15,MATCH(F68,Kuud,0))</f>
        <v>Kevad</v>
      </c>
      <c r="H68" s="28" t="s">
        <v>116</v>
      </c>
      <c r="I68" s="28" t="s">
        <v>270</v>
      </c>
      <c r="J68" s="28" t="s">
        <v>92</v>
      </c>
      <c r="K68" s="28" t="s">
        <v>271</v>
      </c>
      <c r="L68" s="30" t="s">
        <v>50</v>
      </c>
      <c r="M68" s="35" t="s">
        <v>131</v>
      </c>
      <c r="N68" s="35" t="s">
        <v>272</v>
      </c>
      <c r="O68" s="32">
        <v>7200</v>
      </c>
      <c r="P68" s="32" t="s">
        <v>197</v>
      </c>
      <c r="Q68" s="32" t="s">
        <v>45</v>
      </c>
    </row>
    <row r="69" spans="1:17" x14ac:dyDescent="0.25">
      <c r="A69" s="27">
        <v>37808220891</v>
      </c>
      <c r="B69" s="48" t="str">
        <f t="shared" si="6"/>
        <v>mees</v>
      </c>
      <c r="C69" s="48" t="str">
        <f t="shared" si="7"/>
        <v>22-08-2023</v>
      </c>
      <c r="D69" s="48">
        <f t="shared" si="8"/>
        <v>45</v>
      </c>
      <c r="E69" s="48" t="str">
        <f>INDEX(Tähtkujud,MATCH(MONTH(C69),Lisa!$H$3:$H$15,1))</f>
        <v>Neitsi</v>
      </c>
      <c r="F69" s="48" t="str">
        <f t="shared" si="5"/>
        <v>August</v>
      </c>
      <c r="G69" s="48" t="str">
        <f>INDEX(Lisa!$F$3:$F$15,MATCH(F69,Kuud,0))</f>
        <v>Suvi</v>
      </c>
      <c r="H69" s="28" t="s">
        <v>95</v>
      </c>
      <c r="I69" s="28" t="s">
        <v>273</v>
      </c>
      <c r="J69" s="28" t="s">
        <v>165</v>
      </c>
      <c r="K69" s="28" t="s">
        <v>274</v>
      </c>
      <c r="L69" s="30" t="s">
        <v>43</v>
      </c>
      <c r="M69" s="31" t="s">
        <v>131</v>
      </c>
      <c r="N69" s="31" t="s">
        <v>272</v>
      </c>
      <c r="O69" s="32">
        <v>10500</v>
      </c>
      <c r="P69" s="32" t="s">
        <v>51</v>
      </c>
      <c r="Q69" s="32" t="s">
        <v>38</v>
      </c>
    </row>
    <row r="70" spans="1:17" x14ac:dyDescent="0.25">
      <c r="A70" s="27">
        <v>35101130124</v>
      </c>
      <c r="B70" s="48" t="str">
        <f t="shared" si="6"/>
        <v>mees</v>
      </c>
      <c r="C70" s="48" t="str">
        <f t="shared" si="7"/>
        <v>13-01-2023</v>
      </c>
      <c r="D70" s="48">
        <f t="shared" si="8"/>
        <v>72</v>
      </c>
      <c r="E70" s="48" t="str">
        <f>INDEX(Tähtkujud,MATCH(MONTH(C70),Lisa!$H$3:$H$15,1))</f>
        <v>Veevalaja</v>
      </c>
      <c r="F70" s="48" t="str">
        <f t="shared" si="5"/>
        <v>Jaanuar</v>
      </c>
      <c r="G70" s="48" t="str">
        <f>INDEX(Lisa!$F$3:$F$15,MATCH(F70,Kuud,0))</f>
        <v>Talv</v>
      </c>
      <c r="H70" s="28" t="s">
        <v>193</v>
      </c>
      <c r="I70" s="28" t="s">
        <v>105</v>
      </c>
      <c r="J70" s="28" t="s">
        <v>275</v>
      </c>
      <c r="K70" s="28" t="s">
        <v>276</v>
      </c>
      <c r="L70" s="30" t="s">
        <v>27</v>
      </c>
      <c r="M70" s="31" t="s">
        <v>119</v>
      </c>
      <c r="N70" s="31" t="s">
        <v>272</v>
      </c>
      <c r="O70" s="32">
        <v>7600</v>
      </c>
      <c r="P70" s="32" t="s">
        <v>111</v>
      </c>
      <c r="Q70" s="32" t="s">
        <v>38</v>
      </c>
    </row>
    <row r="71" spans="1:17" x14ac:dyDescent="0.25">
      <c r="A71" s="27">
        <v>45909140289</v>
      </c>
      <c r="B71" s="48" t="str">
        <f t="shared" si="6"/>
        <v>naine</v>
      </c>
      <c r="C71" s="48" t="str">
        <f t="shared" si="7"/>
        <v>14-09-2023</v>
      </c>
      <c r="D71" s="48">
        <f t="shared" si="8"/>
        <v>64</v>
      </c>
      <c r="E71" s="48" t="str">
        <f>INDEX(Tähtkujud,MATCH(MONTH(C71),Lisa!$H$3:$H$15,1))</f>
        <v>Kaalud</v>
      </c>
      <c r="F71" s="48" t="str">
        <f t="shared" si="5"/>
        <v>September</v>
      </c>
      <c r="G71" s="48" t="str">
        <f>INDEX(Lisa!$F$3:$F$15,MATCH(F71,Kuud,0))</f>
        <v>Suvi</v>
      </c>
      <c r="H71" s="28" t="s">
        <v>277</v>
      </c>
      <c r="I71" s="28" t="s">
        <v>105</v>
      </c>
      <c r="J71" s="28" t="s">
        <v>114</v>
      </c>
      <c r="K71" s="28" t="s">
        <v>278</v>
      </c>
      <c r="L71" s="30" t="s">
        <v>79</v>
      </c>
      <c r="M71" s="35" t="s">
        <v>131</v>
      </c>
      <c r="N71" s="35" t="s">
        <v>272</v>
      </c>
      <c r="O71" s="32">
        <v>8700</v>
      </c>
      <c r="P71" s="32" t="s">
        <v>60</v>
      </c>
      <c r="Q71" s="32" t="s">
        <v>45</v>
      </c>
    </row>
    <row r="72" spans="1:17" x14ac:dyDescent="0.25">
      <c r="A72" s="27">
        <v>38306070961</v>
      </c>
      <c r="B72" s="48" t="str">
        <f t="shared" si="6"/>
        <v>mees</v>
      </c>
      <c r="C72" s="48" t="str">
        <f t="shared" si="7"/>
        <v>07-06-2023</v>
      </c>
      <c r="D72" s="48">
        <f t="shared" si="8"/>
        <v>40</v>
      </c>
      <c r="E72" s="48" t="str">
        <f>INDEX(Tähtkujud,MATCH(MONTH(C72),Lisa!$H$3:$H$15,1))</f>
        <v>Vähk</v>
      </c>
      <c r="F72" s="48" t="str">
        <f t="shared" si="5"/>
        <v>Juuni</v>
      </c>
      <c r="G72" s="48" t="str">
        <f>INDEX(Lisa!$F$3:$F$15,MATCH(F72,Kuud,0))</f>
        <v>Kevad</v>
      </c>
      <c r="H72" s="28" t="s">
        <v>279</v>
      </c>
      <c r="I72" s="28" t="s">
        <v>228</v>
      </c>
      <c r="J72" s="28" t="s">
        <v>280</v>
      </c>
      <c r="K72" s="28" t="s">
        <v>281</v>
      </c>
      <c r="L72" s="30" t="s">
        <v>43</v>
      </c>
      <c r="M72" s="31" t="s">
        <v>131</v>
      </c>
      <c r="N72" s="31" t="s">
        <v>272</v>
      </c>
      <c r="O72" s="32">
        <v>8300</v>
      </c>
      <c r="P72" s="32" t="s">
        <v>197</v>
      </c>
      <c r="Q72" s="32" t="s">
        <v>45</v>
      </c>
    </row>
    <row r="73" spans="1:17" x14ac:dyDescent="0.25">
      <c r="A73" s="27">
        <v>48205090295</v>
      </c>
      <c r="B73" s="48" t="str">
        <f t="shared" si="6"/>
        <v>naine</v>
      </c>
      <c r="C73" s="48" t="str">
        <f t="shared" si="7"/>
        <v>09-05-2023</v>
      </c>
      <c r="D73" s="48">
        <f t="shared" si="8"/>
        <v>41</v>
      </c>
      <c r="E73" s="48" t="str">
        <f>INDEX(Tähtkujud,MATCH(MONTH(C73),Lisa!$H$3:$H$15,1))</f>
        <v>Kaksikud</v>
      </c>
      <c r="F73" s="48" t="str">
        <f t="shared" si="5"/>
        <v>Mai</v>
      </c>
      <c r="G73" s="48" t="str">
        <f>INDEX(Lisa!$F$3:$F$15,MATCH(F73,Kuud,0))</f>
        <v>Kevad</v>
      </c>
      <c r="H73" s="28" t="s">
        <v>52</v>
      </c>
      <c r="I73" s="28" t="s">
        <v>282</v>
      </c>
      <c r="J73" s="28" t="s">
        <v>188</v>
      </c>
      <c r="K73" s="28" t="s">
        <v>283</v>
      </c>
      <c r="L73" s="30" t="s">
        <v>43</v>
      </c>
      <c r="M73" s="31" t="s">
        <v>131</v>
      </c>
      <c r="N73" s="31" t="s">
        <v>272</v>
      </c>
      <c r="O73" s="32">
        <v>11200</v>
      </c>
      <c r="P73" s="32" t="s">
        <v>111</v>
      </c>
      <c r="Q73" s="32" t="s">
        <v>61</v>
      </c>
    </row>
    <row r="74" spans="1:17" x14ac:dyDescent="0.25">
      <c r="A74" s="27">
        <v>38105180669</v>
      </c>
      <c r="B74" s="48" t="str">
        <f t="shared" si="6"/>
        <v>mees</v>
      </c>
      <c r="C74" s="48" t="str">
        <f t="shared" si="7"/>
        <v>18-05-2023</v>
      </c>
      <c r="D74" s="48">
        <f t="shared" si="8"/>
        <v>42</v>
      </c>
      <c r="E74" s="48" t="str">
        <f>INDEX(Tähtkujud,MATCH(MONTH(C74),Lisa!$H$3:$H$15,1))</f>
        <v>Kaksikud</v>
      </c>
      <c r="F74" s="48" t="str">
        <f t="shared" si="5"/>
        <v>Mai</v>
      </c>
      <c r="G74" s="48" t="str">
        <f>INDEX(Lisa!$F$3:$F$15,MATCH(F74,Kuud,0))</f>
        <v>Kevad</v>
      </c>
      <c r="H74" s="28" t="s">
        <v>284</v>
      </c>
      <c r="I74" s="28" t="s">
        <v>285</v>
      </c>
      <c r="J74" s="28" t="s">
        <v>165</v>
      </c>
      <c r="K74" s="28" t="s">
        <v>286</v>
      </c>
      <c r="L74" s="30" t="s">
        <v>50</v>
      </c>
      <c r="M74" s="31" t="s">
        <v>131</v>
      </c>
      <c r="N74" s="31" t="s">
        <v>272</v>
      </c>
      <c r="O74" s="32">
        <v>9600</v>
      </c>
      <c r="P74" s="32" t="s">
        <v>190</v>
      </c>
      <c r="Q74" s="32" t="s">
        <v>61</v>
      </c>
    </row>
    <row r="75" spans="1:17" x14ac:dyDescent="0.25">
      <c r="A75" s="27">
        <v>46809190988</v>
      </c>
      <c r="B75" s="48" t="str">
        <f t="shared" si="6"/>
        <v>naine</v>
      </c>
      <c r="C75" s="48" t="str">
        <f t="shared" si="7"/>
        <v>19-09-2023</v>
      </c>
      <c r="D75" s="48">
        <f t="shared" si="8"/>
        <v>55</v>
      </c>
      <c r="E75" s="48" t="str">
        <f>INDEX(Tähtkujud,MATCH(MONTH(C75),Lisa!$H$3:$H$15,1))</f>
        <v>Kaalud</v>
      </c>
      <c r="F75" s="48" t="str">
        <f t="shared" si="5"/>
        <v>September</v>
      </c>
      <c r="G75" s="48" t="str">
        <f>INDEX(Lisa!$F$3:$F$15,MATCH(F75,Kuud,0))</f>
        <v>Suvi</v>
      </c>
      <c r="H75" s="28" t="s">
        <v>287</v>
      </c>
      <c r="I75" s="28" t="s">
        <v>288</v>
      </c>
      <c r="J75" s="28" t="s">
        <v>25</v>
      </c>
      <c r="K75" s="28" t="s">
        <v>289</v>
      </c>
      <c r="L75" s="30" t="s">
        <v>36</v>
      </c>
      <c r="M75" s="31" t="s">
        <v>119</v>
      </c>
      <c r="N75" s="31" t="s">
        <v>272</v>
      </c>
      <c r="O75" s="32">
        <v>7700</v>
      </c>
      <c r="P75" s="32" t="s">
        <v>94</v>
      </c>
      <c r="Q75" s="32" t="s">
        <v>61</v>
      </c>
    </row>
    <row r="76" spans="1:17" x14ac:dyDescent="0.25">
      <c r="A76" s="27">
        <v>37712170754</v>
      </c>
      <c r="B76" s="48" t="str">
        <f t="shared" si="6"/>
        <v>mees</v>
      </c>
      <c r="C76" s="48" t="str">
        <f t="shared" si="7"/>
        <v>17-12-2023</v>
      </c>
      <c r="D76" s="48">
        <f t="shared" si="8"/>
        <v>46</v>
      </c>
      <c r="E76" s="48" t="str">
        <f>INDEX(Tähtkujud,MATCH(MONTH(C76),Lisa!$H$3:$H$15,1))</f>
        <v>Kaljukits</v>
      </c>
      <c r="F76" s="48" t="str">
        <f t="shared" si="5"/>
        <v>Detsember</v>
      </c>
      <c r="G76" s="48" t="str">
        <f>INDEX(Lisa!$F$3:$F$15,MATCH(F76,Kuud,0))</f>
        <v>Sügis</v>
      </c>
      <c r="H76" s="28" t="s">
        <v>233</v>
      </c>
      <c r="I76" s="28" t="s">
        <v>290</v>
      </c>
      <c r="J76" s="28" t="s">
        <v>92</v>
      </c>
      <c r="K76" s="28" t="s">
        <v>291</v>
      </c>
      <c r="L76" s="30" t="s">
        <v>27</v>
      </c>
      <c r="M76" s="31" t="s">
        <v>131</v>
      </c>
      <c r="N76" s="31" t="s">
        <v>272</v>
      </c>
      <c r="O76" s="32">
        <v>8500</v>
      </c>
      <c r="P76" s="32" t="s">
        <v>60</v>
      </c>
      <c r="Q76" s="32" t="s">
        <v>45</v>
      </c>
    </row>
    <row r="77" spans="1:17" x14ac:dyDescent="0.25">
      <c r="A77" s="27">
        <v>37408230939</v>
      </c>
      <c r="B77" s="48" t="str">
        <f t="shared" si="6"/>
        <v>mees</v>
      </c>
      <c r="C77" s="48" t="str">
        <f t="shared" si="7"/>
        <v>23-08-2023</v>
      </c>
      <c r="D77" s="48">
        <f t="shared" si="8"/>
        <v>49</v>
      </c>
      <c r="E77" s="48" t="str">
        <f>INDEX(Tähtkujud,MATCH(MONTH(C77),Lisa!$H$3:$H$15,1))</f>
        <v>Neitsi</v>
      </c>
      <c r="F77" s="48" t="str">
        <f t="shared" si="5"/>
        <v>August</v>
      </c>
      <c r="G77" s="48" t="str">
        <f>INDEX(Lisa!$F$3:$F$15,MATCH(F77,Kuud,0))</f>
        <v>Suvi</v>
      </c>
      <c r="H77" s="28" t="s">
        <v>292</v>
      </c>
      <c r="I77" s="28" t="s">
        <v>293</v>
      </c>
      <c r="J77" s="28" t="s">
        <v>232</v>
      </c>
      <c r="K77" s="28" t="s">
        <v>294</v>
      </c>
      <c r="L77" s="30" t="s">
        <v>79</v>
      </c>
      <c r="M77" s="35" t="s">
        <v>131</v>
      </c>
      <c r="N77" s="35" t="s">
        <v>272</v>
      </c>
      <c r="O77" s="32">
        <v>10300</v>
      </c>
      <c r="P77" s="32" t="s">
        <v>44</v>
      </c>
      <c r="Q77" s="32" t="s">
        <v>103</v>
      </c>
    </row>
    <row r="78" spans="1:17" x14ac:dyDescent="0.25">
      <c r="A78" s="27">
        <v>37007260696</v>
      </c>
      <c r="B78" s="48" t="str">
        <f t="shared" si="6"/>
        <v>mees</v>
      </c>
      <c r="C78" s="48" t="str">
        <f t="shared" si="7"/>
        <v>26-07-2023</v>
      </c>
      <c r="D78" s="48">
        <f t="shared" si="8"/>
        <v>53</v>
      </c>
      <c r="E78" s="48" t="str">
        <f>INDEX(Tähtkujud,MATCH(MONTH(C78),Lisa!$H$3:$H$15,1))</f>
        <v>Lõvi</v>
      </c>
      <c r="F78" s="48" t="str">
        <f t="shared" si="5"/>
        <v>Juuli</v>
      </c>
      <c r="G78" s="48" t="str">
        <f>INDEX(Lisa!$F$3:$F$15,MATCH(F78,Kuud,0))</f>
        <v>Suvi</v>
      </c>
      <c r="H78" s="28" t="s">
        <v>260</v>
      </c>
      <c r="I78" s="28" t="s">
        <v>295</v>
      </c>
      <c r="J78" s="28" t="s">
        <v>97</v>
      </c>
      <c r="K78" s="28" t="s">
        <v>296</v>
      </c>
      <c r="L78" s="30" t="s">
        <v>43</v>
      </c>
      <c r="M78" s="35" t="s">
        <v>119</v>
      </c>
      <c r="N78" s="35" t="s">
        <v>272</v>
      </c>
      <c r="O78" s="32">
        <v>7500</v>
      </c>
      <c r="P78" s="32" t="s">
        <v>190</v>
      </c>
      <c r="Q78" s="32" t="s">
        <v>38</v>
      </c>
    </row>
    <row r="79" spans="1:17" x14ac:dyDescent="0.25">
      <c r="A79" s="27">
        <v>38311130833</v>
      </c>
      <c r="B79" s="48" t="str">
        <f t="shared" si="6"/>
        <v>mees</v>
      </c>
      <c r="C79" s="48" t="str">
        <f t="shared" si="7"/>
        <v>13-11-2023</v>
      </c>
      <c r="D79" s="48">
        <f t="shared" si="8"/>
        <v>40</v>
      </c>
      <c r="E79" s="48" t="str">
        <f>INDEX(Tähtkujud,MATCH(MONTH(C79),Lisa!$H$3:$H$15,1))</f>
        <v>Ambur</v>
      </c>
      <c r="F79" s="48" t="str">
        <f t="shared" si="5"/>
        <v>November</v>
      </c>
      <c r="G79" s="48" t="str">
        <f>INDEX(Lisa!$F$3:$F$15,MATCH(F79,Kuud,0))</f>
        <v>Sügis</v>
      </c>
      <c r="H79" s="28" t="s">
        <v>297</v>
      </c>
      <c r="I79" s="28" t="s">
        <v>298</v>
      </c>
      <c r="J79" s="28" t="s">
        <v>48</v>
      </c>
      <c r="K79" s="28" t="s">
        <v>299</v>
      </c>
      <c r="L79" s="30" t="s">
        <v>43</v>
      </c>
      <c r="M79" s="31" t="s">
        <v>131</v>
      </c>
      <c r="N79" s="31" t="s">
        <v>272</v>
      </c>
      <c r="O79" s="32">
        <v>7500</v>
      </c>
      <c r="P79" s="32" t="s">
        <v>37</v>
      </c>
      <c r="Q79" s="32" t="s">
        <v>61</v>
      </c>
    </row>
    <row r="80" spans="1:17" x14ac:dyDescent="0.25">
      <c r="A80" s="27">
        <v>47608150058</v>
      </c>
      <c r="B80" s="48" t="str">
        <f t="shared" si="6"/>
        <v>naine</v>
      </c>
      <c r="C80" s="48" t="str">
        <f t="shared" si="7"/>
        <v>15-08-2023</v>
      </c>
      <c r="D80" s="48">
        <f t="shared" si="8"/>
        <v>47</v>
      </c>
      <c r="E80" s="48" t="str">
        <f>INDEX(Tähtkujud,MATCH(MONTH(C80),Lisa!$H$3:$H$15,1))</f>
        <v>Neitsi</v>
      </c>
      <c r="F80" s="48" t="str">
        <f t="shared" si="5"/>
        <v>August</v>
      </c>
      <c r="G80" s="48" t="str">
        <f>INDEX(Lisa!$F$3:$F$15,MATCH(F80,Kuud,0))</f>
        <v>Suvi</v>
      </c>
      <c r="H80" s="28" t="s">
        <v>300</v>
      </c>
      <c r="I80" s="28" t="s">
        <v>301</v>
      </c>
      <c r="J80" s="28" t="s">
        <v>265</v>
      </c>
      <c r="K80" s="28" t="s">
        <v>302</v>
      </c>
      <c r="L80" s="30" t="s">
        <v>43</v>
      </c>
      <c r="M80" s="31" t="s">
        <v>131</v>
      </c>
      <c r="N80" s="31" t="s">
        <v>272</v>
      </c>
      <c r="O80" s="32">
        <v>9700</v>
      </c>
      <c r="P80" s="32" t="s">
        <v>146</v>
      </c>
      <c r="Q80" s="32" t="s">
        <v>31</v>
      </c>
    </row>
    <row r="81" spans="1:17" x14ac:dyDescent="0.25">
      <c r="A81" s="27">
        <v>34304170615</v>
      </c>
      <c r="B81" s="48" t="str">
        <f t="shared" si="6"/>
        <v>mees</v>
      </c>
      <c r="C81" s="48" t="str">
        <f t="shared" si="7"/>
        <v>17-04-2023</v>
      </c>
      <c r="D81" s="48">
        <f t="shared" si="8"/>
        <v>80</v>
      </c>
      <c r="E81" s="48" t="str">
        <f>INDEX(Tähtkujud,MATCH(MONTH(C81),Lisa!$H$3:$H$15,1))</f>
        <v>Sõnn</v>
      </c>
      <c r="F81" s="48" t="str">
        <f t="shared" si="5"/>
        <v>Aprill</v>
      </c>
      <c r="G81" s="48" t="str">
        <f>INDEX(Lisa!$F$3:$F$15,MATCH(F81,Kuud,0))</f>
        <v>Kevad</v>
      </c>
      <c r="H81" s="28" t="s">
        <v>303</v>
      </c>
      <c r="I81" s="28" t="s">
        <v>304</v>
      </c>
      <c r="J81" s="28" t="s">
        <v>232</v>
      </c>
      <c r="K81" s="28" t="s">
        <v>305</v>
      </c>
      <c r="L81" s="30" t="s">
        <v>43</v>
      </c>
      <c r="M81" s="31" t="s">
        <v>131</v>
      </c>
      <c r="N81" s="31" t="s">
        <v>272</v>
      </c>
      <c r="O81" s="32">
        <v>7600</v>
      </c>
      <c r="P81" s="32" t="s">
        <v>37</v>
      </c>
      <c r="Q81" s="32" t="s">
        <v>38</v>
      </c>
    </row>
    <row r="82" spans="1:17" x14ac:dyDescent="0.25">
      <c r="A82" s="27">
        <v>45810100356</v>
      </c>
      <c r="B82" s="48" t="str">
        <f t="shared" si="6"/>
        <v>naine</v>
      </c>
      <c r="C82" s="48" t="str">
        <f t="shared" si="7"/>
        <v>10-10-2023</v>
      </c>
      <c r="D82" s="48">
        <f t="shared" si="8"/>
        <v>65</v>
      </c>
      <c r="E82" s="48" t="str">
        <f>INDEX(Tähtkujud,MATCH(MONTH(C82),Lisa!$H$3:$H$15,1))</f>
        <v>Skorpion</v>
      </c>
      <c r="F82" s="48" t="str">
        <f t="shared" si="5"/>
        <v>Oktoober</v>
      </c>
      <c r="G82" s="48" t="str">
        <f>INDEX(Lisa!$F$3:$F$15,MATCH(F82,Kuud,0))</f>
        <v>Sügis</v>
      </c>
      <c r="H82" s="28" t="s">
        <v>306</v>
      </c>
      <c r="I82" s="28" t="s">
        <v>307</v>
      </c>
      <c r="J82" s="28" t="s">
        <v>308</v>
      </c>
      <c r="K82" s="28" t="s">
        <v>309</v>
      </c>
      <c r="L82" s="30" t="s">
        <v>43</v>
      </c>
      <c r="M82" s="31" t="s">
        <v>131</v>
      </c>
      <c r="N82" s="31" t="s">
        <v>272</v>
      </c>
      <c r="O82" s="32">
        <v>10800</v>
      </c>
      <c r="P82" s="32" t="s">
        <v>159</v>
      </c>
      <c r="Q82" s="32" t="s">
        <v>38</v>
      </c>
    </row>
    <row r="83" spans="1:17" x14ac:dyDescent="0.25">
      <c r="A83" s="27">
        <v>46002200391</v>
      </c>
      <c r="B83" s="48" t="str">
        <f t="shared" si="6"/>
        <v>naine</v>
      </c>
      <c r="C83" s="48" t="str">
        <f t="shared" si="7"/>
        <v>20-02-2023</v>
      </c>
      <c r="D83" s="48">
        <f t="shared" si="8"/>
        <v>63</v>
      </c>
      <c r="E83" s="48" t="str">
        <f>INDEX(Tähtkujud,MATCH(MONTH(C83),Lisa!$H$3:$H$15,1))</f>
        <v>Kalad</v>
      </c>
      <c r="F83" s="48" t="str">
        <f t="shared" si="5"/>
        <v>Veebruar</v>
      </c>
      <c r="G83" s="48" t="str">
        <f>INDEX(Lisa!$F$3:$F$15,MATCH(F83,Kuud,0))</f>
        <v>Talv</v>
      </c>
      <c r="H83" s="28" t="s">
        <v>82</v>
      </c>
      <c r="I83" s="28" t="s">
        <v>307</v>
      </c>
      <c r="J83" s="28" t="s">
        <v>181</v>
      </c>
      <c r="K83" s="28" t="s">
        <v>310</v>
      </c>
      <c r="L83" s="30" t="s">
        <v>43</v>
      </c>
      <c r="M83" s="31" t="s">
        <v>131</v>
      </c>
      <c r="N83" s="31" t="s">
        <v>272</v>
      </c>
      <c r="O83" s="32">
        <v>10700</v>
      </c>
      <c r="P83" s="32" t="s">
        <v>111</v>
      </c>
      <c r="Q83" s="32" t="s">
        <v>38</v>
      </c>
    </row>
    <row r="84" spans="1:17" x14ac:dyDescent="0.25">
      <c r="A84" s="27">
        <v>46407080393</v>
      </c>
      <c r="B84" s="48" t="str">
        <f t="shared" si="6"/>
        <v>naine</v>
      </c>
      <c r="C84" s="48" t="str">
        <f t="shared" si="7"/>
        <v>08-07-2023</v>
      </c>
      <c r="D84" s="48">
        <f t="shared" si="8"/>
        <v>59</v>
      </c>
      <c r="E84" s="48" t="str">
        <f>INDEX(Tähtkujud,MATCH(MONTH(C84),Lisa!$H$3:$H$15,1))</f>
        <v>Lõvi</v>
      </c>
      <c r="F84" s="48" t="str">
        <f t="shared" si="5"/>
        <v>Juuli</v>
      </c>
      <c r="G84" s="48" t="str">
        <f>INDEX(Lisa!$F$3:$F$15,MATCH(F84,Kuud,0))</f>
        <v>Suvi</v>
      </c>
      <c r="H84" s="28" t="s">
        <v>112</v>
      </c>
      <c r="I84" s="28" t="s">
        <v>311</v>
      </c>
      <c r="J84" s="28" t="s">
        <v>109</v>
      </c>
      <c r="K84" s="28" t="s">
        <v>294</v>
      </c>
      <c r="L84" s="30" t="s">
        <v>43</v>
      </c>
      <c r="M84" s="31" t="s">
        <v>119</v>
      </c>
      <c r="N84" s="31" t="s">
        <v>272</v>
      </c>
      <c r="O84" s="32">
        <v>7500</v>
      </c>
      <c r="P84" s="32" t="s">
        <v>190</v>
      </c>
      <c r="Q84" s="32" t="s">
        <v>61</v>
      </c>
    </row>
    <row r="85" spans="1:17" x14ac:dyDescent="0.25">
      <c r="A85" s="27">
        <v>47705040659</v>
      </c>
      <c r="B85" s="48" t="str">
        <f t="shared" si="6"/>
        <v>naine</v>
      </c>
      <c r="C85" s="48" t="str">
        <f t="shared" si="7"/>
        <v>04-05-2023</v>
      </c>
      <c r="D85" s="48">
        <f t="shared" si="8"/>
        <v>46</v>
      </c>
      <c r="E85" s="48" t="str">
        <f>INDEX(Tähtkujud,MATCH(MONTH(C85),Lisa!$H$3:$H$15,1))</f>
        <v>Kaksikud</v>
      </c>
      <c r="F85" s="48" t="str">
        <f t="shared" si="5"/>
        <v>Mai</v>
      </c>
      <c r="G85" s="48" t="str">
        <f>INDEX(Lisa!$F$3:$F$15,MATCH(F85,Kuud,0))</f>
        <v>Kevad</v>
      </c>
      <c r="H85" s="28" t="s">
        <v>95</v>
      </c>
      <c r="I85" s="28" t="s">
        <v>312</v>
      </c>
      <c r="J85" s="28" t="s">
        <v>275</v>
      </c>
      <c r="K85" s="28" t="s">
        <v>313</v>
      </c>
      <c r="L85" s="30" t="s">
        <v>43</v>
      </c>
      <c r="M85" s="31" t="s">
        <v>119</v>
      </c>
      <c r="N85" s="31" t="s">
        <v>272</v>
      </c>
      <c r="O85" s="32">
        <v>9600</v>
      </c>
      <c r="P85" s="32" t="s">
        <v>159</v>
      </c>
      <c r="Q85" s="32" t="s">
        <v>45</v>
      </c>
    </row>
    <row r="86" spans="1:17" x14ac:dyDescent="0.25">
      <c r="A86" s="27">
        <v>47211150090</v>
      </c>
      <c r="B86" s="48" t="str">
        <f t="shared" si="6"/>
        <v>naine</v>
      </c>
      <c r="C86" s="48" t="str">
        <f t="shared" si="7"/>
        <v>15-11-2023</v>
      </c>
      <c r="D86" s="48">
        <f t="shared" si="8"/>
        <v>51</v>
      </c>
      <c r="E86" s="48" t="str">
        <f>INDEX(Tähtkujud,MATCH(MONTH(C86),Lisa!$H$3:$H$15,1))</f>
        <v>Ambur</v>
      </c>
      <c r="F86" s="48" t="str">
        <f t="shared" si="5"/>
        <v>November</v>
      </c>
      <c r="G86" s="48" t="str">
        <f>INDEX(Lisa!$F$3:$F$15,MATCH(F86,Kuud,0))</f>
        <v>Sügis</v>
      </c>
      <c r="H86" s="28" t="s">
        <v>314</v>
      </c>
      <c r="I86" s="28" t="s">
        <v>315</v>
      </c>
      <c r="J86" s="28" t="s">
        <v>68</v>
      </c>
      <c r="K86" s="28" t="s">
        <v>316</v>
      </c>
      <c r="L86" s="30" t="s">
        <v>27</v>
      </c>
      <c r="M86" s="31" t="s">
        <v>131</v>
      </c>
      <c r="N86" s="31" t="s">
        <v>272</v>
      </c>
      <c r="O86" s="32">
        <v>8500</v>
      </c>
      <c r="P86" s="32" t="s">
        <v>102</v>
      </c>
      <c r="Q86" s="32" t="s">
        <v>61</v>
      </c>
    </row>
    <row r="87" spans="1:17" x14ac:dyDescent="0.25">
      <c r="A87" s="27">
        <v>44112150956</v>
      </c>
      <c r="B87" s="48" t="str">
        <f t="shared" si="6"/>
        <v>naine</v>
      </c>
      <c r="C87" s="48" t="str">
        <f t="shared" si="7"/>
        <v>15-12-2023</v>
      </c>
      <c r="D87" s="48">
        <f t="shared" si="8"/>
        <v>82</v>
      </c>
      <c r="E87" s="48" t="str">
        <f>INDEX(Tähtkujud,MATCH(MONTH(C87),Lisa!$H$3:$H$15,1))</f>
        <v>Kaljukits</v>
      </c>
      <c r="F87" s="48" t="str">
        <f t="shared" si="5"/>
        <v>Detsember</v>
      </c>
      <c r="G87" s="48" t="str">
        <f>INDEX(Lisa!$F$3:$F$15,MATCH(F87,Kuud,0))</f>
        <v>Sügis</v>
      </c>
      <c r="H87" s="28" t="s">
        <v>95</v>
      </c>
      <c r="I87" s="28" t="s">
        <v>317</v>
      </c>
      <c r="J87" s="28" t="s">
        <v>188</v>
      </c>
      <c r="K87" s="28" t="s">
        <v>318</v>
      </c>
      <c r="L87" s="30" t="s">
        <v>50</v>
      </c>
      <c r="M87" s="31" t="s">
        <v>131</v>
      </c>
      <c r="N87" s="31" t="s">
        <v>272</v>
      </c>
      <c r="O87" s="32">
        <v>11900</v>
      </c>
      <c r="P87" s="32" t="s">
        <v>159</v>
      </c>
      <c r="Q87" s="32" t="s">
        <v>61</v>
      </c>
    </row>
    <row r="88" spans="1:17" x14ac:dyDescent="0.25">
      <c r="A88" s="27">
        <v>38204220473</v>
      </c>
      <c r="B88" s="48" t="str">
        <f t="shared" si="6"/>
        <v>mees</v>
      </c>
      <c r="C88" s="48" t="str">
        <f t="shared" si="7"/>
        <v>22-04-2023</v>
      </c>
      <c r="D88" s="48">
        <f t="shared" si="8"/>
        <v>41</v>
      </c>
      <c r="E88" s="48" t="str">
        <f>INDEX(Tähtkujud,MATCH(MONTH(C88),Lisa!$H$3:$H$15,1))</f>
        <v>Sõnn</v>
      </c>
      <c r="F88" s="48" t="str">
        <f t="shared" si="5"/>
        <v>Aprill</v>
      </c>
      <c r="G88" s="48" t="str">
        <f>INDEX(Lisa!$F$3:$F$15,MATCH(F88,Kuud,0))</f>
        <v>Kevad</v>
      </c>
      <c r="H88" s="28" t="s">
        <v>56</v>
      </c>
      <c r="I88" s="28" t="s">
        <v>319</v>
      </c>
      <c r="J88" s="28" t="s">
        <v>144</v>
      </c>
      <c r="K88" s="28" t="s">
        <v>320</v>
      </c>
      <c r="L88" s="30" t="s">
        <v>36</v>
      </c>
      <c r="M88" s="31" t="s">
        <v>131</v>
      </c>
      <c r="N88" s="31" t="s">
        <v>272</v>
      </c>
      <c r="O88" s="32">
        <v>10700</v>
      </c>
      <c r="P88" s="32" t="s">
        <v>102</v>
      </c>
      <c r="Q88" s="32" t="s">
        <v>45</v>
      </c>
    </row>
    <row r="89" spans="1:17" x14ac:dyDescent="0.25">
      <c r="A89" s="27">
        <v>37211200348</v>
      </c>
      <c r="B89" s="48" t="str">
        <f t="shared" si="6"/>
        <v>mees</v>
      </c>
      <c r="C89" s="48" t="str">
        <f t="shared" si="7"/>
        <v>20-11-2023</v>
      </c>
      <c r="D89" s="48">
        <f t="shared" si="8"/>
        <v>51</v>
      </c>
      <c r="E89" s="48" t="str">
        <f>INDEX(Tähtkujud,MATCH(MONTH(C89),Lisa!$H$3:$H$15,1))</f>
        <v>Ambur</v>
      </c>
      <c r="F89" s="48" t="str">
        <f t="shared" si="5"/>
        <v>November</v>
      </c>
      <c r="G89" s="48" t="str">
        <f>INDEX(Lisa!$F$3:$F$15,MATCH(F89,Kuud,0))</f>
        <v>Sügis</v>
      </c>
      <c r="H89" s="28" t="s">
        <v>72</v>
      </c>
      <c r="I89" s="28" t="s">
        <v>319</v>
      </c>
      <c r="J89" s="28" t="s">
        <v>92</v>
      </c>
      <c r="K89" s="28" t="s">
        <v>321</v>
      </c>
      <c r="L89" s="30" t="s">
        <v>43</v>
      </c>
      <c r="M89" s="31" t="s">
        <v>131</v>
      </c>
      <c r="N89" s="31" t="s">
        <v>272</v>
      </c>
      <c r="O89" s="32">
        <v>9300</v>
      </c>
      <c r="P89" s="32" t="s">
        <v>159</v>
      </c>
      <c r="Q89" s="32" t="s">
        <v>61</v>
      </c>
    </row>
    <row r="90" spans="1:17" x14ac:dyDescent="0.25">
      <c r="A90" s="27">
        <v>34910190405</v>
      </c>
      <c r="B90" s="48" t="str">
        <f t="shared" si="6"/>
        <v>mees</v>
      </c>
      <c r="C90" s="48" t="str">
        <f t="shared" si="7"/>
        <v>19-10-2023</v>
      </c>
      <c r="D90" s="48">
        <f t="shared" si="8"/>
        <v>74</v>
      </c>
      <c r="E90" s="48" t="str">
        <f>INDEX(Tähtkujud,MATCH(MONTH(C90),Lisa!$H$3:$H$15,1))</f>
        <v>Skorpion</v>
      </c>
      <c r="F90" s="48" t="str">
        <f t="shared" si="5"/>
        <v>Oktoober</v>
      </c>
      <c r="G90" s="48" t="str">
        <f>INDEX(Lisa!$F$3:$F$15,MATCH(F90,Kuud,0))</f>
        <v>Sügis</v>
      </c>
      <c r="H90" s="28" t="s">
        <v>75</v>
      </c>
      <c r="I90" s="28" t="s">
        <v>322</v>
      </c>
      <c r="J90" s="28" t="s">
        <v>68</v>
      </c>
      <c r="K90" s="28" t="s">
        <v>323</v>
      </c>
      <c r="L90" s="30" t="s">
        <v>50</v>
      </c>
      <c r="M90" s="31" t="s">
        <v>131</v>
      </c>
      <c r="N90" s="31" t="s">
        <v>272</v>
      </c>
      <c r="O90" s="32">
        <v>11400</v>
      </c>
      <c r="P90" s="32" t="s">
        <v>111</v>
      </c>
      <c r="Q90" s="32" t="s">
        <v>61</v>
      </c>
    </row>
    <row r="91" spans="1:17" x14ac:dyDescent="0.25">
      <c r="A91" s="27">
        <v>34911280456</v>
      </c>
      <c r="B91" s="48" t="str">
        <f t="shared" si="6"/>
        <v>mees</v>
      </c>
      <c r="C91" s="48" t="str">
        <f t="shared" si="7"/>
        <v>28-11-2023</v>
      </c>
      <c r="D91" s="48">
        <f t="shared" si="8"/>
        <v>74</v>
      </c>
      <c r="E91" s="48" t="str">
        <f>INDEX(Tähtkujud,MATCH(MONTH(C91),Lisa!$H$3:$H$15,1))</f>
        <v>Ambur</v>
      </c>
      <c r="F91" s="48" t="str">
        <f t="shared" si="5"/>
        <v>November</v>
      </c>
      <c r="G91" s="48" t="str">
        <f>INDEX(Lisa!$F$3:$F$15,MATCH(F91,Kuud,0))</f>
        <v>Sügis</v>
      </c>
      <c r="H91" s="28" t="s">
        <v>324</v>
      </c>
      <c r="I91" s="28" t="s">
        <v>325</v>
      </c>
      <c r="J91" s="28" t="s">
        <v>181</v>
      </c>
      <c r="K91" s="28" t="s">
        <v>326</v>
      </c>
      <c r="L91" s="30" t="s">
        <v>43</v>
      </c>
      <c r="M91" s="31" t="s">
        <v>119</v>
      </c>
      <c r="N91" s="31" t="s">
        <v>272</v>
      </c>
      <c r="O91" s="32">
        <v>10700</v>
      </c>
      <c r="P91" s="32" t="s">
        <v>80</v>
      </c>
      <c r="Q91" s="32" t="s">
        <v>45</v>
      </c>
    </row>
    <row r="92" spans="1:17" x14ac:dyDescent="0.25">
      <c r="A92" s="27">
        <v>37205220288</v>
      </c>
      <c r="B92" s="48" t="str">
        <f t="shared" si="6"/>
        <v>mees</v>
      </c>
      <c r="C92" s="48" t="str">
        <f t="shared" si="7"/>
        <v>22-05-2023</v>
      </c>
      <c r="D92" s="48">
        <f t="shared" si="8"/>
        <v>51</v>
      </c>
      <c r="E92" s="48" t="str">
        <f>INDEX(Tähtkujud,MATCH(MONTH(C92),Lisa!$H$3:$H$15,1))</f>
        <v>Kaksikud</v>
      </c>
      <c r="F92" s="48" t="str">
        <f t="shared" si="5"/>
        <v>Mai</v>
      </c>
      <c r="G92" s="48" t="str">
        <f>INDEX(Lisa!$F$3:$F$15,MATCH(F92,Kuud,0))</f>
        <v>Kevad</v>
      </c>
      <c r="H92" s="28" t="s">
        <v>306</v>
      </c>
      <c r="I92" s="28" t="s">
        <v>327</v>
      </c>
      <c r="J92" s="28" t="s">
        <v>114</v>
      </c>
      <c r="K92" s="28" t="s">
        <v>328</v>
      </c>
      <c r="L92" s="30" t="s">
        <v>50</v>
      </c>
      <c r="M92" s="31" t="s">
        <v>131</v>
      </c>
      <c r="N92" s="31" t="s">
        <v>272</v>
      </c>
      <c r="O92" s="32">
        <v>11300</v>
      </c>
      <c r="P92" s="32" t="s">
        <v>37</v>
      </c>
      <c r="Q92" s="32" t="s">
        <v>81</v>
      </c>
    </row>
    <row r="93" spans="1:17" x14ac:dyDescent="0.25">
      <c r="A93" s="27">
        <v>37106180544</v>
      </c>
      <c r="B93" s="48" t="str">
        <f t="shared" si="6"/>
        <v>mees</v>
      </c>
      <c r="C93" s="48" t="str">
        <f t="shared" si="7"/>
        <v>18-06-2023</v>
      </c>
      <c r="D93" s="48">
        <f t="shared" si="8"/>
        <v>52</v>
      </c>
      <c r="E93" s="48" t="str">
        <f>INDEX(Tähtkujud,MATCH(MONTH(C93),Lisa!$H$3:$H$15,1))</f>
        <v>Vähk</v>
      </c>
      <c r="F93" s="48" t="str">
        <f t="shared" si="5"/>
        <v>Juuni</v>
      </c>
      <c r="G93" s="48" t="str">
        <f>INDEX(Lisa!$F$3:$F$15,MATCH(F93,Kuud,0))</f>
        <v>Kevad</v>
      </c>
      <c r="H93" s="28" t="s">
        <v>287</v>
      </c>
      <c r="I93" s="28" t="s">
        <v>329</v>
      </c>
      <c r="J93" s="28" t="s">
        <v>308</v>
      </c>
      <c r="K93" s="28" t="s">
        <v>330</v>
      </c>
      <c r="L93" s="30" t="s">
        <v>50</v>
      </c>
      <c r="M93" s="31" t="s">
        <v>131</v>
      </c>
      <c r="N93" s="31" t="s">
        <v>272</v>
      </c>
      <c r="O93" s="32">
        <v>8600</v>
      </c>
      <c r="P93" s="32" t="s">
        <v>146</v>
      </c>
      <c r="Q93" s="32" t="s">
        <v>45</v>
      </c>
    </row>
    <row r="94" spans="1:17" x14ac:dyDescent="0.25">
      <c r="A94" s="27">
        <v>44707080463</v>
      </c>
      <c r="B94" s="48" t="str">
        <f t="shared" si="6"/>
        <v>naine</v>
      </c>
      <c r="C94" s="48" t="str">
        <f t="shared" si="7"/>
        <v>08-07-2023</v>
      </c>
      <c r="D94" s="48">
        <f t="shared" si="8"/>
        <v>76</v>
      </c>
      <c r="E94" s="48" t="str">
        <f>INDEX(Tähtkujud,MATCH(MONTH(C94),Lisa!$H$3:$H$15,1))</f>
        <v>Lõvi</v>
      </c>
      <c r="F94" s="48" t="str">
        <f t="shared" si="5"/>
        <v>Juuli</v>
      </c>
      <c r="G94" s="48" t="str">
        <f>INDEX(Lisa!$F$3:$F$15,MATCH(F94,Kuud,0))</f>
        <v>Suvi</v>
      </c>
      <c r="H94" s="28" t="s">
        <v>331</v>
      </c>
      <c r="I94" s="28" t="s">
        <v>332</v>
      </c>
      <c r="J94" s="28" t="s">
        <v>58</v>
      </c>
      <c r="K94" s="28" t="s">
        <v>330</v>
      </c>
      <c r="L94" s="30" t="s">
        <v>50</v>
      </c>
      <c r="M94" s="31" t="s">
        <v>131</v>
      </c>
      <c r="N94" s="31" t="s">
        <v>272</v>
      </c>
      <c r="O94" s="32">
        <v>10500</v>
      </c>
      <c r="P94" s="32" t="s">
        <v>70</v>
      </c>
      <c r="Q94" s="32" t="s">
        <v>45</v>
      </c>
    </row>
    <row r="95" spans="1:17" x14ac:dyDescent="0.25">
      <c r="A95" s="27">
        <v>44701210234</v>
      </c>
      <c r="B95" s="48" t="str">
        <f t="shared" si="6"/>
        <v>naine</v>
      </c>
      <c r="C95" s="48" t="str">
        <f t="shared" si="7"/>
        <v>21-01-2023</v>
      </c>
      <c r="D95" s="48">
        <f t="shared" si="8"/>
        <v>76</v>
      </c>
      <c r="E95" s="48" t="str">
        <f>INDEX(Tähtkujud,MATCH(MONTH(C95),Lisa!$H$3:$H$15,1))</f>
        <v>Veevalaja</v>
      </c>
      <c r="F95" s="48" t="str">
        <f t="shared" si="5"/>
        <v>Jaanuar</v>
      </c>
      <c r="G95" s="48" t="str">
        <f>INDEX(Lisa!$F$3:$F$15,MATCH(F95,Kuud,0))</f>
        <v>Talv</v>
      </c>
      <c r="H95" s="28" t="s">
        <v>132</v>
      </c>
      <c r="I95" s="28" t="s">
        <v>333</v>
      </c>
      <c r="J95" s="28" t="s">
        <v>84</v>
      </c>
      <c r="K95" s="28" t="s">
        <v>334</v>
      </c>
      <c r="L95" s="30" t="s">
        <v>27</v>
      </c>
      <c r="M95" s="31" t="s">
        <v>131</v>
      </c>
      <c r="N95" s="31" t="s">
        <v>272</v>
      </c>
      <c r="O95" s="32">
        <v>9700</v>
      </c>
      <c r="P95" s="32" t="s">
        <v>159</v>
      </c>
      <c r="Q95" s="32" t="s">
        <v>61</v>
      </c>
    </row>
    <row r="96" spans="1:17" x14ac:dyDescent="0.25">
      <c r="A96" s="27">
        <v>45309010485</v>
      </c>
      <c r="B96" s="48" t="str">
        <f t="shared" si="6"/>
        <v>naine</v>
      </c>
      <c r="C96" s="48" t="str">
        <f t="shared" si="7"/>
        <v>01-09-2023</v>
      </c>
      <c r="D96" s="48">
        <f t="shared" si="8"/>
        <v>70</v>
      </c>
      <c r="E96" s="48" t="str">
        <f>INDEX(Tähtkujud,MATCH(MONTH(C96),Lisa!$H$3:$H$15,1))</f>
        <v>Kaalud</v>
      </c>
      <c r="F96" s="48" t="str">
        <f t="shared" si="5"/>
        <v>September</v>
      </c>
      <c r="G96" s="48" t="str">
        <f>INDEX(Lisa!$F$3:$F$15,MATCH(F96,Kuud,0))</f>
        <v>Suvi</v>
      </c>
      <c r="H96" s="28" t="s">
        <v>335</v>
      </c>
      <c r="I96" s="28" t="s">
        <v>117</v>
      </c>
      <c r="J96" s="28" t="s">
        <v>25</v>
      </c>
      <c r="K96" s="28" t="s">
        <v>336</v>
      </c>
      <c r="L96" s="30" t="s">
        <v>79</v>
      </c>
      <c r="M96" s="31" t="s">
        <v>131</v>
      </c>
      <c r="N96" s="31" t="s">
        <v>272</v>
      </c>
      <c r="O96" s="32">
        <v>11600</v>
      </c>
      <c r="P96" s="32" t="s">
        <v>44</v>
      </c>
      <c r="Q96" s="32" t="s">
        <v>45</v>
      </c>
    </row>
    <row r="97" spans="1:17" x14ac:dyDescent="0.25">
      <c r="A97" s="27">
        <v>36001050084</v>
      </c>
      <c r="B97" s="48" t="str">
        <f t="shared" si="6"/>
        <v>mees</v>
      </c>
      <c r="C97" s="48" t="str">
        <f t="shared" si="7"/>
        <v>05-01-2023</v>
      </c>
      <c r="D97" s="48">
        <f t="shared" si="8"/>
        <v>63</v>
      </c>
      <c r="E97" s="48" t="str">
        <f>INDEX(Tähtkujud,MATCH(MONTH(C97),Lisa!$H$3:$H$15,1))</f>
        <v>Veevalaja</v>
      </c>
      <c r="F97" s="48" t="str">
        <f t="shared" si="5"/>
        <v>Jaanuar</v>
      </c>
      <c r="G97" s="48" t="str">
        <f>INDEX(Lisa!$F$3:$F$15,MATCH(F97,Kuud,0))</f>
        <v>Talv</v>
      </c>
      <c r="H97" s="28" t="s">
        <v>337</v>
      </c>
      <c r="I97" s="28" t="s">
        <v>117</v>
      </c>
      <c r="J97" s="28" t="s">
        <v>215</v>
      </c>
      <c r="K97" s="28" t="s">
        <v>338</v>
      </c>
      <c r="L97" s="30" t="s">
        <v>43</v>
      </c>
      <c r="M97" s="31" t="s">
        <v>131</v>
      </c>
      <c r="N97" s="31" t="s">
        <v>272</v>
      </c>
      <c r="O97" s="32">
        <v>11600</v>
      </c>
      <c r="P97" s="32" t="s">
        <v>111</v>
      </c>
      <c r="Q97" s="32" t="s">
        <v>45</v>
      </c>
    </row>
    <row r="98" spans="1:17" x14ac:dyDescent="0.25">
      <c r="A98" s="27">
        <v>46504170054</v>
      </c>
      <c r="B98" s="48" t="str">
        <f t="shared" si="6"/>
        <v>naine</v>
      </c>
      <c r="C98" s="48" t="str">
        <f t="shared" si="7"/>
        <v>17-04-2023</v>
      </c>
      <c r="D98" s="48">
        <f t="shared" si="8"/>
        <v>58</v>
      </c>
      <c r="E98" s="48" t="str">
        <f>INDEX(Tähtkujud,MATCH(MONTH(C98),Lisa!$H$3:$H$15,1))</f>
        <v>Sõnn</v>
      </c>
      <c r="F98" s="48" t="str">
        <f t="shared" si="5"/>
        <v>Aprill</v>
      </c>
      <c r="G98" s="48" t="str">
        <f>INDEX(Lisa!$F$3:$F$15,MATCH(F98,Kuud,0))</f>
        <v>Kevad</v>
      </c>
      <c r="H98" s="28" t="s">
        <v>339</v>
      </c>
      <c r="I98" s="28" t="s">
        <v>220</v>
      </c>
      <c r="J98" s="28" t="s">
        <v>195</v>
      </c>
      <c r="K98" s="28" t="s">
        <v>340</v>
      </c>
      <c r="L98" s="30" t="s">
        <v>43</v>
      </c>
      <c r="M98" s="31" t="s">
        <v>131</v>
      </c>
      <c r="N98" s="31" t="s">
        <v>272</v>
      </c>
      <c r="O98" s="32">
        <v>8700</v>
      </c>
      <c r="P98" s="32" t="s">
        <v>159</v>
      </c>
      <c r="Q98" s="32" t="s">
        <v>45</v>
      </c>
    </row>
    <row r="99" spans="1:17" x14ac:dyDescent="0.25">
      <c r="A99" s="27">
        <v>35412110930</v>
      </c>
      <c r="B99" s="48" t="str">
        <f t="shared" si="6"/>
        <v>mees</v>
      </c>
      <c r="C99" s="48" t="str">
        <f t="shared" si="7"/>
        <v>11-12-2023</v>
      </c>
      <c r="D99" s="48">
        <f t="shared" si="8"/>
        <v>69</v>
      </c>
      <c r="E99" s="48" t="str">
        <f>INDEX(Tähtkujud,MATCH(MONTH(C99),Lisa!$H$3:$H$15,1))</f>
        <v>Kaljukits</v>
      </c>
      <c r="F99" s="48" t="str">
        <f t="shared" si="5"/>
        <v>Detsember</v>
      </c>
      <c r="G99" s="48" t="str">
        <f>INDEX(Lisa!$F$3:$F$15,MATCH(F99,Kuud,0))</f>
        <v>Sügis</v>
      </c>
      <c r="H99" s="28" t="s">
        <v>341</v>
      </c>
      <c r="I99" s="28" t="s">
        <v>342</v>
      </c>
      <c r="J99" s="28" t="s">
        <v>92</v>
      </c>
      <c r="K99" s="28" t="s">
        <v>343</v>
      </c>
      <c r="L99" s="30" t="s">
        <v>27</v>
      </c>
      <c r="M99" s="31" t="s">
        <v>131</v>
      </c>
      <c r="N99" s="31" t="s">
        <v>272</v>
      </c>
      <c r="O99" s="32">
        <v>8700</v>
      </c>
      <c r="P99" s="32" t="s">
        <v>94</v>
      </c>
      <c r="Q99" s="32" t="s">
        <v>61</v>
      </c>
    </row>
    <row r="100" spans="1:17" x14ac:dyDescent="0.25">
      <c r="A100" s="27">
        <v>36604060863</v>
      </c>
      <c r="B100" s="48" t="str">
        <f t="shared" si="6"/>
        <v>mees</v>
      </c>
      <c r="C100" s="48" t="str">
        <f t="shared" si="7"/>
        <v>06-04-2023</v>
      </c>
      <c r="D100" s="48">
        <f t="shared" si="8"/>
        <v>57</v>
      </c>
      <c r="E100" s="48" t="str">
        <f>INDEX(Tähtkujud,MATCH(MONTH(C100),Lisa!$H$3:$H$15,1))</f>
        <v>Sõnn</v>
      </c>
      <c r="F100" s="48" t="str">
        <f t="shared" si="5"/>
        <v>Aprill</v>
      </c>
      <c r="G100" s="48" t="str">
        <f>INDEX(Lisa!$F$3:$F$15,MATCH(F100,Kuud,0))</f>
        <v>Kevad</v>
      </c>
      <c r="H100" s="28" t="s">
        <v>52</v>
      </c>
      <c r="I100" s="28" t="s">
        <v>344</v>
      </c>
      <c r="J100" s="28" t="s">
        <v>109</v>
      </c>
      <c r="K100" s="28" t="s">
        <v>345</v>
      </c>
      <c r="L100" s="30" t="s">
        <v>79</v>
      </c>
      <c r="M100" s="31" t="s">
        <v>28</v>
      </c>
      <c r="N100" s="31" t="s">
        <v>346</v>
      </c>
      <c r="O100" s="32">
        <v>6700</v>
      </c>
      <c r="P100" s="32" t="s">
        <v>44</v>
      </c>
      <c r="Q100" s="32" t="s">
        <v>31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8AE9-FC80-4FAC-9CDE-4459F103AC6F}">
  <dimension ref="B2:H15"/>
  <sheetViews>
    <sheetView tabSelected="1" zoomScale="160" zoomScaleNormal="160" workbookViewId="0">
      <selection activeCell="D2" sqref="D2"/>
    </sheetView>
  </sheetViews>
  <sheetFormatPr defaultRowHeight="15" x14ac:dyDescent="0.25"/>
  <cols>
    <col min="2" max="2" width="13.28515625" customWidth="1"/>
    <col min="3" max="3" width="16.85546875" customWidth="1"/>
    <col min="4" max="4" width="10.140625" customWidth="1"/>
    <col min="5" max="6" width="13.140625" customWidth="1"/>
    <col min="7" max="7" width="10.28515625" customWidth="1"/>
    <col min="9" max="9" width="13.5703125" bestFit="1" customWidth="1"/>
  </cols>
  <sheetData>
    <row r="2" spans="2:8" ht="15" customHeight="1" x14ac:dyDescent="0.25">
      <c r="B2" s="39" t="s">
        <v>378</v>
      </c>
      <c r="C2" s="39" t="s">
        <v>377</v>
      </c>
      <c r="D2" s="39" t="s">
        <v>376</v>
      </c>
      <c r="E2" s="42" t="s">
        <v>375</v>
      </c>
      <c r="F2" s="45" t="s">
        <v>400</v>
      </c>
      <c r="G2" s="46" t="s">
        <v>379</v>
      </c>
    </row>
    <row r="3" spans="2:8" ht="15" customHeight="1" x14ac:dyDescent="0.25">
      <c r="B3" s="38" t="s">
        <v>349</v>
      </c>
      <c r="C3" s="37">
        <f ca="1">DATE(YEAR(TODAY()),1,1)</f>
        <v>44927</v>
      </c>
      <c r="D3" s="36" t="s">
        <v>348</v>
      </c>
      <c r="E3" s="43" t="s">
        <v>347</v>
      </c>
      <c r="F3" s="50" t="s">
        <v>383</v>
      </c>
      <c r="G3" s="44" t="s">
        <v>380</v>
      </c>
      <c r="H3">
        <v>1</v>
      </c>
    </row>
    <row r="4" spans="2:8" ht="15" customHeight="1" x14ac:dyDescent="0.25">
      <c r="B4" s="38" t="s">
        <v>374</v>
      </c>
      <c r="C4" s="37">
        <f ca="1">DATE(YEAR(TODAY()),1,21)</f>
        <v>44947</v>
      </c>
      <c r="D4" s="36" t="s">
        <v>373</v>
      </c>
      <c r="E4" s="43" t="s">
        <v>356</v>
      </c>
      <c r="F4" s="50" t="s">
        <v>383</v>
      </c>
      <c r="G4" s="44" t="s">
        <v>385</v>
      </c>
      <c r="H4">
        <v>1</v>
      </c>
    </row>
    <row r="5" spans="2:8" ht="15" customHeight="1" x14ac:dyDescent="0.25">
      <c r="B5" s="38" t="s">
        <v>372</v>
      </c>
      <c r="C5" s="37">
        <f ca="1">DATE(YEAR(TODAY()),2,19)</f>
        <v>44976</v>
      </c>
      <c r="D5" s="36" t="s">
        <v>371</v>
      </c>
      <c r="E5" s="43" t="s">
        <v>353</v>
      </c>
      <c r="F5" s="50" t="s">
        <v>383</v>
      </c>
      <c r="G5" s="44" t="s">
        <v>386</v>
      </c>
      <c r="H5">
        <v>2</v>
      </c>
    </row>
    <row r="6" spans="2:8" ht="15" customHeight="1" x14ac:dyDescent="0.25">
      <c r="B6" s="38" t="s">
        <v>370</v>
      </c>
      <c r="C6" s="37">
        <f ca="1">DATE(YEAR(TODAY()),3,21)</f>
        <v>45006</v>
      </c>
      <c r="D6" s="36" t="s">
        <v>369</v>
      </c>
      <c r="E6" s="43" t="s">
        <v>350</v>
      </c>
      <c r="F6" s="50" t="s">
        <v>384</v>
      </c>
      <c r="G6" s="44" t="s">
        <v>387</v>
      </c>
      <c r="H6">
        <v>3</v>
      </c>
    </row>
    <row r="7" spans="2:8" ht="15" customHeight="1" x14ac:dyDescent="0.25">
      <c r="B7" s="38" t="s">
        <v>368</v>
      </c>
      <c r="C7" s="37">
        <f ca="1">DATE(YEAR(TODAY()),4,21)</f>
        <v>45037</v>
      </c>
      <c r="D7" s="36" t="s">
        <v>367</v>
      </c>
      <c r="E7" s="43" t="s">
        <v>347</v>
      </c>
      <c r="F7" s="50" t="s">
        <v>384</v>
      </c>
      <c r="G7" s="44" t="s">
        <v>401</v>
      </c>
      <c r="H7">
        <v>4</v>
      </c>
    </row>
    <row r="8" spans="2:8" ht="15" customHeight="1" x14ac:dyDescent="0.25">
      <c r="B8" s="38" t="s">
        <v>366</v>
      </c>
      <c r="C8" s="37">
        <f ca="1">DATE(YEAR(TODAY()),5,22)</f>
        <v>45068</v>
      </c>
      <c r="D8" s="36" t="s">
        <v>365</v>
      </c>
      <c r="E8" s="43" t="s">
        <v>356</v>
      </c>
      <c r="F8" s="50" t="s">
        <v>384</v>
      </c>
      <c r="G8" s="44" t="s">
        <v>388</v>
      </c>
      <c r="H8">
        <v>5</v>
      </c>
    </row>
    <row r="9" spans="2:8" ht="15" customHeight="1" x14ac:dyDescent="0.25">
      <c r="B9" s="38" t="s">
        <v>364</v>
      </c>
      <c r="C9" s="37">
        <f ca="1">DATE(YEAR(TODAY()),6,22)</f>
        <v>45099</v>
      </c>
      <c r="D9" s="36" t="s">
        <v>363</v>
      </c>
      <c r="E9" s="43" t="s">
        <v>353</v>
      </c>
      <c r="F9" s="50" t="s">
        <v>381</v>
      </c>
      <c r="G9" s="44" t="s">
        <v>389</v>
      </c>
      <c r="H9">
        <v>6</v>
      </c>
    </row>
    <row r="10" spans="2:8" ht="15" customHeight="1" x14ac:dyDescent="0.25">
      <c r="B10" s="38" t="s">
        <v>362</v>
      </c>
      <c r="C10" s="37">
        <f ca="1">DATE(YEAR(TODAY()),7,23)</f>
        <v>45130</v>
      </c>
      <c r="D10" s="36" t="s">
        <v>361</v>
      </c>
      <c r="E10" s="43" t="s">
        <v>350</v>
      </c>
      <c r="F10" s="50" t="s">
        <v>381</v>
      </c>
      <c r="G10" s="44" t="s">
        <v>390</v>
      </c>
      <c r="H10">
        <v>7</v>
      </c>
    </row>
    <row r="11" spans="2:8" ht="15" customHeight="1" x14ac:dyDescent="0.25">
      <c r="B11" s="38" t="s">
        <v>360</v>
      </c>
      <c r="C11" s="37">
        <f ca="1">DATE(YEAR(TODAY()),8,24)</f>
        <v>45162</v>
      </c>
      <c r="D11" s="36" t="s">
        <v>359</v>
      </c>
      <c r="E11" s="43" t="s">
        <v>347</v>
      </c>
      <c r="F11" s="50" t="s">
        <v>381</v>
      </c>
      <c r="G11" s="44" t="s">
        <v>391</v>
      </c>
      <c r="H11">
        <v>8</v>
      </c>
    </row>
    <row r="12" spans="2:8" ht="15" customHeight="1" x14ac:dyDescent="0.25">
      <c r="B12" s="38" t="s">
        <v>358</v>
      </c>
      <c r="C12" s="37">
        <f ca="1">DATE(YEAR(TODAY()),9,24)</f>
        <v>45193</v>
      </c>
      <c r="D12" s="36" t="s">
        <v>357</v>
      </c>
      <c r="E12" s="43" t="s">
        <v>356</v>
      </c>
      <c r="F12" s="50" t="s">
        <v>382</v>
      </c>
      <c r="G12" s="44" t="s">
        <v>392</v>
      </c>
      <c r="H12">
        <v>9</v>
      </c>
    </row>
    <row r="13" spans="2:8" ht="15" customHeight="1" x14ac:dyDescent="0.25">
      <c r="B13" s="38" t="s">
        <v>355</v>
      </c>
      <c r="C13" s="37">
        <f ca="1">DATE(YEAR(TODAY()),10,24)</f>
        <v>45223</v>
      </c>
      <c r="D13" s="36" t="s">
        <v>354</v>
      </c>
      <c r="E13" s="43" t="s">
        <v>353</v>
      </c>
      <c r="F13" s="50" t="s">
        <v>382</v>
      </c>
      <c r="G13" s="44" t="s">
        <v>393</v>
      </c>
      <c r="H13">
        <v>10</v>
      </c>
    </row>
    <row r="14" spans="2:8" ht="15" customHeight="1" x14ac:dyDescent="0.25">
      <c r="B14" s="38" t="s">
        <v>352</v>
      </c>
      <c r="C14" s="37">
        <f ca="1">DATE(YEAR(TODAY()),11,23)</f>
        <v>45253</v>
      </c>
      <c r="D14" s="36" t="s">
        <v>351</v>
      </c>
      <c r="E14" s="43" t="s">
        <v>350</v>
      </c>
      <c r="F14" s="50" t="s">
        <v>382</v>
      </c>
      <c r="G14" s="44" t="s">
        <v>394</v>
      </c>
      <c r="H14">
        <v>11</v>
      </c>
    </row>
    <row r="15" spans="2:8" x14ac:dyDescent="0.25">
      <c r="B15" s="38" t="s">
        <v>349</v>
      </c>
      <c r="C15" s="37">
        <f ca="1">DATE(YEAR(TODAY()),12,22)</f>
        <v>45282</v>
      </c>
      <c r="D15" s="36" t="s">
        <v>348</v>
      </c>
      <c r="E15" s="43" t="s">
        <v>347</v>
      </c>
      <c r="F15" s="50" t="s">
        <v>383</v>
      </c>
      <c r="G15" s="44" t="s">
        <v>380</v>
      </c>
      <c r="H15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6181-7B1D-4CC3-A3C8-E9484DCC718F}">
  <sheetPr filterMode="1"/>
  <dimension ref="A1:C100"/>
  <sheetViews>
    <sheetView zoomScale="175" zoomScaleNormal="175" workbookViewId="0">
      <selection activeCell="F71" sqref="F71"/>
    </sheetView>
  </sheetViews>
  <sheetFormatPr defaultRowHeight="15" x14ac:dyDescent="0.25"/>
  <sheetData>
    <row r="1" spans="1:3" x14ac:dyDescent="0.25">
      <c r="A1" s="24" t="s">
        <v>15</v>
      </c>
      <c r="B1" s="26" t="s">
        <v>21</v>
      </c>
      <c r="C1" s="26" t="s">
        <v>22</v>
      </c>
    </row>
    <row r="2" spans="1:3" hidden="1" x14ac:dyDescent="0.25">
      <c r="A2" s="28" t="s">
        <v>25</v>
      </c>
      <c r="B2" s="32" t="s">
        <v>30</v>
      </c>
      <c r="C2" s="32" t="s">
        <v>31</v>
      </c>
    </row>
    <row r="3" spans="1:3" hidden="1" x14ac:dyDescent="0.25">
      <c r="A3" s="28" t="s">
        <v>34</v>
      </c>
      <c r="B3" s="32" t="s">
        <v>37</v>
      </c>
      <c r="C3" s="32" t="s">
        <v>38</v>
      </c>
    </row>
    <row r="4" spans="1:3" hidden="1" x14ac:dyDescent="0.25">
      <c r="A4" s="28" t="s">
        <v>41</v>
      </c>
      <c r="B4" s="32" t="s">
        <v>44</v>
      </c>
      <c r="C4" s="32" t="s">
        <v>45</v>
      </c>
    </row>
    <row r="5" spans="1:3" hidden="1" x14ac:dyDescent="0.25">
      <c r="A5" s="28" t="s">
        <v>48</v>
      </c>
      <c r="B5" s="32" t="s">
        <v>51</v>
      </c>
      <c r="C5" s="32" t="s">
        <v>31</v>
      </c>
    </row>
    <row r="6" spans="1:3" hidden="1" x14ac:dyDescent="0.25">
      <c r="A6" s="28" t="s">
        <v>54</v>
      </c>
      <c r="B6" s="32" t="s">
        <v>51</v>
      </c>
      <c r="C6" s="32" t="s">
        <v>38</v>
      </c>
    </row>
    <row r="7" spans="1:3" x14ac:dyDescent="0.25">
      <c r="A7" s="28" t="s">
        <v>58</v>
      </c>
      <c r="B7" s="32" t="s">
        <v>60</v>
      </c>
      <c r="C7" s="32" t="s">
        <v>61</v>
      </c>
    </row>
    <row r="8" spans="1:3" hidden="1" x14ac:dyDescent="0.25">
      <c r="A8" s="28" t="s">
        <v>64</v>
      </c>
      <c r="B8" s="32" t="s">
        <v>30</v>
      </c>
      <c r="C8" s="32" t="s">
        <v>45</v>
      </c>
    </row>
    <row r="9" spans="1:3" hidden="1" x14ac:dyDescent="0.25">
      <c r="A9" s="28" t="s">
        <v>68</v>
      </c>
      <c r="B9" s="32" t="s">
        <v>70</v>
      </c>
      <c r="C9" s="32" t="s">
        <v>71</v>
      </c>
    </row>
    <row r="10" spans="1:3" hidden="1" x14ac:dyDescent="0.25">
      <c r="A10" s="28" t="s">
        <v>54</v>
      </c>
      <c r="B10" s="32" t="s">
        <v>37</v>
      </c>
      <c r="C10" s="32" t="s">
        <v>38</v>
      </c>
    </row>
    <row r="11" spans="1:3" hidden="1" x14ac:dyDescent="0.25">
      <c r="A11" s="28" t="s">
        <v>77</v>
      </c>
      <c r="B11" s="33" t="s">
        <v>80</v>
      </c>
      <c r="C11" s="32" t="s">
        <v>81</v>
      </c>
    </row>
    <row r="12" spans="1:3" hidden="1" x14ac:dyDescent="0.25">
      <c r="A12" s="28" t="s">
        <v>84</v>
      </c>
      <c r="B12" s="32" t="s">
        <v>51</v>
      </c>
      <c r="C12" s="32" t="s">
        <v>38</v>
      </c>
    </row>
    <row r="13" spans="1:3" hidden="1" x14ac:dyDescent="0.25">
      <c r="A13" s="28" t="s">
        <v>48</v>
      </c>
      <c r="B13" s="32" t="s">
        <v>80</v>
      </c>
      <c r="C13" s="32" t="s">
        <v>38</v>
      </c>
    </row>
    <row r="14" spans="1:3" hidden="1" x14ac:dyDescent="0.25">
      <c r="A14" s="28" t="s">
        <v>92</v>
      </c>
      <c r="B14" s="32" t="s">
        <v>94</v>
      </c>
      <c r="C14" s="32" t="s">
        <v>45</v>
      </c>
    </row>
    <row r="15" spans="1:3" hidden="1" x14ac:dyDescent="0.25">
      <c r="A15" s="28" t="s">
        <v>97</v>
      </c>
      <c r="B15" s="32" t="s">
        <v>30</v>
      </c>
      <c r="C15" s="32" t="s">
        <v>61</v>
      </c>
    </row>
    <row r="16" spans="1:3" hidden="1" x14ac:dyDescent="0.25">
      <c r="A16" s="28" t="s">
        <v>92</v>
      </c>
      <c r="B16" s="32" t="s">
        <v>102</v>
      </c>
      <c r="C16" s="32" t="s">
        <v>103</v>
      </c>
    </row>
    <row r="17" spans="1:3" hidden="1" x14ac:dyDescent="0.25">
      <c r="A17" s="28" t="s">
        <v>41</v>
      </c>
      <c r="B17" s="34" t="s">
        <v>44</v>
      </c>
      <c r="C17" s="32" t="s">
        <v>71</v>
      </c>
    </row>
    <row r="18" spans="1:3" hidden="1" x14ac:dyDescent="0.25">
      <c r="A18" s="28" t="s">
        <v>109</v>
      </c>
      <c r="B18" s="32" t="s">
        <v>111</v>
      </c>
      <c r="C18" s="32" t="s">
        <v>38</v>
      </c>
    </row>
    <row r="19" spans="1:3" hidden="1" x14ac:dyDescent="0.25">
      <c r="A19" s="28" t="s">
        <v>114</v>
      </c>
      <c r="B19" s="32" t="s">
        <v>30</v>
      </c>
      <c r="C19" s="32" t="s">
        <v>38</v>
      </c>
    </row>
    <row r="20" spans="1:3" hidden="1" x14ac:dyDescent="0.25">
      <c r="A20" s="28" t="s">
        <v>41</v>
      </c>
      <c r="B20" s="32" t="s">
        <v>44</v>
      </c>
      <c r="C20" s="32" t="s">
        <v>61</v>
      </c>
    </row>
    <row r="21" spans="1:3" hidden="1" x14ac:dyDescent="0.25">
      <c r="A21" s="28" t="s">
        <v>122</v>
      </c>
      <c r="B21" s="32" t="s">
        <v>126</v>
      </c>
      <c r="C21" s="32" t="s">
        <v>61</v>
      </c>
    </row>
    <row r="22" spans="1:3" hidden="1" x14ac:dyDescent="0.25">
      <c r="A22" s="28" t="s">
        <v>129</v>
      </c>
      <c r="B22" s="32" t="s">
        <v>126</v>
      </c>
      <c r="C22" s="32" t="s">
        <v>38</v>
      </c>
    </row>
    <row r="23" spans="1:3" hidden="1" x14ac:dyDescent="0.25">
      <c r="A23" s="28" t="s">
        <v>92</v>
      </c>
      <c r="B23" s="32" t="s">
        <v>126</v>
      </c>
      <c r="C23" s="32" t="s">
        <v>61</v>
      </c>
    </row>
    <row r="24" spans="1:3" hidden="1" x14ac:dyDescent="0.25">
      <c r="A24" s="28" t="s">
        <v>138</v>
      </c>
      <c r="B24" s="32" t="s">
        <v>44</v>
      </c>
      <c r="C24" s="32" t="s">
        <v>61</v>
      </c>
    </row>
    <row r="25" spans="1:3" hidden="1" x14ac:dyDescent="0.25">
      <c r="A25" s="28" t="s">
        <v>138</v>
      </c>
      <c r="B25" s="32" t="s">
        <v>80</v>
      </c>
      <c r="C25" s="32" t="s">
        <v>38</v>
      </c>
    </row>
    <row r="26" spans="1:3" hidden="1" x14ac:dyDescent="0.25">
      <c r="A26" s="28" t="s">
        <v>144</v>
      </c>
      <c r="B26" s="32" t="s">
        <v>146</v>
      </c>
      <c r="C26" s="32" t="s">
        <v>81</v>
      </c>
    </row>
    <row r="27" spans="1:3" hidden="1" x14ac:dyDescent="0.25">
      <c r="A27" s="28" t="s">
        <v>34</v>
      </c>
      <c r="B27" s="32" t="s">
        <v>94</v>
      </c>
      <c r="C27" s="32" t="s">
        <v>151</v>
      </c>
    </row>
    <row r="28" spans="1:3" hidden="1" x14ac:dyDescent="0.25">
      <c r="A28" s="28" t="s">
        <v>138</v>
      </c>
      <c r="B28" s="32" t="s">
        <v>80</v>
      </c>
      <c r="C28" s="32" t="s">
        <v>45</v>
      </c>
    </row>
    <row r="29" spans="1:3" hidden="1" x14ac:dyDescent="0.25">
      <c r="A29" s="28" t="s">
        <v>156</v>
      </c>
      <c r="B29" s="32" t="s">
        <v>159</v>
      </c>
      <c r="C29" s="32" t="s">
        <v>81</v>
      </c>
    </row>
    <row r="30" spans="1:3" hidden="1" x14ac:dyDescent="0.25">
      <c r="A30" s="28" t="s">
        <v>54</v>
      </c>
      <c r="B30" s="32" t="s">
        <v>70</v>
      </c>
      <c r="C30" s="32" t="s">
        <v>45</v>
      </c>
    </row>
    <row r="31" spans="1:3" x14ac:dyDescent="0.25">
      <c r="A31" s="28" t="s">
        <v>165</v>
      </c>
      <c r="B31" s="32" t="s">
        <v>60</v>
      </c>
      <c r="C31" s="32" t="s">
        <v>61</v>
      </c>
    </row>
    <row r="32" spans="1:3" x14ac:dyDescent="0.25">
      <c r="A32" s="28" t="s">
        <v>68</v>
      </c>
      <c r="B32" s="32" t="s">
        <v>60</v>
      </c>
      <c r="C32" s="32" t="s">
        <v>31</v>
      </c>
    </row>
    <row r="33" spans="1:3" hidden="1" x14ac:dyDescent="0.25">
      <c r="A33" s="28" t="s">
        <v>156</v>
      </c>
      <c r="B33" s="32" t="s">
        <v>80</v>
      </c>
      <c r="C33" s="32" t="s">
        <v>45</v>
      </c>
    </row>
    <row r="34" spans="1:3" hidden="1" x14ac:dyDescent="0.25">
      <c r="A34" s="28" t="s">
        <v>173</v>
      </c>
      <c r="B34" s="32" t="s">
        <v>102</v>
      </c>
      <c r="C34" s="32" t="s">
        <v>61</v>
      </c>
    </row>
    <row r="35" spans="1:3" x14ac:dyDescent="0.25">
      <c r="A35" s="28" t="s">
        <v>144</v>
      </c>
      <c r="B35" s="32" t="s">
        <v>60</v>
      </c>
      <c r="C35" s="32" t="s">
        <v>45</v>
      </c>
    </row>
    <row r="36" spans="1:3" hidden="1" x14ac:dyDescent="0.25">
      <c r="A36" s="28" t="s">
        <v>173</v>
      </c>
      <c r="B36" s="32" t="s">
        <v>111</v>
      </c>
      <c r="C36" s="32" t="s">
        <v>45</v>
      </c>
    </row>
    <row r="37" spans="1:3" hidden="1" x14ac:dyDescent="0.25">
      <c r="A37" s="28" t="s">
        <v>181</v>
      </c>
      <c r="B37" s="32" t="s">
        <v>159</v>
      </c>
      <c r="C37" s="32" t="s">
        <v>61</v>
      </c>
    </row>
    <row r="38" spans="1:3" hidden="1" x14ac:dyDescent="0.25">
      <c r="A38" s="28" t="s">
        <v>64</v>
      </c>
      <c r="B38" s="32" t="s">
        <v>111</v>
      </c>
      <c r="C38" s="32" t="s">
        <v>38</v>
      </c>
    </row>
    <row r="39" spans="1:3" hidden="1" x14ac:dyDescent="0.25">
      <c r="A39" s="28" t="s">
        <v>188</v>
      </c>
      <c r="B39" s="32" t="s">
        <v>190</v>
      </c>
      <c r="C39" s="32" t="s">
        <v>61</v>
      </c>
    </row>
    <row r="40" spans="1:3" hidden="1" x14ac:dyDescent="0.25">
      <c r="A40" s="28" t="s">
        <v>64</v>
      </c>
      <c r="B40" s="32" t="s">
        <v>30</v>
      </c>
      <c r="C40" s="32" t="s">
        <v>45</v>
      </c>
    </row>
    <row r="41" spans="1:3" hidden="1" x14ac:dyDescent="0.25">
      <c r="A41" s="28" t="s">
        <v>195</v>
      </c>
      <c r="B41" s="32" t="s">
        <v>197</v>
      </c>
      <c r="C41" s="32" t="s">
        <v>81</v>
      </c>
    </row>
    <row r="42" spans="1:3" hidden="1" x14ac:dyDescent="0.25">
      <c r="A42" s="28" t="s">
        <v>92</v>
      </c>
      <c r="B42" s="32" t="s">
        <v>202</v>
      </c>
      <c r="C42" s="32" t="s">
        <v>45</v>
      </c>
    </row>
    <row r="43" spans="1:3" hidden="1" x14ac:dyDescent="0.25">
      <c r="A43" s="28" t="s">
        <v>156</v>
      </c>
      <c r="B43" s="32" t="s">
        <v>37</v>
      </c>
      <c r="C43" s="32" t="s">
        <v>71</v>
      </c>
    </row>
    <row r="44" spans="1:3" hidden="1" x14ac:dyDescent="0.25">
      <c r="A44" s="28" t="s">
        <v>77</v>
      </c>
      <c r="B44" s="32" t="s">
        <v>51</v>
      </c>
      <c r="C44" s="32" t="s">
        <v>151</v>
      </c>
    </row>
    <row r="45" spans="1:3" hidden="1" x14ac:dyDescent="0.25">
      <c r="A45" s="28" t="s">
        <v>122</v>
      </c>
      <c r="B45" s="32" t="s">
        <v>30</v>
      </c>
      <c r="C45" s="32" t="s">
        <v>45</v>
      </c>
    </row>
    <row r="46" spans="1:3" hidden="1" x14ac:dyDescent="0.25">
      <c r="A46" s="28" t="s">
        <v>34</v>
      </c>
      <c r="B46" s="32" t="s">
        <v>190</v>
      </c>
      <c r="C46" s="32" t="s">
        <v>103</v>
      </c>
    </row>
    <row r="47" spans="1:3" hidden="1" x14ac:dyDescent="0.25">
      <c r="A47" s="28" t="s">
        <v>173</v>
      </c>
      <c r="B47" s="32" t="s">
        <v>51</v>
      </c>
      <c r="C47" s="32" t="s">
        <v>38</v>
      </c>
    </row>
    <row r="48" spans="1:3" hidden="1" x14ac:dyDescent="0.25">
      <c r="A48" s="28" t="s">
        <v>215</v>
      </c>
      <c r="B48" s="32" t="s">
        <v>111</v>
      </c>
      <c r="C48" s="32" t="s">
        <v>71</v>
      </c>
    </row>
    <row r="49" spans="1:3" hidden="1" x14ac:dyDescent="0.25">
      <c r="A49" s="28" t="s">
        <v>122</v>
      </c>
      <c r="B49" s="32" t="s">
        <v>37</v>
      </c>
      <c r="C49" s="32" t="s">
        <v>81</v>
      </c>
    </row>
    <row r="50" spans="1:3" hidden="1" x14ac:dyDescent="0.25">
      <c r="A50" s="28" t="s">
        <v>165</v>
      </c>
      <c r="B50" s="32" t="s">
        <v>190</v>
      </c>
      <c r="C50" s="32" t="s">
        <v>38</v>
      </c>
    </row>
    <row r="51" spans="1:3" hidden="1" x14ac:dyDescent="0.25">
      <c r="A51" s="28" t="s">
        <v>138</v>
      </c>
      <c r="B51" s="32" t="s">
        <v>37</v>
      </c>
      <c r="C51" s="32" t="s">
        <v>61</v>
      </c>
    </row>
    <row r="52" spans="1:3" hidden="1" x14ac:dyDescent="0.25">
      <c r="A52" s="28" t="s">
        <v>92</v>
      </c>
      <c r="B52" s="32" t="s">
        <v>60</v>
      </c>
      <c r="C52" s="32" t="s">
        <v>38</v>
      </c>
    </row>
    <row r="53" spans="1:3" hidden="1" x14ac:dyDescent="0.25">
      <c r="A53" s="28" t="s">
        <v>232</v>
      </c>
      <c r="B53" s="32" t="s">
        <v>190</v>
      </c>
      <c r="C53" s="32" t="s">
        <v>31</v>
      </c>
    </row>
    <row r="54" spans="1:3" hidden="1" x14ac:dyDescent="0.25">
      <c r="A54" s="28" t="s">
        <v>92</v>
      </c>
      <c r="B54" s="32" t="s">
        <v>44</v>
      </c>
      <c r="C54" s="32" t="s">
        <v>103</v>
      </c>
    </row>
    <row r="55" spans="1:3" hidden="1" x14ac:dyDescent="0.25">
      <c r="A55" s="28" t="s">
        <v>114</v>
      </c>
      <c r="B55" s="32" t="s">
        <v>37</v>
      </c>
      <c r="C55" s="32" t="s">
        <v>61</v>
      </c>
    </row>
    <row r="56" spans="1:3" hidden="1" x14ac:dyDescent="0.25">
      <c r="A56" s="28" t="s">
        <v>238</v>
      </c>
      <c r="B56" s="32" t="s">
        <v>146</v>
      </c>
      <c r="C56" s="32" t="s">
        <v>45</v>
      </c>
    </row>
    <row r="57" spans="1:3" hidden="1" x14ac:dyDescent="0.25">
      <c r="A57" s="28" t="s">
        <v>156</v>
      </c>
      <c r="B57" s="32" t="s">
        <v>111</v>
      </c>
      <c r="C57" s="32" t="s">
        <v>81</v>
      </c>
    </row>
    <row r="58" spans="1:3" x14ac:dyDescent="0.25">
      <c r="A58" s="28" t="s">
        <v>232</v>
      </c>
      <c r="B58" s="32" t="s">
        <v>60</v>
      </c>
      <c r="C58" s="32" t="s">
        <v>61</v>
      </c>
    </row>
    <row r="59" spans="1:3" hidden="1" x14ac:dyDescent="0.25">
      <c r="A59" s="28" t="s">
        <v>92</v>
      </c>
      <c r="B59" s="32" t="s">
        <v>102</v>
      </c>
      <c r="C59" s="32" t="s">
        <v>61</v>
      </c>
    </row>
    <row r="60" spans="1:3" hidden="1" x14ac:dyDescent="0.25">
      <c r="A60" s="28" t="s">
        <v>188</v>
      </c>
      <c r="B60" s="32" t="s">
        <v>159</v>
      </c>
      <c r="C60" s="32" t="s">
        <v>61</v>
      </c>
    </row>
    <row r="61" spans="1:3" hidden="1" x14ac:dyDescent="0.25">
      <c r="A61" s="28" t="s">
        <v>165</v>
      </c>
      <c r="B61" s="32" t="s">
        <v>94</v>
      </c>
      <c r="C61" s="32" t="s">
        <v>38</v>
      </c>
    </row>
    <row r="62" spans="1:3" hidden="1" x14ac:dyDescent="0.25">
      <c r="A62" s="28" t="s">
        <v>84</v>
      </c>
      <c r="B62" s="32" t="s">
        <v>60</v>
      </c>
      <c r="C62" s="32" t="s">
        <v>38</v>
      </c>
    </row>
    <row r="63" spans="1:3" hidden="1" x14ac:dyDescent="0.25">
      <c r="A63" s="28" t="s">
        <v>92</v>
      </c>
      <c r="B63" s="32" t="s">
        <v>80</v>
      </c>
      <c r="C63" s="32" t="s">
        <v>31</v>
      </c>
    </row>
    <row r="64" spans="1:3" hidden="1" x14ac:dyDescent="0.25">
      <c r="A64" s="28" t="s">
        <v>215</v>
      </c>
      <c r="B64" s="32" t="s">
        <v>70</v>
      </c>
      <c r="C64" s="32" t="s">
        <v>81</v>
      </c>
    </row>
    <row r="65" spans="1:3" hidden="1" x14ac:dyDescent="0.25">
      <c r="A65" s="28" t="s">
        <v>265</v>
      </c>
      <c r="B65" s="32" t="s">
        <v>70</v>
      </c>
      <c r="C65" s="32" t="s">
        <v>45</v>
      </c>
    </row>
    <row r="66" spans="1:3" x14ac:dyDescent="0.25">
      <c r="A66" s="28" t="s">
        <v>195</v>
      </c>
      <c r="B66" s="32" t="s">
        <v>60</v>
      </c>
      <c r="C66" s="32" t="s">
        <v>45</v>
      </c>
    </row>
    <row r="67" spans="1:3" hidden="1" x14ac:dyDescent="0.25">
      <c r="A67" s="28" t="s">
        <v>97</v>
      </c>
      <c r="B67" s="32" t="s">
        <v>70</v>
      </c>
      <c r="C67" s="32" t="s">
        <v>38</v>
      </c>
    </row>
    <row r="68" spans="1:3" hidden="1" x14ac:dyDescent="0.25">
      <c r="A68" s="28" t="s">
        <v>92</v>
      </c>
      <c r="B68" s="32" t="s">
        <v>197</v>
      </c>
      <c r="C68" s="32" t="s">
        <v>45</v>
      </c>
    </row>
    <row r="69" spans="1:3" hidden="1" x14ac:dyDescent="0.25">
      <c r="A69" s="28" t="s">
        <v>165</v>
      </c>
      <c r="B69" s="32" t="s">
        <v>51</v>
      </c>
      <c r="C69" s="32" t="s">
        <v>38</v>
      </c>
    </row>
    <row r="70" spans="1:3" hidden="1" x14ac:dyDescent="0.25">
      <c r="A70" s="28" t="s">
        <v>275</v>
      </c>
      <c r="B70" s="32" t="s">
        <v>111</v>
      </c>
      <c r="C70" s="32" t="s">
        <v>38</v>
      </c>
    </row>
    <row r="71" spans="1:3" x14ac:dyDescent="0.25">
      <c r="A71" s="28" t="s">
        <v>114</v>
      </c>
      <c r="B71" s="32" t="s">
        <v>60</v>
      </c>
      <c r="C71" s="32" t="s">
        <v>45</v>
      </c>
    </row>
    <row r="72" spans="1:3" hidden="1" x14ac:dyDescent="0.25">
      <c r="A72" s="28" t="s">
        <v>280</v>
      </c>
      <c r="B72" s="32" t="s">
        <v>197</v>
      </c>
      <c r="C72" s="32" t="s">
        <v>45</v>
      </c>
    </row>
    <row r="73" spans="1:3" hidden="1" x14ac:dyDescent="0.25">
      <c r="A73" s="28" t="s">
        <v>188</v>
      </c>
      <c r="B73" s="32" t="s">
        <v>111</v>
      </c>
      <c r="C73" s="32" t="s">
        <v>61</v>
      </c>
    </row>
    <row r="74" spans="1:3" hidden="1" x14ac:dyDescent="0.25">
      <c r="A74" s="28" t="s">
        <v>165</v>
      </c>
      <c r="B74" s="32" t="s">
        <v>190</v>
      </c>
      <c r="C74" s="32" t="s">
        <v>61</v>
      </c>
    </row>
    <row r="75" spans="1:3" hidden="1" x14ac:dyDescent="0.25">
      <c r="A75" s="28" t="s">
        <v>25</v>
      </c>
      <c r="B75" s="32" t="s">
        <v>94</v>
      </c>
      <c r="C75" s="32" t="s">
        <v>61</v>
      </c>
    </row>
    <row r="76" spans="1:3" hidden="1" x14ac:dyDescent="0.25">
      <c r="A76" s="28" t="s">
        <v>92</v>
      </c>
      <c r="B76" s="32" t="s">
        <v>60</v>
      </c>
      <c r="C76" s="32" t="s">
        <v>45</v>
      </c>
    </row>
    <row r="77" spans="1:3" hidden="1" x14ac:dyDescent="0.25">
      <c r="A77" s="28" t="s">
        <v>232</v>
      </c>
      <c r="B77" s="32" t="s">
        <v>44</v>
      </c>
      <c r="C77" s="32" t="s">
        <v>103</v>
      </c>
    </row>
    <row r="78" spans="1:3" hidden="1" x14ac:dyDescent="0.25">
      <c r="A78" s="28" t="s">
        <v>97</v>
      </c>
      <c r="B78" s="32" t="s">
        <v>190</v>
      </c>
      <c r="C78" s="32" t="s">
        <v>38</v>
      </c>
    </row>
    <row r="79" spans="1:3" hidden="1" x14ac:dyDescent="0.25">
      <c r="A79" s="28" t="s">
        <v>48</v>
      </c>
      <c r="B79" s="32" t="s">
        <v>37</v>
      </c>
      <c r="C79" s="32" t="s">
        <v>61</v>
      </c>
    </row>
    <row r="80" spans="1:3" hidden="1" x14ac:dyDescent="0.25">
      <c r="A80" s="28" t="s">
        <v>265</v>
      </c>
      <c r="B80" s="32" t="s">
        <v>146</v>
      </c>
      <c r="C80" s="32" t="s">
        <v>31</v>
      </c>
    </row>
    <row r="81" spans="1:3" hidden="1" x14ac:dyDescent="0.25">
      <c r="A81" s="28" t="s">
        <v>232</v>
      </c>
      <c r="B81" s="32" t="s">
        <v>37</v>
      </c>
      <c r="C81" s="32" t="s">
        <v>38</v>
      </c>
    </row>
    <row r="82" spans="1:3" hidden="1" x14ac:dyDescent="0.25">
      <c r="A82" s="28" t="s">
        <v>308</v>
      </c>
      <c r="B82" s="32" t="s">
        <v>159</v>
      </c>
      <c r="C82" s="32" t="s">
        <v>38</v>
      </c>
    </row>
    <row r="83" spans="1:3" hidden="1" x14ac:dyDescent="0.25">
      <c r="A83" s="28" t="s">
        <v>181</v>
      </c>
      <c r="B83" s="32" t="s">
        <v>111</v>
      </c>
      <c r="C83" s="32" t="s">
        <v>38</v>
      </c>
    </row>
    <row r="84" spans="1:3" hidden="1" x14ac:dyDescent="0.25">
      <c r="A84" s="28" t="s">
        <v>109</v>
      </c>
      <c r="B84" s="32" t="s">
        <v>190</v>
      </c>
      <c r="C84" s="32" t="s">
        <v>61</v>
      </c>
    </row>
    <row r="85" spans="1:3" hidden="1" x14ac:dyDescent="0.25">
      <c r="A85" s="28" t="s">
        <v>275</v>
      </c>
      <c r="B85" s="32" t="s">
        <v>159</v>
      </c>
      <c r="C85" s="32" t="s">
        <v>45</v>
      </c>
    </row>
    <row r="86" spans="1:3" hidden="1" x14ac:dyDescent="0.25">
      <c r="A86" s="28" t="s">
        <v>68</v>
      </c>
      <c r="B86" s="32" t="s">
        <v>102</v>
      </c>
      <c r="C86" s="32" t="s">
        <v>61</v>
      </c>
    </row>
    <row r="87" spans="1:3" hidden="1" x14ac:dyDescent="0.25">
      <c r="A87" s="28" t="s">
        <v>188</v>
      </c>
      <c r="B87" s="32" t="s">
        <v>159</v>
      </c>
      <c r="C87" s="32" t="s">
        <v>61</v>
      </c>
    </row>
    <row r="88" spans="1:3" hidden="1" x14ac:dyDescent="0.25">
      <c r="A88" s="28" t="s">
        <v>144</v>
      </c>
      <c r="B88" s="32" t="s">
        <v>102</v>
      </c>
      <c r="C88" s="32" t="s">
        <v>45</v>
      </c>
    </row>
    <row r="89" spans="1:3" hidden="1" x14ac:dyDescent="0.25">
      <c r="A89" s="28" t="s">
        <v>92</v>
      </c>
      <c r="B89" s="32" t="s">
        <v>159</v>
      </c>
      <c r="C89" s="32" t="s">
        <v>61</v>
      </c>
    </row>
    <row r="90" spans="1:3" hidden="1" x14ac:dyDescent="0.25">
      <c r="A90" s="28" t="s">
        <v>68</v>
      </c>
      <c r="B90" s="32" t="s">
        <v>111</v>
      </c>
      <c r="C90" s="32" t="s">
        <v>61</v>
      </c>
    </row>
    <row r="91" spans="1:3" hidden="1" x14ac:dyDescent="0.25">
      <c r="A91" s="28" t="s">
        <v>181</v>
      </c>
      <c r="B91" s="32" t="s">
        <v>80</v>
      </c>
      <c r="C91" s="32" t="s">
        <v>45</v>
      </c>
    </row>
    <row r="92" spans="1:3" hidden="1" x14ac:dyDescent="0.25">
      <c r="A92" s="28" t="s">
        <v>114</v>
      </c>
      <c r="B92" s="32" t="s">
        <v>37</v>
      </c>
      <c r="C92" s="32" t="s">
        <v>81</v>
      </c>
    </row>
    <row r="93" spans="1:3" hidden="1" x14ac:dyDescent="0.25">
      <c r="A93" s="28" t="s">
        <v>308</v>
      </c>
      <c r="B93" s="32" t="s">
        <v>146</v>
      </c>
      <c r="C93" s="32" t="s">
        <v>45</v>
      </c>
    </row>
    <row r="94" spans="1:3" hidden="1" x14ac:dyDescent="0.25">
      <c r="A94" s="28" t="s">
        <v>58</v>
      </c>
      <c r="B94" s="32" t="s">
        <v>70</v>
      </c>
      <c r="C94" s="32" t="s">
        <v>45</v>
      </c>
    </row>
    <row r="95" spans="1:3" hidden="1" x14ac:dyDescent="0.25">
      <c r="A95" s="28" t="s">
        <v>84</v>
      </c>
      <c r="B95" s="32" t="s">
        <v>159</v>
      </c>
      <c r="C95" s="32" t="s">
        <v>61</v>
      </c>
    </row>
    <row r="96" spans="1:3" hidden="1" x14ac:dyDescent="0.25">
      <c r="A96" s="28" t="s">
        <v>25</v>
      </c>
      <c r="B96" s="32" t="s">
        <v>44</v>
      </c>
      <c r="C96" s="32" t="s">
        <v>45</v>
      </c>
    </row>
    <row r="97" spans="1:3" hidden="1" x14ac:dyDescent="0.25">
      <c r="A97" s="28" t="s">
        <v>215</v>
      </c>
      <c r="B97" s="32" t="s">
        <v>111</v>
      </c>
      <c r="C97" s="32" t="s">
        <v>45</v>
      </c>
    </row>
    <row r="98" spans="1:3" hidden="1" x14ac:dyDescent="0.25">
      <c r="A98" s="28" t="s">
        <v>195</v>
      </c>
      <c r="B98" s="32" t="s">
        <v>159</v>
      </c>
      <c r="C98" s="32" t="s">
        <v>45</v>
      </c>
    </row>
    <row r="99" spans="1:3" hidden="1" x14ac:dyDescent="0.25">
      <c r="A99" s="28" t="s">
        <v>92</v>
      </c>
      <c r="B99" s="32" t="s">
        <v>94</v>
      </c>
      <c r="C99" s="32" t="s">
        <v>61</v>
      </c>
    </row>
    <row r="100" spans="1:3" hidden="1" x14ac:dyDescent="0.25">
      <c r="A100" s="28" t="s">
        <v>109</v>
      </c>
      <c r="B100" s="32" t="s">
        <v>44</v>
      </c>
      <c r="C100" s="32" t="s">
        <v>31</v>
      </c>
    </row>
  </sheetData>
  <autoFilter ref="A1:C100" xr:uid="{AEC26181-7B1D-4CC3-A3C8-E9484DCC718F}">
    <filterColumn colId="0">
      <filters>
        <filter val="Keila"/>
        <filter val="Kunda"/>
        <filter val="Kuressaare"/>
        <filter val="Saku"/>
        <filter val="Tapa"/>
        <filter val="Tartu"/>
        <filter val="Viljandi"/>
      </filters>
    </filterColumn>
    <filterColumn colId="1">
      <filters>
        <filter val="käsitöö"/>
      </filters>
    </filterColumn>
    <filterColumn colId="2">
      <filters>
        <filter val="hamster"/>
        <filter val="kass"/>
        <filter val="kilpkonn"/>
        <filter val="koer"/>
        <filter val="madu"/>
        <filter val="meresiga"/>
        <filter val="papago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E9DE-D7C0-4F07-96EC-CF5A6C2EB631}">
  <dimension ref="A1:C100"/>
  <sheetViews>
    <sheetView topLeftCell="A9" zoomScale="160" zoomScaleNormal="160" workbookViewId="0">
      <selection activeCell="P9" sqref="P9"/>
    </sheetView>
  </sheetViews>
  <sheetFormatPr defaultRowHeight="15" x14ac:dyDescent="0.25"/>
  <cols>
    <col min="1" max="1" width="18.5703125" style="49" customWidth="1"/>
    <col min="2" max="2" width="12.85546875" customWidth="1"/>
    <col min="3" max="3" width="14.42578125" customWidth="1"/>
  </cols>
  <sheetData>
    <row r="1" spans="1:3" x14ac:dyDescent="0.25">
      <c r="A1" s="47" t="s">
        <v>399</v>
      </c>
      <c r="B1" s="24" t="s">
        <v>13</v>
      </c>
      <c r="C1" s="24" t="s">
        <v>14</v>
      </c>
    </row>
    <row r="2" spans="1:3" x14ac:dyDescent="0.25">
      <c r="A2" s="48" t="str">
        <f>INDEX(Kuud,MONTH(Töötajad!C2))</f>
        <v>Veebruar</v>
      </c>
      <c r="B2" s="28" t="s">
        <v>23</v>
      </c>
      <c r="C2" s="28" t="s">
        <v>24</v>
      </c>
    </row>
    <row r="3" spans="1:3" x14ac:dyDescent="0.25">
      <c r="A3" s="48" t="str">
        <f>INDEX(Kuud,MONTH(Töötajad!C3))</f>
        <v>Aprill</v>
      </c>
      <c r="B3" s="28" t="s">
        <v>32</v>
      </c>
      <c r="C3" s="28" t="s">
        <v>33</v>
      </c>
    </row>
    <row r="4" spans="1:3" x14ac:dyDescent="0.25">
      <c r="A4" s="48" t="str">
        <f>INDEX(Kuud,MONTH(Töötajad!C4))</f>
        <v>Mai</v>
      </c>
      <c r="B4" s="28" t="s">
        <v>39</v>
      </c>
      <c r="C4" s="28" t="s">
        <v>40</v>
      </c>
    </row>
    <row r="5" spans="1:3" x14ac:dyDescent="0.25">
      <c r="A5" s="48" t="str">
        <f>INDEX(Kuud,MONTH(Töötajad!C5))</f>
        <v>Mai</v>
      </c>
      <c r="B5" s="28" t="s">
        <v>46</v>
      </c>
      <c r="C5" s="28" t="s">
        <v>47</v>
      </c>
    </row>
    <row r="6" spans="1:3" x14ac:dyDescent="0.25">
      <c r="A6" s="48" t="str">
        <f>INDEX(Kuud,MONTH(Töötajad!C6))</f>
        <v>August</v>
      </c>
      <c r="B6" s="28" t="s">
        <v>52</v>
      </c>
      <c r="C6" s="28" t="s">
        <v>53</v>
      </c>
    </row>
    <row r="7" spans="1:3" x14ac:dyDescent="0.25">
      <c r="A7" s="48" t="str">
        <f>INDEX(Kuud,MONTH(Töötajad!C7))</f>
        <v>November</v>
      </c>
      <c r="B7" s="28" t="s">
        <v>56</v>
      </c>
      <c r="C7" s="28" t="s">
        <v>57</v>
      </c>
    </row>
    <row r="8" spans="1:3" x14ac:dyDescent="0.25">
      <c r="A8" s="48" t="str">
        <f>INDEX(Kuud,MONTH(Töötajad!C8))</f>
        <v>Oktoober</v>
      </c>
      <c r="B8" s="28" t="s">
        <v>62</v>
      </c>
      <c r="C8" s="28" t="s">
        <v>63</v>
      </c>
    </row>
    <row r="9" spans="1:3" x14ac:dyDescent="0.25">
      <c r="A9" s="48" t="str">
        <f>INDEX(Kuud,MONTH(Töötajad!C9))</f>
        <v>Aprill</v>
      </c>
      <c r="B9" s="28" t="s">
        <v>66</v>
      </c>
      <c r="C9" s="28" t="s">
        <v>67</v>
      </c>
    </row>
    <row r="10" spans="1:3" x14ac:dyDescent="0.25">
      <c r="A10" s="48" t="str">
        <f>INDEX(Kuud,MONTH(Töötajad!C10))</f>
        <v>Märts</v>
      </c>
      <c r="B10" s="28" t="s">
        <v>72</v>
      </c>
      <c r="C10" s="28" t="s">
        <v>73</v>
      </c>
    </row>
    <row r="11" spans="1:3" x14ac:dyDescent="0.25">
      <c r="A11" s="48" t="str">
        <f>INDEX(Kuud,MONTH(Töötajad!C11))</f>
        <v>Oktoober</v>
      </c>
      <c r="B11" s="28" t="s">
        <v>75</v>
      </c>
      <c r="C11" s="28" t="s">
        <v>76</v>
      </c>
    </row>
    <row r="12" spans="1:3" x14ac:dyDescent="0.25">
      <c r="A12" s="48" t="str">
        <f>INDEX(Kuud,MONTH(Töötajad!C12))</f>
        <v>Aprill</v>
      </c>
      <c r="B12" s="28" t="s">
        <v>82</v>
      </c>
      <c r="C12" s="28" t="s">
        <v>83</v>
      </c>
    </row>
    <row r="13" spans="1:3" x14ac:dyDescent="0.25">
      <c r="A13" s="48" t="str">
        <f>INDEX(Kuud,MONTH(Töötajad!C13))</f>
        <v>Aprill</v>
      </c>
      <c r="B13" s="28" t="s">
        <v>86</v>
      </c>
      <c r="C13" s="28" t="s">
        <v>87</v>
      </c>
    </row>
    <row r="14" spans="1:3" x14ac:dyDescent="0.25">
      <c r="A14" s="48" t="str">
        <f>INDEX(Kuud,MONTH(Töötajad!C14))</f>
        <v>Veebruar</v>
      </c>
      <c r="B14" s="28" t="s">
        <v>39</v>
      </c>
      <c r="C14" s="28" t="s">
        <v>91</v>
      </c>
    </row>
    <row r="15" spans="1:3" x14ac:dyDescent="0.25">
      <c r="A15" s="48" t="str">
        <f>INDEX(Kuud,MONTH(Töötajad!C15))</f>
        <v>Veebruar</v>
      </c>
      <c r="B15" s="28" t="s">
        <v>95</v>
      </c>
      <c r="C15" s="28" t="s">
        <v>96</v>
      </c>
    </row>
    <row r="16" spans="1:3" x14ac:dyDescent="0.25">
      <c r="A16" s="48" t="str">
        <f>INDEX(Kuud,MONTH(Töötajad!C16))</f>
        <v>Veebruar</v>
      </c>
      <c r="B16" s="28" t="s">
        <v>99</v>
      </c>
      <c r="C16" s="28" t="s">
        <v>100</v>
      </c>
    </row>
    <row r="17" spans="1:3" x14ac:dyDescent="0.25">
      <c r="A17" s="48" t="str">
        <f>INDEX(Kuud,MONTH(Töötajad!C17))</f>
        <v>Mai</v>
      </c>
      <c r="B17" s="28" t="s">
        <v>104</v>
      </c>
      <c r="C17" s="28" t="s">
        <v>105</v>
      </c>
    </row>
    <row r="18" spans="1:3" x14ac:dyDescent="0.25">
      <c r="A18" s="48" t="str">
        <f>INDEX(Kuud,MONTH(Töötajad!C18))</f>
        <v>Juuli</v>
      </c>
      <c r="B18" s="28" t="s">
        <v>108</v>
      </c>
      <c r="C18" s="28" t="s">
        <v>73</v>
      </c>
    </row>
    <row r="19" spans="1:3" x14ac:dyDescent="0.25">
      <c r="A19" s="48" t="str">
        <f>INDEX(Kuud,MONTH(Töötajad!C19))</f>
        <v>Veebruar</v>
      </c>
      <c r="B19" s="28" t="s">
        <v>112</v>
      </c>
      <c r="C19" s="28" t="s">
        <v>113</v>
      </c>
    </row>
    <row r="20" spans="1:3" x14ac:dyDescent="0.25">
      <c r="A20" s="48" t="str">
        <f>INDEX(Kuud,MONTH(Töötajad!C20))</f>
        <v>November</v>
      </c>
      <c r="B20" s="28" t="s">
        <v>116</v>
      </c>
      <c r="C20" s="28" t="s">
        <v>117</v>
      </c>
    </row>
    <row r="21" spans="1:3" x14ac:dyDescent="0.25">
      <c r="A21" s="48" t="str">
        <f>INDEX(Kuud,MONTH(Töötajad!C21))</f>
        <v>Märts</v>
      </c>
      <c r="B21" s="28" t="s">
        <v>120</v>
      </c>
      <c r="C21" s="28" t="s">
        <v>121</v>
      </c>
    </row>
    <row r="22" spans="1:3" x14ac:dyDescent="0.25">
      <c r="A22" s="48" t="str">
        <f>INDEX(Kuud,MONTH(Töötajad!C22))</f>
        <v>Oktoober</v>
      </c>
      <c r="B22" s="28" t="s">
        <v>127</v>
      </c>
      <c r="C22" s="28" t="s">
        <v>128</v>
      </c>
    </row>
    <row r="23" spans="1:3" x14ac:dyDescent="0.25">
      <c r="A23" s="48" t="str">
        <f>INDEX(Kuud,MONTH(Töötajad!C23))</f>
        <v>Oktoober</v>
      </c>
      <c r="B23" s="28" t="s">
        <v>132</v>
      </c>
      <c r="C23" s="28" t="s">
        <v>133</v>
      </c>
    </row>
    <row r="24" spans="1:3" x14ac:dyDescent="0.25">
      <c r="A24" s="48" t="str">
        <f>INDEX(Kuud,MONTH(Töötajad!C24))</f>
        <v>Oktoober</v>
      </c>
      <c r="B24" s="28" t="s">
        <v>136</v>
      </c>
      <c r="C24" s="28" t="s">
        <v>137</v>
      </c>
    </row>
    <row r="25" spans="1:3" x14ac:dyDescent="0.25">
      <c r="A25" s="48" t="str">
        <f>INDEX(Kuud,MONTH(Töötajad!C25))</f>
        <v>Mai</v>
      </c>
      <c r="B25" s="28" t="s">
        <v>72</v>
      </c>
      <c r="C25" s="28" t="s">
        <v>140</v>
      </c>
    </row>
    <row r="26" spans="1:3" x14ac:dyDescent="0.25">
      <c r="A26" s="48" t="str">
        <f>INDEX(Kuud,MONTH(Töötajad!C26))</f>
        <v>September</v>
      </c>
      <c r="B26" s="28" t="s">
        <v>142</v>
      </c>
      <c r="C26" s="28" t="s">
        <v>143</v>
      </c>
    </row>
    <row r="27" spans="1:3" x14ac:dyDescent="0.25">
      <c r="A27" s="48" t="str">
        <f>INDEX(Kuud,MONTH(Töötajad!C27))</f>
        <v>November</v>
      </c>
      <c r="B27" s="28" t="s">
        <v>147</v>
      </c>
      <c r="C27" s="28" t="s">
        <v>148</v>
      </c>
    </row>
    <row r="28" spans="1:3" x14ac:dyDescent="0.25">
      <c r="A28" s="48" t="str">
        <f>INDEX(Kuud,MONTH(Töötajad!C28))</f>
        <v>November</v>
      </c>
      <c r="B28" s="28" t="s">
        <v>132</v>
      </c>
      <c r="C28" s="28" t="s">
        <v>152</v>
      </c>
    </row>
    <row r="29" spans="1:3" x14ac:dyDescent="0.25">
      <c r="A29" s="48" t="str">
        <f>INDEX(Kuud,MONTH(Töötajad!C29))</f>
        <v>Veebruar</v>
      </c>
      <c r="B29" s="28" t="s">
        <v>154</v>
      </c>
      <c r="C29" s="28" t="s">
        <v>155</v>
      </c>
    </row>
    <row r="30" spans="1:3" x14ac:dyDescent="0.25">
      <c r="A30" s="48" t="str">
        <f>INDEX(Kuud,MONTH(Töötajad!C30))</f>
        <v>September</v>
      </c>
      <c r="B30" s="28" t="s">
        <v>160</v>
      </c>
      <c r="C30" s="28" t="s">
        <v>161</v>
      </c>
    </row>
    <row r="31" spans="1:3" x14ac:dyDescent="0.25">
      <c r="A31" s="48" t="str">
        <f>INDEX(Kuud,MONTH(Töötajad!C31))</f>
        <v>Juuni</v>
      </c>
      <c r="B31" s="28" t="s">
        <v>163</v>
      </c>
      <c r="C31" s="28" t="s">
        <v>164</v>
      </c>
    </row>
    <row r="32" spans="1:3" x14ac:dyDescent="0.25">
      <c r="A32" s="48" t="str">
        <f>INDEX(Kuud,MONTH(Töötajad!C32))</f>
        <v>Jaanuar</v>
      </c>
      <c r="B32" s="28" t="s">
        <v>168</v>
      </c>
      <c r="C32" s="28" t="s">
        <v>169</v>
      </c>
    </row>
    <row r="33" spans="1:3" x14ac:dyDescent="0.25">
      <c r="A33" s="48" t="str">
        <f>INDEX(Kuud,MONTH(Töötajad!C33))</f>
        <v>Juuli</v>
      </c>
      <c r="B33" s="28" t="s">
        <v>112</v>
      </c>
      <c r="C33" s="28" t="s">
        <v>171</v>
      </c>
    </row>
    <row r="34" spans="1:3" x14ac:dyDescent="0.25">
      <c r="A34" s="48" t="str">
        <f>INDEX(Kuud,MONTH(Töötajad!C34))</f>
        <v>Jaanuar</v>
      </c>
      <c r="B34" s="28" t="s">
        <v>154</v>
      </c>
      <c r="C34" s="28" t="s">
        <v>172</v>
      </c>
    </row>
    <row r="35" spans="1:3" x14ac:dyDescent="0.25">
      <c r="A35" s="48" t="str">
        <f>INDEX(Kuud,MONTH(Töötajad!C35))</f>
        <v>August</v>
      </c>
      <c r="B35" s="28" t="s">
        <v>52</v>
      </c>
      <c r="C35" s="28" t="s">
        <v>176</v>
      </c>
    </row>
    <row r="36" spans="1:3" x14ac:dyDescent="0.25">
      <c r="A36" s="48" t="str">
        <f>INDEX(Kuud,MONTH(Töötajad!C36))</f>
        <v>September</v>
      </c>
      <c r="B36" s="28" t="s">
        <v>86</v>
      </c>
      <c r="C36" s="28" t="s">
        <v>178</v>
      </c>
    </row>
    <row r="37" spans="1:3" x14ac:dyDescent="0.25">
      <c r="A37" s="48" t="str">
        <f>INDEX(Kuud,MONTH(Töötajad!C37))</f>
        <v>Juuni</v>
      </c>
      <c r="B37" s="28" t="s">
        <v>95</v>
      </c>
      <c r="C37" s="28" t="s">
        <v>180</v>
      </c>
    </row>
    <row r="38" spans="1:3" x14ac:dyDescent="0.25">
      <c r="A38" s="48" t="str">
        <f>INDEX(Kuud,MONTH(Töötajad!C38))</f>
        <v>Oktoober</v>
      </c>
      <c r="B38" s="28" t="s">
        <v>183</v>
      </c>
      <c r="C38" s="28" t="s">
        <v>184</v>
      </c>
    </row>
    <row r="39" spans="1:3" x14ac:dyDescent="0.25">
      <c r="A39" s="48" t="str">
        <f>INDEX(Kuud,MONTH(Töötajad!C39))</f>
        <v>Juuli</v>
      </c>
      <c r="B39" s="28" t="s">
        <v>186</v>
      </c>
      <c r="C39" s="28" t="s">
        <v>187</v>
      </c>
    </row>
    <row r="40" spans="1:3" x14ac:dyDescent="0.25">
      <c r="A40" s="48" t="str">
        <f>INDEX(Kuud,MONTH(Töötajad!C40))</f>
        <v>September</v>
      </c>
      <c r="B40" s="28" t="s">
        <v>99</v>
      </c>
      <c r="C40" s="28" t="s">
        <v>191</v>
      </c>
    </row>
    <row r="41" spans="1:3" x14ac:dyDescent="0.25">
      <c r="A41" s="48" t="str">
        <f>INDEX(Kuud,MONTH(Töötajad!C41))</f>
        <v>August</v>
      </c>
      <c r="B41" s="28" t="s">
        <v>193</v>
      </c>
      <c r="C41" s="28" t="s">
        <v>194</v>
      </c>
    </row>
    <row r="42" spans="1:3" x14ac:dyDescent="0.25">
      <c r="A42" s="48" t="str">
        <f>INDEX(Kuud,MONTH(Töötajad!C42))</f>
        <v>Märts</v>
      </c>
      <c r="B42" s="28" t="s">
        <v>198</v>
      </c>
      <c r="C42" s="28" t="s">
        <v>199</v>
      </c>
    </row>
    <row r="43" spans="1:3" x14ac:dyDescent="0.25">
      <c r="A43" s="48" t="str">
        <f>INDEX(Kuud,MONTH(Töötajad!C43))</f>
        <v>Mai</v>
      </c>
      <c r="B43" s="28" t="s">
        <v>203</v>
      </c>
      <c r="C43" s="28" t="s">
        <v>204</v>
      </c>
    </row>
    <row r="44" spans="1:3" x14ac:dyDescent="0.25">
      <c r="A44" s="48" t="str">
        <f>INDEX(Kuud,MONTH(Töötajad!C44))</f>
        <v>Oktoober</v>
      </c>
      <c r="B44" s="28" t="s">
        <v>206</v>
      </c>
      <c r="C44" s="28" t="s">
        <v>207</v>
      </c>
    </row>
    <row r="45" spans="1:3" x14ac:dyDescent="0.25">
      <c r="A45" s="48" t="str">
        <f>INDEX(Kuud,MONTH(Töötajad!C45))</f>
        <v>Aprill</v>
      </c>
      <c r="B45" s="28" t="s">
        <v>208</v>
      </c>
      <c r="C45" s="28" t="s">
        <v>209</v>
      </c>
    </row>
    <row r="46" spans="1:3" x14ac:dyDescent="0.25">
      <c r="A46" s="48" t="str">
        <f>INDEX(Kuud,MONTH(Töötajad!C46))</f>
        <v>Mai</v>
      </c>
      <c r="B46" s="28" t="s">
        <v>203</v>
      </c>
      <c r="C46" s="28" t="s">
        <v>24</v>
      </c>
    </row>
    <row r="47" spans="1:3" x14ac:dyDescent="0.25">
      <c r="A47" s="48" t="str">
        <f>INDEX(Kuud,MONTH(Töötajad!C47))</f>
        <v>Jaanuar</v>
      </c>
      <c r="B47" s="28" t="s">
        <v>212</v>
      </c>
      <c r="C47" s="28" t="s">
        <v>121</v>
      </c>
    </row>
    <row r="48" spans="1:3" x14ac:dyDescent="0.25">
      <c r="A48" s="48" t="str">
        <f>INDEX(Kuud,MONTH(Töötajad!C48))</f>
        <v>Mai</v>
      </c>
      <c r="B48" s="28" t="s">
        <v>39</v>
      </c>
      <c r="C48" s="28" t="s">
        <v>214</v>
      </c>
    </row>
    <row r="49" spans="1:3" x14ac:dyDescent="0.25">
      <c r="A49" s="48" t="str">
        <f>INDEX(Kuud,MONTH(Töötajad!C49))</f>
        <v>September</v>
      </c>
      <c r="B49" s="28" t="s">
        <v>217</v>
      </c>
      <c r="C49" s="28" t="s">
        <v>218</v>
      </c>
    </row>
    <row r="50" spans="1:3" x14ac:dyDescent="0.25">
      <c r="A50" s="48" t="str">
        <f>INDEX(Kuud,MONTH(Töötajad!C50))</f>
        <v>September</v>
      </c>
      <c r="B50" s="28" t="s">
        <v>219</v>
      </c>
      <c r="C50" s="28" t="s">
        <v>220</v>
      </c>
    </row>
    <row r="51" spans="1:3" x14ac:dyDescent="0.25">
      <c r="A51" s="48" t="str">
        <f>INDEX(Kuud,MONTH(Töötajad!C51))</f>
        <v>September</v>
      </c>
      <c r="B51" s="28" t="s">
        <v>223</v>
      </c>
      <c r="C51" s="28" t="s">
        <v>224</v>
      </c>
    </row>
    <row r="52" spans="1:3" x14ac:dyDescent="0.25">
      <c r="A52" s="48" t="str">
        <f>INDEX(Kuud,MONTH(Töötajad!C52))</f>
        <v>August</v>
      </c>
      <c r="B52" s="28" t="s">
        <v>227</v>
      </c>
      <c r="C52" s="28" t="s">
        <v>228</v>
      </c>
    </row>
    <row r="53" spans="1:3" x14ac:dyDescent="0.25">
      <c r="A53" s="48" t="str">
        <f>INDEX(Kuud,MONTH(Töötajad!C53))</f>
        <v>August</v>
      </c>
      <c r="B53" s="28" t="s">
        <v>230</v>
      </c>
      <c r="C53" s="28" t="s">
        <v>231</v>
      </c>
    </row>
    <row r="54" spans="1:3" x14ac:dyDescent="0.25">
      <c r="A54" s="48" t="str">
        <f>INDEX(Kuud,MONTH(Töötajad!C54))</f>
        <v>Juuni</v>
      </c>
      <c r="B54" s="28" t="s">
        <v>233</v>
      </c>
      <c r="C54" s="28" t="s">
        <v>231</v>
      </c>
    </row>
    <row r="55" spans="1:3" x14ac:dyDescent="0.25">
      <c r="A55" s="48" t="str">
        <f>INDEX(Kuud,MONTH(Töötajad!C55))</f>
        <v>Detsember</v>
      </c>
      <c r="B55" s="28" t="s">
        <v>234</v>
      </c>
      <c r="C55" s="28" t="s">
        <v>235</v>
      </c>
    </row>
    <row r="56" spans="1:3" x14ac:dyDescent="0.25">
      <c r="A56" s="48" t="str">
        <f>INDEX(Kuud,MONTH(Töötajad!C56))</f>
        <v>August</v>
      </c>
      <c r="B56" s="28" t="s">
        <v>198</v>
      </c>
      <c r="C56" s="28" t="s">
        <v>237</v>
      </c>
    </row>
    <row r="57" spans="1:3" x14ac:dyDescent="0.25">
      <c r="A57" s="48" t="str">
        <f>INDEX(Kuud,MONTH(Töötajad!C57))</f>
        <v>Märts</v>
      </c>
      <c r="B57" s="28" t="s">
        <v>147</v>
      </c>
      <c r="C57" s="28" t="s">
        <v>240</v>
      </c>
    </row>
    <row r="58" spans="1:3" x14ac:dyDescent="0.25">
      <c r="A58" s="48" t="str">
        <f>INDEX(Kuud,MONTH(Töötajad!C58))</f>
        <v>Märts</v>
      </c>
      <c r="B58" s="28" t="s">
        <v>242</v>
      </c>
      <c r="C58" s="28" t="s">
        <v>243</v>
      </c>
    </row>
    <row r="59" spans="1:3" x14ac:dyDescent="0.25">
      <c r="A59" s="48" t="str">
        <f>INDEX(Kuud,MONTH(Töötajad!C59))</f>
        <v>September</v>
      </c>
      <c r="B59" s="28" t="s">
        <v>245</v>
      </c>
      <c r="C59" s="28" t="s">
        <v>246</v>
      </c>
    </row>
    <row r="60" spans="1:3" x14ac:dyDescent="0.25">
      <c r="A60" s="48" t="str">
        <f>INDEX(Kuud,MONTH(Töötajad!C60))</f>
        <v>Märts</v>
      </c>
      <c r="B60" s="28" t="s">
        <v>248</v>
      </c>
      <c r="C60" s="28" t="s">
        <v>161</v>
      </c>
    </row>
    <row r="61" spans="1:3" x14ac:dyDescent="0.25">
      <c r="A61" s="48" t="str">
        <f>INDEX(Kuud,MONTH(Töötajad!C61))</f>
        <v>Märts</v>
      </c>
      <c r="B61" s="28" t="s">
        <v>250</v>
      </c>
      <c r="C61" s="28" t="s">
        <v>251</v>
      </c>
    </row>
    <row r="62" spans="1:3" x14ac:dyDescent="0.25">
      <c r="A62" s="48" t="str">
        <f>INDEX(Kuud,MONTH(Töötajad!C62))</f>
        <v>Juuni</v>
      </c>
      <c r="B62" s="28" t="s">
        <v>253</v>
      </c>
      <c r="C62" s="28" t="s">
        <v>254</v>
      </c>
    </row>
    <row r="63" spans="1:3" x14ac:dyDescent="0.25">
      <c r="A63" s="48" t="str">
        <f>INDEX(Kuud,MONTH(Töötajad!C63))</f>
        <v>September</v>
      </c>
      <c r="B63" s="28" t="s">
        <v>256</v>
      </c>
      <c r="C63" s="28" t="s">
        <v>257</v>
      </c>
    </row>
    <row r="64" spans="1:3" x14ac:dyDescent="0.25">
      <c r="A64" s="48" t="str">
        <f>INDEX(Kuud,MONTH(Töötajad!C64))</f>
        <v>Aprill</v>
      </c>
      <c r="B64" s="28" t="s">
        <v>260</v>
      </c>
      <c r="C64" s="28" t="s">
        <v>261</v>
      </c>
    </row>
    <row r="65" spans="1:3" x14ac:dyDescent="0.25">
      <c r="A65" s="48" t="str">
        <f>INDEX(Kuud,MONTH(Töötajad!C65))</f>
        <v>Detsember</v>
      </c>
      <c r="B65" s="28" t="s">
        <v>263</v>
      </c>
      <c r="C65" s="28" t="s">
        <v>264</v>
      </c>
    </row>
    <row r="66" spans="1:3" x14ac:dyDescent="0.25">
      <c r="A66" s="48" t="str">
        <f>INDEX(Kuud,MONTH(Töötajad!C66))</f>
        <v>Märts</v>
      </c>
      <c r="B66" s="28" t="s">
        <v>154</v>
      </c>
      <c r="C66" s="28" t="s">
        <v>267</v>
      </c>
    </row>
    <row r="67" spans="1:3" x14ac:dyDescent="0.25">
      <c r="A67" s="48" t="str">
        <f>INDEX(Kuud,MONTH(Töötajad!C67))</f>
        <v>August</v>
      </c>
      <c r="B67" s="28" t="s">
        <v>269</v>
      </c>
      <c r="C67" s="28" t="s">
        <v>254</v>
      </c>
    </row>
    <row r="68" spans="1:3" x14ac:dyDescent="0.25">
      <c r="A68" s="48" t="str">
        <f>INDEX(Kuud,MONTH(Töötajad!C68))</f>
        <v>Juuni</v>
      </c>
      <c r="B68" s="28" t="s">
        <v>116</v>
      </c>
      <c r="C68" s="28" t="s">
        <v>270</v>
      </c>
    </row>
    <row r="69" spans="1:3" x14ac:dyDescent="0.25">
      <c r="A69" s="48" t="str">
        <f>INDEX(Kuud,MONTH(Töötajad!C69))</f>
        <v>August</v>
      </c>
      <c r="B69" s="28" t="s">
        <v>95</v>
      </c>
      <c r="C69" s="28" t="s">
        <v>273</v>
      </c>
    </row>
    <row r="70" spans="1:3" x14ac:dyDescent="0.25">
      <c r="A70" s="48" t="str">
        <f>INDEX(Kuud,MONTH(Töötajad!C70))</f>
        <v>Jaanuar</v>
      </c>
      <c r="B70" s="28" t="s">
        <v>193</v>
      </c>
      <c r="C70" s="28" t="s">
        <v>105</v>
      </c>
    </row>
    <row r="71" spans="1:3" x14ac:dyDescent="0.25">
      <c r="A71" s="48" t="str">
        <f>INDEX(Kuud,MONTH(Töötajad!C71))</f>
        <v>September</v>
      </c>
      <c r="B71" s="28" t="s">
        <v>277</v>
      </c>
      <c r="C71" s="28" t="s">
        <v>105</v>
      </c>
    </row>
    <row r="72" spans="1:3" x14ac:dyDescent="0.25">
      <c r="A72" s="48" t="str">
        <f>INDEX(Kuud,MONTH(Töötajad!C72))</f>
        <v>Juuni</v>
      </c>
      <c r="B72" s="28" t="s">
        <v>279</v>
      </c>
      <c r="C72" s="28" t="s">
        <v>228</v>
      </c>
    </row>
    <row r="73" spans="1:3" x14ac:dyDescent="0.25">
      <c r="A73" s="48" t="str">
        <f>INDEX(Kuud,MONTH(Töötajad!C73))</f>
        <v>Mai</v>
      </c>
      <c r="B73" s="28" t="s">
        <v>52</v>
      </c>
      <c r="C73" s="28" t="s">
        <v>282</v>
      </c>
    </row>
    <row r="74" spans="1:3" x14ac:dyDescent="0.25">
      <c r="A74" s="48" t="str">
        <f>INDEX(Kuud,MONTH(Töötajad!C74))</f>
        <v>Mai</v>
      </c>
      <c r="B74" s="28" t="s">
        <v>284</v>
      </c>
      <c r="C74" s="28" t="s">
        <v>285</v>
      </c>
    </row>
    <row r="75" spans="1:3" x14ac:dyDescent="0.25">
      <c r="A75" s="48" t="str">
        <f>INDEX(Kuud,MONTH(Töötajad!C75))</f>
        <v>September</v>
      </c>
      <c r="B75" s="28" t="s">
        <v>287</v>
      </c>
      <c r="C75" s="28" t="s">
        <v>288</v>
      </c>
    </row>
    <row r="76" spans="1:3" x14ac:dyDescent="0.25">
      <c r="A76" s="48" t="str">
        <f>INDEX(Kuud,MONTH(Töötajad!C76))</f>
        <v>Detsember</v>
      </c>
      <c r="B76" s="28" t="s">
        <v>233</v>
      </c>
      <c r="C76" s="28" t="s">
        <v>290</v>
      </c>
    </row>
    <row r="77" spans="1:3" x14ac:dyDescent="0.25">
      <c r="A77" s="48" t="str">
        <f>INDEX(Kuud,MONTH(Töötajad!C77))</f>
        <v>August</v>
      </c>
      <c r="B77" s="28" t="s">
        <v>292</v>
      </c>
      <c r="C77" s="28" t="s">
        <v>293</v>
      </c>
    </row>
    <row r="78" spans="1:3" x14ac:dyDescent="0.25">
      <c r="A78" s="48" t="str">
        <f>INDEX(Kuud,MONTH(Töötajad!C78))</f>
        <v>Juuli</v>
      </c>
      <c r="B78" s="28" t="s">
        <v>260</v>
      </c>
      <c r="C78" s="28" t="s">
        <v>295</v>
      </c>
    </row>
    <row r="79" spans="1:3" x14ac:dyDescent="0.25">
      <c r="A79" s="48" t="str">
        <f>INDEX(Kuud,MONTH(Töötajad!C79))</f>
        <v>November</v>
      </c>
      <c r="B79" s="28" t="s">
        <v>297</v>
      </c>
      <c r="C79" s="28" t="s">
        <v>298</v>
      </c>
    </row>
    <row r="80" spans="1:3" x14ac:dyDescent="0.25">
      <c r="A80" s="48" t="str">
        <f>INDEX(Kuud,MONTH(Töötajad!C80))</f>
        <v>August</v>
      </c>
      <c r="B80" s="28" t="s">
        <v>300</v>
      </c>
      <c r="C80" s="28" t="s">
        <v>301</v>
      </c>
    </row>
    <row r="81" spans="1:3" x14ac:dyDescent="0.25">
      <c r="A81" s="48" t="str">
        <f>INDEX(Kuud,MONTH(Töötajad!C81))</f>
        <v>Aprill</v>
      </c>
      <c r="B81" s="28" t="s">
        <v>303</v>
      </c>
      <c r="C81" s="28" t="s">
        <v>304</v>
      </c>
    </row>
    <row r="82" spans="1:3" x14ac:dyDescent="0.25">
      <c r="A82" s="48" t="str">
        <f>INDEX(Kuud,MONTH(Töötajad!C82))</f>
        <v>Oktoober</v>
      </c>
      <c r="B82" s="28" t="s">
        <v>306</v>
      </c>
      <c r="C82" s="28" t="s">
        <v>307</v>
      </c>
    </row>
    <row r="83" spans="1:3" x14ac:dyDescent="0.25">
      <c r="A83" s="48" t="str">
        <f>INDEX(Kuud,MONTH(Töötajad!C83))</f>
        <v>Veebruar</v>
      </c>
      <c r="B83" s="28" t="s">
        <v>82</v>
      </c>
      <c r="C83" s="28" t="s">
        <v>307</v>
      </c>
    </row>
    <row r="84" spans="1:3" x14ac:dyDescent="0.25">
      <c r="A84" s="48" t="str">
        <f>INDEX(Kuud,MONTH(Töötajad!C84))</f>
        <v>Juuli</v>
      </c>
      <c r="B84" s="28" t="s">
        <v>112</v>
      </c>
      <c r="C84" s="28" t="s">
        <v>311</v>
      </c>
    </row>
    <row r="85" spans="1:3" x14ac:dyDescent="0.25">
      <c r="A85" s="48" t="str">
        <f>INDEX(Kuud,MONTH(Töötajad!C85))</f>
        <v>Mai</v>
      </c>
      <c r="B85" s="28" t="s">
        <v>95</v>
      </c>
      <c r="C85" s="28" t="s">
        <v>312</v>
      </c>
    </row>
    <row r="86" spans="1:3" x14ac:dyDescent="0.25">
      <c r="A86" s="48" t="str">
        <f>INDEX(Kuud,MONTH(Töötajad!C86))</f>
        <v>November</v>
      </c>
      <c r="B86" s="28" t="s">
        <v>314</v>
      </c>
      <c r="C86" s="28" t="s">
        <v>315</v>
      </c>
    </row>
    <row r="87" spans="1:3" x14ac:dyDescent="0.25">
      <c r="A87" s="48" t="str">
        <f>INDEX(Kuud,MONTH(Töötajad!C87))</f>
        <v>Detsember</v>
      </c>
      <c r="B87" s="28" t="s">
        <v>95</v>
      </c>
      <c r="C87" s="28" t="s">
        <v>317</v>
      </c>
    </row>
    <row r="88" spans="1:3" x14ac:dyDescent="0.25">
      <c r="A88" s="48" t="str">
        <f>INDEX(Kuud,MONTH(Töötajad!C88))</f>
        <v>Aprill</v>
      </c>
      <c r="B88" s="28" t="s">
        <v>56</v>
      </c>
      <c r="C88" s="28" t="s">
        <v>319</v>
      </c>
    </row>
    <row r="89" spans="1:3" x14ac:dyDescent="0.25">
      <c r="A89" s="48" t="str">
        <f>INDEX(Kuud,MONTH(Töötajad!C89))</f>
        <v>November</v>
      </c>
      <c r="B89" s="28" t="s">
        <v>72</v>
      </c>
      <c r="C89" s="28" t="s">
        <v>319</v>
      </c>
    </row>
    <row r="90" spans="1:3" x14ac:dyDescent="0.25">
      <c r="A90" s="48" t="str">
        <f>INDEX(Kuud,MONTH(Töötajad!C90))</f>
        <v>Oktoober</v>
      </c>
      <c r="B90" s="28" t="s">
        <v>75</v>
      </c>
      <c r="C90" s="28" t="s">
        <v>322</v>
      </c>
    </row>
    <row r="91" spans="1:3" x14ac:dyDescent="0.25">
      <c r="A91" s="48" t="str">
        <f>INDEX(Kuud,MONTH(Töötajad!C91))</f>
        <v>November</v>
      </c>
      <c r="B91" s="28" t="s">
        <v>324</v>
      </c>
      <c r="C91" s="28" t="s">
        <v>325</v>
      </c>
    </row>
    <row r="92" spans="1:3" x14ac:dyDescent="0.25">
      <c r="A92" s="48" t="str">
        <f>INDEX(Kuud,MONTH(Töötajad!C92))</f>
        <v>Mai</v>
      </c>
      <c r="B92" s="28" t="s">
        <v>306</v>
      </c>
      <c r="C92" s="28" t="s">
        <v>327</v>
      </c>
    </row>
    <row r="93" spans="1:3" x14ac:dyDescent="0.25">
      <c r="A93" s="48" t="str">
        <f>INDEX(Kuud,MONTH(Töötajad!C93))</f>
        <v>Juuni</v>
      </c>
      <c r="B93" s="28" t="s">
        <v>287</v>
      </c>
      <c r="C93" s="28" t="s">
        <v>329</v>
      </c>
    </row>
    <row r="94" spans="1:3" x14ac:dyDescent="0.25">
      <c r="A94" s="48" t="str">
        <f>INDEX(Kuud,MONTH(Töötajad!C94))</f>
        <v>Juuli</v>
      </c>
      <c r="B94" s="28" t="s">
        <v>331</v>
      </c>
      <c r="C94" s="28" t="s">
        <v>332</v>
      </c>
    </row>
    <row r="95" spans="1:3" x14ac:dyDescent="0.25">
      <c r="A95" s="48" t="str">
        <f>INDEX(Kuud,MONTH(Töötajad!C95))</f>
        <v>Jaanuar</v>
      </c>
      <c r="B95" s="28" t="s">
        <v>132</v>
      </c>
      <c r="C95" s="28" t="s">
        <v>333</v>
      </c>
    </row>
    <row r="96" spans="1:3" x14ac:dyDescent="0.25">
      <c r="A96" s="48" t="str">
        <f>INDEX(Kuud,MONTH(Töötajad!C96))</f>
        <v>September</v>
      </c>
      <c r="B96" s="28" t="s">
        <v>335</v>
      </c>
      <c r="C96" s="28" t="s">
        <v>117</v>
      </c>
    </row>
    <row r="97" spans="1:3" x14ac:dyDescent="0.25">
      <c r="A97" s="48" t="str">
        <f>INDEX(Kuud,MONTH(Töötajad!C97))</f>
        <v>Jaanuar</v>
      </c>
      <c r="B97" s="28" t="s">
        <v>337</v>
      </c>
      <c r="C97" s="28" t="s">
        <v>117</v>
      </c>
    </row>
    <row r="98" spans="1:3" x14ac:dyDescent="0.25">
      <c r="A98" s="48" t="str">
        <f>INDEX(Kuud,MONTH(Töötajad!C98))</f>
        <v>Aprill</v>
      </c>
      <c r="B98" s="28" t="s">
        <v>339</v>
      </c>
      <c r="C98" s="28" t="s">
        <v>220</v>
      </c>
    </row>
    <row r="99" spans="1:3" x14ac:dyDescent="0.25">
      <c r="A99" s="48" t="str">
        <f>INDEX(Kuud,MONTH(Töötajad!C99))</f>
        <v>Detsember</v>
      </c>
      <c r="B99" s="28" t="s">
        <v>341</v>
      </c>
      <c r="C99" s="28" t="s">
        <v>342</v>
      </c>
    </row>
    <row r="100" spans="1:3" x14ac:dyDescent="0.25">
      <c r="A100" s="48" t="str">
        <f>INDEX(Kuud,MONTH(Töötajad!C100))</f>
        <v>Aprill</v>
      </c>
      <c r="B100" s="28" t="s">
        <v>52</v>
      </c>
      <c r="C100" s="28" t="s">
        <v>344</v>
      </c>
    </row>
  </sheetData>
  <autoFilter ref="A1:C1" xr:uid="{2A92E9DE-D7C0-4F07-96EC-CF5A6C2EB63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C5E0-5E6E-4CBA-A254-D0D447383AB3}">
  <dimension ref="A1:U100"/>
  <sheetViews>
    <sheetView topLeftCell="B1" workbookViewId="0">
      <selection activeCell="D3" sqref="D3:U7"/>
    </sheetView>
  </sheetViews>
  <sheetFormatPr defaultRowHeight="15" x14ac:dyDescent="0.25"/>
  <cols>
    <col min="1" max="1" width="18.5703125" style="49" customWidth="1"/>
    <col min="2" max="2" width="12.140625" customWidth="1"/>
    <col min="3" max="3" width="16.140625" customWidth="1"/>
    <col min="4" max="4" width="12.5703125" bestFit="1" customWidth="1"/>
    <col min="5" max="5" width="15.5703125" bestFit="1" customWidth="1"/>
    <col min="6" max="6" width="7" bestFit="1" customWidth="1"/>
    <col min="7" max="7" width="12.28515625" bestFit="1" customWidth="1"/>
    <col min="8" max="8" width="8.7109375" bestFit="1" customWidth="1"/>
    <col min="9" max="9" width="6.28515625" bestFit="1" customWidth="1"/>
    <col min="10" max="10" width="7.140625" bestFit="1" customWidth="1"/>
    <col min="11" max="11" width="11.28515625" bestFit="1" customWidth="1"/>
    <col min="12" max="12" width="7.7109375" bestFit="1" customWidth="1"/>
    <col min="13" max="13" width="11.7109375" bestFit="1" customWidth="1"/>
    <col min="14" max="14" width="8.7109375" bestFit="1" customWidth="1"/>
    <col min="15" max="15" width="17.42578125" bestFit="1" customWidth="1"/>
    <col min="16" max="16" width="16.42578125" bestFit="1" customWidth="1"/>
    <col min="17" max="17" width="10" bestFit="1" customWidth="1"/>
    <col min="18" max="18" width="11.140625" bestFit="1" customWidth="1"/>
    <col min="19" max="19" width="7.28515625" bestFit="1" customWidth="1"/>
    <col min="20" max="20" width="7.7109375" bestFit="1" customWidth="1"/>
    <col min="21" max="21" width="10.7109375" bestFit="1" customWidth="1"/>
  </cols>
  <sheetData>
    <row r="1" spans="1:21" x14ac:dyDescent="0.25">
      <c r="A1" s="47" t="s">
        <v>395</v>
      </c>
      <c r="B1" s="24" t="s">
        <v>15</v>
      </c>
      <c r="C1" s="26" t="s">
        <v>21</v>
      </c>
    </row>
    <row r="2" spans="1:21" x14ac:dyDescent="0.25">
      <c r="A2" s="48" t="str">
        <f>IF(MOD(MID(Töötajad!A2,1,1), 2)=0, "naine", "mees")</f>
        <v>mees</v>
      </c>
      <c r="B2" s="28" t="s">
        <v>25</v>
      </c>
      <c r="C2" s="32" t="s">
        <v>30</v>
      </c>
    </row>
    <row r="3" spans="1:21" x14ac:dyDescent="0.25">
      <c r="A3" s="48" t="str">
        <f>IF(MOD(MID(Töötajad!A3,1,1), 2)=0, "naine", "mees")</f>
        <v>naine</v>
      </c>
      <c r="B3" s="28" t="s">
        <v>34</v>
      </c>
      <c r="C3" s="32" t="s">
        <v>37</v>
      </c>
      <c r="D3" s="51" t="s">
        <v>407</v>
      </c>
      <c r="E3" s="51" t="s">
        <v>408</v>
      </c>
    </row>
    <row r="4" spans="1:21" x14ac:dyDescent="0.25">
      <c r="A4" s="48" t="str">
        <f>IF(MOD(MID(Töötajad!A4,1,1), 2)=0, "naine", "mees")</f>
        <v>mees</v>
      </c>
      <c r="B4" s="28" t="s">
        <v>41</v>
      </c>
      <c r="C4" s="32" t="s">
        <v>44</v>
      </c>
      <c r="D4" s="51" t="s">
        <v>402</v>
      </c>
      <c r="E4" t="s">
        <v>126</v>
      </c>
      <c r="F4" t="s">
        <v>197</v>
      </c>
      <c r="G4" t="s">
        <v>190</v>
      </c>
      <c r="H4" t="s">
        <v>44</v>
      </c>
      <c r="I4" t="s">
        <v>51</v>
      </c>
      <c r="J4" t="s">
        <v>60</v>
      </c>
      <c r="K4" t="s">
        <v>102</v>
      </c>
      <c r="L4" t="s">
        <v>202</v>
      </c>
      <c r="M4" t="s">
        <v>111</v>
      </c>
      <c r="N4" t="s">
        <v>80</v>
      </c>
      <c r="O4" t="s">
        <v>30</v>
      </c>
      <c r="P4" t="s">
        <v>37</v>
      </c>
      <c r="Q4" t="s">
        <v>159</v>
      </c>
      <c r="R4" t="s">
        <v>70</v>
      </c>
      <c r="S4" t="s">
        <v>146</v>
      </c>
      <c r="T4" t="s">
        <v>94</v>
      </c>
      <c r="U4" t="s">
        <v>403</v>
      </c>
    </row>
    <row r="5" spans="1:21" x14ac:dyDescent="0.25">
      <c r="A5" s="48" t="str">
        <f>IF(MOD(MID(Töötajad!A5,1,1), 2)=0, "naine", "mees")</f>
        <v>naine</v>
      </c>
      <c r="B5" s="28" t="s">
        <v>48</v>
      </c>
      <c r="C5" s="32" t="s">
        <v>51</v>
      </c>
      <c r="D5" s="52" t="s">
        <v>405</v>
      </c>
      <c r="E5" s="53">
        <v>2</v>
      </c>
      <c r="F5" s="53">
        <v>3</v>
      </c>
      <c r="G5" s="53">
        <v>5</v>
      </c>
      <c r="H5" s="53">
        <v>5</v>
      </c>
      <c r="I5" s="53">
        <v>4</v>
      </c>
      <c r="J5" s="53">
        <v>6</v>
      </c>
      <c r="K5" s="53">
        <v>2</v>
      </c>
      <c r="L5" s="53">
        <v>1</v>
      </c>
      <c r="M5" s="53">
        <v>6</v>
      </c>
      <c r="N5" s="53">
        <v>5</v>
      </c>
      <c r="O5" s="53">
        <v>2</v>
      </c>
      <c r="P5" s="53">
        <v>7</v>
      </c>
      <c r="Q5" s="53">
        <v>3</v>
      </c>
      <c r="R5" s="53">
        <v>4</v>
      </c>
      <c r="S5" s="53">
        <v>2</v>
      </c>
      <c r="T5" s="53">
        <v>2</v>
      </c>
      <c r="U5" s="53">
        <v>59</v>
      </c>
    </row>
    <row r="6" spans="1:21" x14ac:dyDescent="0.25">
      <c r="A6" s="48" t="str">
        <f>IF(MOD(MID(Töötajad!A6,1,1), 2)=0, "naine", "mees")</f>
        <v>mees</v>
      </c>
      <c r="B6" s="28" t="s">
        <v>54</v>
      </c>
      <c r="C6" s="32" t="s">
        <v>51</v>
      </c>
      <c r="D6" s="52" t="s">
        <v>406</v>
      </c>
      <c r="E6" s="53">
        <v>1</v>
      </c>
      <c r="F6" s="53"/>
      <c r="G6" s="53">
        <v>2</v>
      </c>
      <c r="H6" s="53">
        <v>3</v>
      </c>
      <c r="I6" s="53">
        <v>2</v>
      </c>
      <c r="J6" s="53">
        <v>4</v>
      </c>
      <c r="K6" s="53">
        <v>3</v>
      </c>
      <c r="L6" s="53"/>
      <c r="M6" s="53">
        <v>4</v>
      </c>
      <c r="N6" s="53">
        <v>2</v>
      </c>
      <c r="O6" s="53">
        <v>4</v>
      </c>
      <c r="P6" s="53">
        <v>2</v>
      </c>
      <c r="Q6" s="53">
        <v>6</v>
      </c>
      <c r="R6" s="53">
        <v>2</v>
      </c>
      <c r="S6" s="53">
        <v>2</v>
      </c>
      <c r="T6" s="53">
        <v>3</v>
      </c>
      <c r="U6" s="53">
        <v>40</v>
      </c>
    </row>
    <row r="7" spans="1:21" x14ac:dyDescent="0.25">
      <c r="A7" s="48" t="str">
        <f>IF(MOD(MID(Töötajad!A7,1,1), 2)=0, "naine", "mees")</f>
        <v>naine</v>
      </c>
      <c r="B7" s="28" t="s">
        <v>58</v>
      </c>
      <c r="C7" s="32" t="s">
        <v>60</v>
      </c>
      <c r="D7" s="52" t="s">
        <v>403</v>
      </c>
      <c r="E7" s="53">
        <v>3</v>
      </c>
      <c r="F7" s="53">
        <v>3</v>
      </c>
      <c r="G7" s="53">
        <v>7</v>
      </c>
      <c r="H7" s="53">
        <v>8</v>
      </c>
      <c r="I7" s="53">
        <v>6</v>
      </c>
      <c r="J7" s="53">
        <v>10</v>
      </c>
      <c r="K7" s="53">
        <v>5</v>
      </c>
      <c r="L7" s="53">
        <v>1</v>
      </c>
      <c r="M7" s="53">
        <v>10</v>
      </c>
      <c r="N7" s="53">
        <v>7</v>
      </c>
      <c r="O7" s="53">
        <v>6</v>
      </c>
      <c r="P7" s="53">
        <v>9</v>
      </c>
      <c r="Q7" s="53">
        <v>9</v>
      </c>
      <c r="R7" s="53">
        <v>6</v>
      </c>
      <c r="S7" s="53">
        <v>4</v>
      </c>
      <c r="T7" s="53">
        <v>5</v>
      </c>
      <c r="U7" s="53">
        <v>99</v>
      </c>
    </row>
    <row r="8" spans="1:21" x14ac:dyDescent="0.25">
      <c r="A8" s="48" t="str">
        <f>IF(MOD(MID(Töötajad!A8,1,1), 2)=0, "naine", "mees")</f>
        <v>naine</v>
      </c>
      <c r="B8" s="28" t="s">
        <v>64</v>
      </c>
      <c r="C8" s="32" t="s">
        <v>30</v>
      </c>
    </row>
    <row r="9" spans="1:21" x14ac:dyDescent="0.25">
      <c r="A9" s="48" t="str">
        <f>IF(MOD(MID(Töötajad!A9,1,1), 2)=0, "naine", "mees")</f>
        <v>mees</v>
      </c>
      <c r="B9" s="28" t="s">
        <v>68</v>
      </c>
      <c r="C9" s="32" t="s">
        <v>70</v>
      </c>
    </row>
    <row r="10" spans="1:21" x14ac:dyDescent="0.25">
      <c r="A10" s="48" t="str">
        <f>IF(MOD(MID(Töötajad!A10,1,1), 2)=0, "naine", "mees")</f>
        <v>naine</v>
      </c>
      <c r="B10" s="28" t="s">
        <v>54</v>
      </c>
      <c r="C10" s="32" t="s">
        <v>37</v>
      </c>
    </row>
    <row r="11" spans="1:21" x14ac:dyDescent="0.25">
      <c r="A11" s="48" t="str">
        <f>IF(MOD(MID(Töötajad!A11,1,1), 2)=0, "naine", "mees")</f>
        <v>naine</v>
      </c>
      <c r="B11" s="28" t="s">
        <v>77</v>
      </c>
      <c r="C11" s="33" t="s">
        <v>80</v>
      </c>
    </row>
    <row r="12" spans="1:21" x14ac:dyDescent="0.25">
      <c r="A12" s="48" t="str">
        <f>IF(MOD(MID(Töötajad!A12,1,1), 2)=0, "naine", "mees")</f>
        <v>mees</v>
      </c>
      <c r="B12" s="28" t="s">
        <v>84</v>
      </c>
      <c r="C12" s="32" t="s">
        <v>51</v>
      </c>
    </row>
    <row r="13" spans="1:21" x14ac:dyDescent="0.25">
      <c r="A13" s="48" t="str">
        <f>IF(MOD(MID(Töötajad!A13,1,1), 2)=0, "naine", "mees")</f>
        <v>mees</v>
      </c>
      <c r="B13" s="28" t="s">
        <v>48</v>
      </c>
      <c r="C13" s="32" t="s">
        <v>80</v>
      </c>
    </row>
    <row r="14" spans="1:21" x14ac:dyDescent="0.25">
      <c r="A14" s="48" t="str">
        <f>IF(MOD(MID(Töötajad!A14,1,1), 2)=0, "naine", "mees")</f>
        <v>mees</v>
      </c>
      <c r="B14" s="28" t="s">
        <v>92</v>
      </c>
      <c r="C14" s="32" t="s">
        <v>94</v>
      </c>
    </row>
    <row r="15" spans="1:21" x14ac:dyDescent="0.25">
      <c r="A15" s="48" t="str">
        <f>IF(MOD(MID(Töötajad!A15,1,1), 2)=0, "naine", "mees")</f>
        <v>naine</v>
      </c>
      <c r="B15" s="28" t="s">
        <v>97</v>
      </c>
      <c r="C15" s="32" t="s">
        <v>30</v>
      </c>
    </row>
    <row r="16" spans="1:21" x14ac:dyDescent="0.25">
      <c r="A16" s="48" t="str">
        <f>IF(MOD(MID(Töötajad!A16,1,1), 2)=0, "naine", "mees")</f>
        <v>mees</v>
      </c>
      <c r="B16" s="28" t="s">
        <v>92</v>
      </c>
      <c r="C16" s="32" t="s">
        <v>102</v>
      </c>
    </row>
    <row r="17" spans="1:3" x14ac:dyDescent="0.25">
      <c r="A17" s="48" t="str">
        <f>IF(MOD(MID(Töötajad!A17,1,1), 2)=0, "naine", "mees")</f>
        <v>naine</v>
      </c>
      <c r="B17" s="28" t="s">
        <v>41</v>
      </c>
      <c r="C17" s="34" t="s">
        <v>44</v>
      </c>
    </row>
    <row r="18" spans="1:3" x14ac:dyDescent="0.25">
      <c r="A18" s="48" t="str">
        <f>IF(MOD(MID(Töötajad!A18,1,1), 2)=0, "naine", "mees")</f>
        <v>naine</v>
      </c>
      <c r="B18" s="28" t="s">
        <v>109</v>
      </c>
      <c r="C18" s="32" t="s">
        <v>111</v>
      </c>
    </row>
    <row r="19" spans="1:3" x14ac:dyDescent="0.25">
      <c r="A19" s="48" t="str">
        <f>IF(MOD(MID(Töötajad!A19,1,1), 2)=0, "naine", "mees")</f>
        <v>naine</v>
      </c>
      <c r="B19" s="28" t="s">
        <v>114</v>
      </c>
      <c r="C19" s="32" t="s">
        <v>30</v>
      </c>
    </row>
    <row r="20" spans="1:3" x14ac:dyDescent="0.25">
      <c r="A20" s="48" t="str">
        <f>IF(MOD(MID(Töötajad!A20,1,1), 2)=0, "naine", "mees")</f>
        <v>naine</v>
      </c>
      <c r="B20" s="28" t="s">
        <v>41</v>
      </c>
      <c r="C20" s="32" t="s">
        <v>44</v>
      </c>
    </row>
    <row r="21" spans="1:3" x14ac:dyDescent="0.25">
      <c r="A21" s="48" t="str">
        <f>IF(MOD(MID(Töötajad!A21,1,1), 2)=0, "naine", "mees")</f>
        <v>mees</v>
      </c>
      <c r="B21" s="28" t="s">
        <v>122</v>
      </c>
      <c r="C21" s="32" t="s">
        <v>126</v>
      </c>
    </row>
    <row r="22" spans="1:3" x14ac:dyDescent="0.25">
      <c r="A22" s="48" t="str">
        <f>IF(MOD(MID(Töötajad!A22,1,1), 2)=0, "naine", "mees")</f>
        <v>naine</v>
      </c>
      <c r="B22" s="28" t="s">
        <v>129</v>
      </c>
      <c r="C22" s="32" t="s">
        <v>126</v>
      </c>
    </row>
    <row r="23" spans="1:3" x14ac:dyDescent="0.25">
      <c r="A23" s="48" t="str">
        <f>IF(MOD(MID(Töötajad!A23,1,1), 2)=0, "naine", "mees")</f>
        <v>mees</v>
      </c>
      <c r="B23" s="28" t="s">
        <v>92</v>
      </c>
      <c r="C23" s="32" t="s">
        <v>126</v>
      </c>
    </row>
    <row r="24" spans="1:3" x14ac:dyDescent="0.25">
      <c r="A24" s="48" t="str">
        <f>IF(MOD(MID(Töötajad!A24,1,1), 2)=0, "naine", "mees")</f>
        <v>mees</v>
      </c>
      <c r="B24" s="28" t="s">
        <v>138</v>
      </c>
      <c r="C24" s="32" t="s">
        <v>44</v>
      </c>
    </row>
    <row r="25" spans="1:3" x14ac:dyDescent="0.25">
      <c r="A25" s="48" t="str">
        <f>IF(MOD(MID(Töötajad!A25,1,1), 2)=0, "naine", "mees")</f>
        <v>mees</v>
      </c>
      <c r="B25" s="28" t="s">
        <v>138</v>
      </c>
      <c r="C25" s="32" t="s">
        <v>80</v>
      </c>
    </row>
    <row r="26" spans="1:3" x14ac:dyDescent="0.25">
      <c r="A26" s="48" t="str">
        <f>IF(MOD(MID(Töötajad!A26,1,1), 2)=0, "naine", "mees")</f>
        <v>naine</v>
      </c>
      <c r="B26" s="28" t="s">
        <v>144</v>
      </c>
      <c r="C26" s="32" t="s">
        <v>146</v>
      </c>
    </row>
    <row r="27" spans="1:3" x14ac:dyDescent="0.25">
      <c r="A27" s="48" t="str">
        <f>IF(MOD(MID(Töötajad!A27,1,1), 2)=0, "naine", "mees")</f>
        <v>naine</v>
      </c>
      <c r="B27" s="28" t="s">
        <v>34</v>
      </c>
      <c r="C27" s="32" t="s">
        <v>94</v>
      </c>
    </row>
    <row r="28" spans="1:3" x14ac:dyDescent="0.25">
      <c r="A28" s="48" t="str">
        <f>IF(MOD(MID(Töötajad!A28,1,1), 2)=0, "naine", "mees")</f>
        <v>naine</v>
      </c>
      <c r="B28" s="28" t="s">
        <v>138</v>
      </c>
      <c r="C28" s="32" t="s">
        <v>80</v>
      </c>
    </row>
    <row r="29" spans="1:3" x14ac:dyDescent="0.25">
      <c r="A29" s="48" t="str">
        <f>IF(MOD(MID(Töötajad!A29,1,1), 2)=0, "naine", "mees")</f>
        <v>mees</v>
      </c>
      <c r="B29" s="28" t="s">
        <v>156</v>
      </c>
      <c r="C29" s="32" t="s">
        <v>159</v>
      </c>
    </row>
    <row r="30" spans="1:3" x14ac:dyDescent="0.25">
      <c r="A30" s="48" t="str">
        <f>IF(MOD(MID(Töötajad!A30,1,1), 2)=0, "naine", "mees")</f>
        <v>naine</v>
      </c>
      <c r="B30" s="28" t="s">
        <v>54</v>
      </c>
      <c r="C30" s="32" t="s">
        <v>70</v>
      </c>
    </row>
    <row r="31" spans="1:3" x14ac:dyDescent="0.25">
      <c r="A31" s="48" t="str">
        <f>IF(MOD(MID(Töötajad!A31,1,1), 2)=0, "naine", "mees")</f>
        <v>mees</v>
      </c>
      <c r="B31" s="28" t="s">
        <v>165</v>
      </c>
      <c r="C31" s="32" t="s">
        <v>60</v>
      </c>
    </row>
    <row r="32" spans="1:3" x14ac:dyDescent="0.25">
      <c r="A32" s="48" t="str">
        <f>IF(MOD(MID(Töötajad!A32,1,1), 2)=0, "naine", "mees")</f>
        <v>mees</v>
      </c>
      <c r="B32" s="28" t="s">
        <v>68</v>
      </c>
      <c r="C32" s="32" t="s">
        <v>60</v>
      </c>
    </row>
    <row r="33" spans="1:3" x14ac:dyDescent="0.25">
      <c r="A33" s="48" t="str">
        <f>IF(MOD(MID(Töötajad!A33,1,1), 2)=0, "naine", "mees")</f>
        <v>mees</v>
      </c>
      <c r="B33" s="28" t="s">
        <v>156</v>
      </c>
      <c r="C33" s="32" t="s">
        <v>80</v>
      </c>
    </row>
    <row r="34" spans="1:3" x14ac:dyDescent="0.25">
      <c r="A34" s="48" t="str">
        <f>IF(MOD(MID(Töötajad!A34,1,1), 2)=0, "naine", "mees")</f>
        <v>naine</v>
      </c>
      <c r="B34" s="28" t="s">
        <v>173</v>
      </c>
      <c r="C34" s="32" t="s">
        <v>102</v>
      </c>
    </row>
    <row r="35" spans="1:3" x14ac:dyDescent="0.25">
      <c r="A35" s="48" t="str">
        <f>IF(MOD(MID(Töötajad!A35,1,1), 2)=0, "naine", "mees")</f>
        <v>naine</v>
      </c>
      <c r="B35" s="28" t="s">
        <v>144</v>
      </c>
      <c r="C35" s="32" t="s">
        <v>60</v>
      </c>
    </row>
    <row r="36" spans="1:3" x14ac:dyDescent="0.25">
      <c r="A36" s="48" t="str">
        <f>IF(MOD(MID(Töötajad!A36,1,1), 2)=0, "naine", "mees")</f>
        <v>mees</v>
      </c>
      <c r="B36" s="28" t="s">
        <v>173</v>
      </c>
      <c r="C36" s="32" t="s">
        <v>111</v>
      </c>
    </row>
    <row r="37" spans="1:3" x14ac:dyDescent="0.25">
      <c r="A37" s="48" t="str">
        <f>IF(MOD(MID(Töötajad!A37,1,1), 2)=0, "naine", "mees")</f>
        <v>naine</v>
      </c>
      <c r="B37" s="28" t="s">
        <v>181</v>
      </c>
      <c r="C37" s="32" t="s">
        <v>159</v>
      </c>
    </row>
    <row r="38" spans="1:3" x14ac:dyDescent="0.25">
      <c r="A38" s="48" t="str">
        <f>IF(MOD(MID(Töötajad!A38,1,1), 2)=0, "naine", "mees")</f>
        <v>naine</v>
      </c>
      <c r="B38" s="28" t="s">
        <v>64</v>
      </c>
      <c r="C38" s="32" t="s">
        <v>111</v>
      </c>
    </row>
    <row r="39" spans="1:3" x14ac:dyDescent="0.25">
      <c r="A39" s="48" t="str">
        <f>IF(MOD(MID(Töötajad!A39,1,1), 2)=0, "naine", "mees")</f>
        <v>mees</v>
      </c>
      <c r="B39" s="28" t="s">
        <v>188</v>
      </c>
      <c r="C39" s="32" t="s">
        <v>190</v>
      </c>
    </row>
    <row r="40" spans="1:3" x14ac:dyDescent="0.25">
      <c r="A40" s="48" t="str">
        <f>IF(MOD(MID(Töötajad!A40,1,1), 2)=0, "naine", "mees")</f>
        <v>mees</v>
      </c>
      <c r="B40" s="28" t="s">
        <v>64</v>
      </c>
      <c r="C40" s="32" t="s">
        <v>30</v>
      </c>
    </row>
    <row r="41" spans="1:3" x14ac:dyDescent="0.25">
      <c r="A41" s="48" t="str">
        <f>IF(MOD(MID(Töötajad!A41,1,1), 2)=0, "naine", "mees")</f>
        <v>mees</v>
      </c>
      <c r="B41" s="28" t="s">
        <v>195</v>
      </c>
      <c r="C41" s="32" t="s">
        <v>197</v>
      </c>
    </row>
    <row r="42" spans="1:3" x14ac:dyDescent="0.25">
      <c r="A42" s="48" t="str">
        <f>IF(MOD(MID(Töötajad!A42,1,1), 2)=0, "naine", "mees")</f>
        <v>mees</v>
      </c>
      <c r="B42" s="28" t="s">
        <v>92</v>
      </c>
      <c r="C42" s="32" t="s">
        <v>202</v>
      </c>
    </row>
    <row r="43" spans="1:3" x14ac:dyDescent="0.25">
      <c r="A43" s="48" t="str">
        <f>IF(MOD(MID(Töötajad!A43,1,1), 2)=0, "naine", "mees")</f>
        <v>mees</v>
      </c>
      <c r="B43" s="28" t="s">
        <v>156</v>
      </c>
      <c r="C43" s="32" t="s">
        <v>37</v>
      </c>
    </row>
    <row r="44" spans="1:3" x14ac:dyDescent="0.25">
      <c r="A44" s="48" t="str">
        <f>IF(MOD(MID(Töötajad!A44,1,1), 2)=0, "naine", "mees")</f>
        <v>naine</v>
      </c>
      <c r="B44" s="28" t="s">
        <v>77</v>
      </c>
      <c r="C44" s="32" t="s">
        <v>51</v>
      </c>
    </row>
    <row r="45" spans="1:3" x14ac:dyDescent="0.25">
      <c r="A45" s="48" t="str">
        <f>IF(MOD(MID(Töötajad!A45,1,1), 2)=0, "naine", "mees")</f>
        <v>naine</v>
      </c>
      <c r="B45" s="28" t="s">
        <v>122</v>
      </c>
      <c r="C45" s="32" t="s">
        <v>30</v>
      </c>
    </row>
    <row r="46" spans="1:3" x14ac:dyDescent="0.25">
      <c r="A46" s="48" t="str">
        <f>IF(MOD(MID(Töötajad!A46,1,1), 2)=0, "naine", "mees")</f>
        <v>naine</v>
      </c>
      <c r="B46" s="28" t="s">
        <v>34</v>
      </c>
      <c r="C46" s="32" t="s">
        <v>190</v>
      </c>
    </row>
    <row r="47" spans="1:3" x14ac:dyDescent="0.25">
      <c r="A47" s="48" t="str">
        <f>IF(MOD(MID(Töötajad!A47,1,1), 2)=0, "naine", "mees")</f>
        <v>mees</v>
      </c>
      <c r="B47" s="28" t="s">
        <v>173</v>
      </c>
      <c r="C47" s="32" t="s">
        <v>51</v>
      </c>
    </row>
    <row r="48" spans="1:3" x14ac:dyDescent="0.25">
      <c r="A48" s="48" t="str">
        <f>IF(MOD(MID(Töötajad!A48,1,1), 2)=0, "naine", "mees")</f>
        <v>mees</v>
      </c>
      <c r="B48" s="28" t="s">
        <v>215</v>
      </c>
      <c r="C48" s="32" t="s">
        <v>111</v>
      </c>
    </row>
    <row r="49" spans="1:3" x14ac:dyDescent="0.25">
      <c r="A49" s="48" t="str">
        <f>IF(MOD(MID(Töötajad!A49,1,1), 2)=0, "naine", "mees")</f>
        <v>mees</v>
      </c>
      <c r="B49" s="28" t="s">
        <v>122</v>
      </c>
      <c r="C49" s="32" t="s">
        <v>37</v>
      </c>
    </row>
    <row r="50" spans="1:3" x14ac:dyDescent="0.25">
      <c r="A50" s="48" t="str">
        <f>IF(MOD(MID(Töötajad!A50,1,1), 2)=0, "naine", "mees")</f>
        <v>mees</v>
      </c>
      <c r="B50" s="28" t="s">
        <v>165</v>
      </c>
      <c r="C50" s="32" t="s">
        <v>190</v>
      </c>
    </row>
    <row r="51" spans="1:3" x14ac:dyDescent="0.25">
      <c r="A51" s="48" t="str">
        <f>IF(MOD(MID(Töötajad!A51,1,1), 2)=0, "naine", "mees")</f>
        <v>mees</v>
      </c>
      <c r="B51" s="28" t="s">
        <v>138</v>
      </c>
      <c r="C51" s="32" t="s">
        <v>37</v>
      </c>
    </row>
    <row r="52" spans="1:3" x14ac:dyDescent="0.25">
      <c r="A52" s="48" t="str">
        <f>IF(MOD(MID(Töötajad!A52,1,1), 2)=0, "naine", "mees")</f>
        <v>naine</v>
      </c>
      <c r="B52" s="28" t="s">
        <v>92</v>
      </c>
      <c r="C52" s="32" t="s">
        <v>60</v>
      </c>
    </row>
    <row r="53" spans="1:3" x14ac:dyDescent="0.25">
      <c r="A53" s="48" t="str">
        <f>IF(MOD(MID(Töötajad!A53,1,1), 2)=0, "naine", "mees")</f>
        <v>mees</v>
      </c>
      <c r="B53" s="28" t="s">
        <v>232</v>
      </c>
      <c r="C53" s="32" t="s">
        <v>190</v>
      </c>
    </row>
    <row r="54" spans="1:3" x14ac:dyDescent="0.25">
      <c r="A54" s="48" t="str">
        <f>IF(MOD(MID(Töötajad!A54,1,1), 2)=0, "naine", "mees")</f>
        <v>mees</v>
      </c>
      <c r="B54" s="28" t="s">
        <v>92</v>
      </c>
      <c r="C54" s="32" t="s">
        <v>44</v>
      </c>
    </row>
    <row r="55" spans="1:3" x14ac:dyDescent="0.25">
      <c r="A55" s="48" t="str">
        <f>IF(MOD(MID(Töötajad!A55,1,1), 2)=0, "naine", "mees")</f>
        <v>mees</v>
      </c>
      <c r="B55" s="28" t="s">
        <v>114</v>
      </c>
      <c r="C55" s="32" t="s">
        <v>37</v>
      </c>
    </row>
    <row r="56" spans="1:3" x14ac:dyDescent="0.25">
      <c r="A56" s="48" t="str">
        <f>IF(MOD(MID(Töötajad!A56,1,1), 2)=0, "naine", "mees")</f>
        <v>mees</v>
      </c>
      <c r="B56" s="28" t="s">
        <v>238</v>
      </c>
      <c r="C56" s="32" t="s">
        <v>146</v>
      </c>
    </row>
    <row r="57" spans="1:3" x14ac:dyDescent="0.25">
      <c r="A57" s="48" t="str">
        <f>IF(MOD(MID(Töötajad!A57,1,1), 2)=0, "naine", "mees")</f>
        <v>mees</v>
      </c>
      <c r="B57" s="28" t="s">
        <v>156</v>
      </c>
      <c r="C57" s="32" t="s">
        <v>111</v>
      </c>
    </row>
    <row r="58" spans="1:3" x14ac:dyDescent="0.25">
      <c r="A58" s="48" t="str">
        <f>IF(MOD(MID(Töötajad!A58,1,1), 2)=0, "naine", "mees")</f>
        <v>mees</v>
      </c>
      <c r="B58" s="28" t="s">
        <v>232</v>
      </c>
      <c r="C58" s="32" t="s">
        <v>60</v>
      </c>
    </row>
    <row r="59" spans="1:3" x14ac:dyDescent="0.25">
      <c r="A59" s="48" t="str">
        <f>IF(MOD(MID(Töötajad!A59,1,1), 2)=0, "naine", "mees")</f>
        <v>naine</v>
      </c>
      <c r="B59" s="28" t="s">
        <v>92</v>
      </c>
      <c r="C59" s="32" t="s">
        <v>102</v>
      </c>
    </row>
    <row r="60" spans="1:3" x14ac:dyDescent="0.25">
      <c r="A60" s="48" t="str">
        <f>IF(MOD(MID(Töötajad!A60,1,1), 2)=0, "naine", "mees")</f>
        <v>mees</v>
      </c>
      <c r="B60" s="28" t="s">
        <v>188</v>
      </c>
      <c r="C60" s="32" t="s">
        <v>159</v>
      </c>
    </row>
    <row r="61" spans="1:3" x14ac:dyDescent="0.25">
      <c r="A61" s="48" t="str">
        <f>IF(MOD(MID(Töötajad!A61,1,1), 2)=0, "naine", "mees")</f>
        <v>naine</v>
      </c>
      <c r="B61" s="28" t="s">
        <v>165</v>
      </c>
      <c r="C61" s="32" t="s">
        <v>94</v>
      </c>
    </row>
    <row r="62" spans="1:3" x14ac:dyDescent="0.25">
      <c r="A62" s="48" t="str">
        <f>IF(MOD(MID(Töötajad!A62,1,1), 2)=0, "naine", "mees")</f>
        <v>mees</v>
      </c>
      <c r="B62" s="28" t="s">
        <v>84</v>
      </c>
      <c r="C62" s="32" t="s">
        <v>60</v>
      </c>
    </row>
    <row r="63" spans="1:3" x14ac:dyDescent="0.25">
      <c r="A63" s="48" t="str">
        <f>IF(MOD(MID(Töötajad!A63,1,1), 2)=0, "naine", "mees")</f>
        <v>mees</v>
      </c>
      <c r="B63" s="28" t="s">
        <v>92</v>
      </c>
      <c r="C63" s="32" t="s">
        <v>80</v>
      </c>
    </row>
    <row r="64" spans="1:3" x14ac:dyDescent="0.25">
      <c r="A64" s="48" t="str">
        <f>IF(MOD(MID(Töötajad!A64,1,1), 2)=0, "naine", "mees")</f>
        <v>mees</v>
      </c>
      <c r="B64" s="28" t="s">
        <v>215</v>
      </c>
      <c r="C64" s="32" t="s">
        <v>70</v>
      </c>
    </row>
    <row r="65" spans="1:3" x14ac:dyDescent="0.25">
      <c r="A65" s="48" t="str">
        <f>IF(MOD(MID(Töötajad!A65,1,1), 2)=0, "naine", "mees")</f>
        <v>mees</v>
      </c>
      <c r="B65" s="28" t="s">
        <v>265</v>
      </c>
      <c r="C65" s="32" t="s">
        <v>70</v>
      </c>
    </row>
    <row r="66" spans="1:3" x14ac:dyDescent="0.25">
      <c r="A66" s="48" t="str">
        <f>IF(MOD(MID(Töötajad!A66,1,1), 2)=0, "naine", "mees")</f>
        <v>mees</v>
      </c>
      <c r="B66" s="28" t="s">
        <v>195</v>
      </c>
      <c r="C66" s="32" t="s">
        <v>60</v>
      </c>
    </row>
    <row r="67" spans="1:3" x14ac:dyDescent="0.25">
      <c r="A67" s="48" t="str">
        <f>IF(MOD(MID(Töötajad!A67,1,1), 2)=0, "naine", "mees")</f>
        <v>mees</v>
      </c>
      <c r="B67" s="28" t="s">
        <v>97</v>
      </c>
      <c r="C67" s="32" t="s">
        <v>70</v>
      </c>
    </row>
    <row r="68" spans="1:3" x14ac:dyDescent="0.25">
      <c r="A68" s="48" t="str">
        <f>IF(MOD(MID(Töötajad!A68,1,1), 2)=0, "naine", "mees")</f>
        <v>mees</v>
      </c>
      <c r="B68" s="28" t="s">
        <v>92</v>
      </c>
      <c r="C68" s="32" t="s">
        <v>197</v>
      </c>
    </row>
    <row r="69" spans="1:3" x14ac:dyDescent="0.25">
      <c r="A69" s="48" t="str">
        <f>IF(MOD(MID(Töötajad!A69,1,1), 2)=0, "naine", "mees")</f>
        <v>mees</v>
      </c>
      <c r="B69" s="28" t="s">
        <v>165</v>
      </c>
      <c r="C69" s="32" t="s">
        <v>51</v>
      </c>
    </row>
    <row r="70" spans="1:3" x14ac:dyDescent="0.25">
      <c r="A70" s="48" t="str">
        <f>IF(MOD(MID(Töötajad!A70,1,1), 2)=0, "naine", "mees")</f>
        <v>mees</v>
      </c>
      <c r="B70" s="28" t="s">
        <v>275</v>
      </c>
      <c r="C70" s="32" t="s">
        <v>111</v>
      </c>
    </row>
    <row r="71" spans="1:3" x14ac:dyDescent="0.25">
      <c r="A71" s="48" t="str">
        <f>IF(MOD(MID(Töötajad!A71,1,1), 2)=0, "naine", "mees")</f>
        <v>naine</v>
      </c>
      <c r="B71" s="28" t="s">
        <v>114</v>
      </c>
      <c r="C71" s="32" t="s">
        <v>60</v>
      </c>
    </row>
    <row r="72" spans="1:3" x14ac:dyDescent="0.25">
      <c r="A72" s="48" t="str">
        <f>IF(MOD(MID(Töötajad!A72,1,1), 2)=0, "naine", "mees")</f>
        <v>mees</v>
      </c>
      <c r="B72" s="28" t="s">
        <v>280</v>
      </c>
      <c r="C72" s="32" t="s">
        <v>197</v>
      </c>
    </row>
    <row r="73" spans="1:3" x14ac:dyDescent="0.25">
      <c r="A73" s="48" t="str">
        <f>IF(MOD(MID(Töötajad!A73,1,1), 2)=0, "naine", "mees")</f>
        <v>naine</v>
      </c>
      <c r="B73" s="28" t="s">
        <v>188</v>
      </c>
      <c r="C73" s="32" t="s">
        <v>111</v>
      </c>
    </row>
    <row r="74" spans="1:3" x14ac:dyDescent="0.25">
      <c r="A74" s="48" t="str">
        <f>IF(MOD(MID(Töötajad!A74,1,1), 2)=0, "naine", "mees")</f>
        <v>mees</v>
      </c>
      <c r="B74" s="28" t="s">
        <v>165</v>
      </c>
      <c r="C74" s="32" t="s">
        <v>190</v>
      </c>
    </row>
    <row r="75" spans="1:3" x14ac:dyDescent="0.25">
      <c r="A75" s="48" t="str">
        <f>IF(MOD(MID(Töötajad!A75,1,1), 2)=0, "naine", "mees")</f>
        <v>naine</v>
      </c>
      <c r="B75" s="28" t="s">
        <v>25</v>
      </c>
      <c r="C75" s="32" t="s">
        <v>94</v>
      </c>
    </row>
    <row r="76" spans="1:3" x14ac:dyDescent="0.25">
      <c r="A76" s="48" t="str">
        <f>IF(MOD(MID(Töötajad!A76,1,1), 2)=0, "naine", "mees")</f>
        <v>mees</v>
      </c>
      <c r="B76" s="28" t="s">
        <v>92</v>
      </c>
      <c r="C76" s="32" t="s">
        <v>60</v>
      </c>
    </row>
    <row r="77" spans="1:3" x14ac:dyDescent="0.25">
      <c r="A77" s="48" t="str">
        <f>IF(MOD(MID(Töötajad!A77,1,1), 2)=0, "naine", "mees")</f>
        <v>mees</v>
      </c>
      <c r="B77" s="28" t="s">
        <v>232</v>
      </c>
      <c r="C77" s="32" t="s">
        <v>44</v>
      </c>
    </row>
    <row r="78" spans="1:3" x14ac:dyDescent="0.25">
      <c r="A78" s="48" t="str">
        <f>IF(MOD(MID(Töötajad!A78,1,1), 2)=0, "naine", "mees")</f>
        <v>mees</v>
      </c>
      <c r="B78" s="28" t="s">
        <v>97</v>
      </c>
      <c r="C78" s="32" t="s">
        <v>190</v>
      </c>
    </row>
    <row r="79" spans="1:3" x14ac:dyDescent="0.25">
      <c r="A79" s="48" t="str">
        <f>IF(MOD(MID(Töötajad!A79,1,1), 2)=0, "naine", "mees")</f>
        <v>mees</v>
      </c>
      <c r="B79" s="28" t="s">
        <v>48</v>
      </c>
      <c r="C79" s="32" t="s">
        <v>37</v>
      </c>
    </row>
    <row r="80" spans="1:3" x14ac:dyDescent="0.25">
      <c r="A80" s="48" t="str">
        <f>IF(MOD(MID(Töötajad!A80,1,1), 2)=0, "naine", "mees")</f>
        <v>naine</v>
      </c>
      <c r="B80" s="28" t="s">
        <v>265</v>
      </c>
      <c r="C80" s="32" t="s">
        <v>146</v>
      </c>
    </row>
    <row r="81" spans="1:3" x14ac:dyDescent="0.25">
      <c r="A81" s="48" t="str">
        <f>IF(MOD(MID(Töötajad!A81,1,1), 2)=0, "naine", "mees")</f>
        <v>mees</v>
      </c>
      <c r="B81" s="28" t="s">
        <v>232</v>
      </c>
      <c r="C81" s="32" t="s">
        <v>37</v>
      </c>
    </row>
    <row r="82" spans="1:3" x14ac:dyDescent="0.25">
      <c r="A82" s="48" t="str">
        <f>IF(MOD(MID(Töötajad!A82,1,1), 2)=0, "naine", "mees")</f>
        <v>naine</v>
      </c>
      <c r="B82" s="28" t="s">
        <v>308</v>
      </c>
      <c r="C82" s="32" t="s">
        <v>159</v>
      </c>
    </row>
    <row r="83" spans="1:3" x14ac:dyDescent="0.25">
      <c r="A83" s="48" t="str">
        <f>IF(MOD(MID(Töötajad!A83,1,1), 2)=0, "naine", "mees")</f>
        <v>naine</v>
      </c>
      <c r="B83" s="28" t="s">
        <v>181</v>
      </c>
      <c r="C83" s="32" t="s">
        <v>111</v>
      </c>
    </row>
    <row r="84" spans="1:3" x14ac:dyDescent="0.25">
      <c r="A84" s="48" t="str">
        <f>IF(MOD(MID(Töötajad!A84,1,1), 2)=0, "naine", "mees")</f>
        <v>naine</v>
      </c>
      <c r="B84" s="28" t="s">
        <v>109</v>
      </c>
      <c r="C84" s="32" t="s">
        <v>190</v>
      </c>
    </row>
    <row r="85" spans="1:3" x14ac:dyDescent="0.25">
      <c r="A85" s="48" t="str">
        <f>IF(MOD(MID(Töötajad!A85,1,1), 2)=0, "naine", "mees")</f>
        <v>naine</v>
      </c>
      <c r="B85" s="28" t="s">
        <v>275</v>
      </c>
      <c r="C85" s="32" t="s">
        <v>159</v>
      </c>
    </row>
    <row r="86" spans="1:3" x14ac:dyDescent="0.25">
      <c r="A86" s="48" t="str">
        <f>IF(MOD(MID(Töötajad!A86,1,1), 2)=0, "naine", "mees")</f>
        <v>naine</v>
      </c>
      <c r="B86" s="28" t="s">
        <v>68</v>
      </c>
      <c r="C86" s="32" t="s">
        <v>102</v>
      </c>
    </row>
    <row r="87" spans="1:3" x14ac:dyDescent="0.25">
      <c r="A87" s="48" t="str">
        <f>IF(MOD(MID(Töötajad!A87,1,1), 2)=0, "naine", "mees")</f>
        <v>naine</v>
      </c>
      <c r="B87" s="28" t="s">
        <v>188</v>
      </c>
      <c r="C87" s="32" t="s">
        <v>159</v>
      </c>
    </row>
    <row r="88" spans="1:3" x14ac:dyDescent="0.25">
      <c r="A88" s="48" t="str">
        <f>IF(MOD(MID(Töötajad!A88,1,1), 2)=0, "naine", "mees")</f>
        <v>mees</v>
      </c>
      <c r="B88" s="28" t="s">
        <v>144</v>
      </c>
      <c r="C88" s="32" t="s">
        <v>102</v>
      </c>
    </row>
    <row r="89" spans="1:3" x14ac:dyDescent="0.25">
      <c r="A89" s="48" t="str">
        <f>IF(MOD(MID(Töötajad!A89,1,1), 2)=0, "naine", "mees")</f>
        <v>mees</v>
      </c>
      <c r="B89" s="28" t="s">
        <v>92</v>
      </c>
      <c r="C89" s="32" t="s">
        <v>159</v>
      </c>
    </row>
    <row r="90" spans="1:3" x14ac:dyDescent="0.25">
      <c r="A90" s="48" t="str">
        <f>IF(MOD(MID(Töötajad!A90,1,1), 2)=0, "naine", "mees")</f>
        <v>mees</v>
      </c>
      <c r="B90" s="28" t="s">
        <v>68</v>
      </c>
      <c r="C90" s="32" t="s">
        <v>111</v>
      </c>
    </row>
    <row r="91" spans="1:3" x14ac:dyDescent="0.25">
      <c r="A91" s="48" t="str">
        <f>IF(MOD(MID(Töötajad!A91,1,1), 2)=0, "naine", "mees")</f>
        <v>mees</v>
      </c>
      <c r="B91" s="28" t="s">
        <v>181</v>
      </c>
      <c r="C91" s="32" t="s">
        <v>80</v>
      </c>
    </row>
    <row r="92" spans="1:3" x14ac:dyDescent="0.25">
      <c r="A92" s="48" t="str">
        <f>IF(MOD(MID(Töötajad!A92,1,1), 2)=0, "naine", "mees")</f>
        <v>mees</v>
      </c>
      <c r="B92" s="28" t="s">
        <v>114</v>
      </c>
      <c r="C92" s="32" t="s">
        <v>37</v>
      </c>
    </row>
    <row r="93" spans="1:3" x14ac:dyDescent="0.25">
      <c r="A93" s="48" t="str">
        <f>IF(MOD(MID(Töötajad!A93,1,1), 2)=0, "naine", "mees")</f>
        <v>mees</v>
      </c>
      <c r="B93" s="28" t="s">
        <v>308</v>
      </c>
      <c r="C93" s="32" t="s">
        <v>146</v>
      </c>
    </row>
    <row r="94" spans="1:3" x14ac:dyDescent="0.25">
      <c r="A94" s="48" t="str">
        <f>IF(MOD(MID(Töötajad!A94,1,1), 2)=0, "naine", "mees")</f>
        <v>naine</v>
      </c>
      <c r="B94" s="28" t="s">
        <v>58</v>
      </c>
      <c r="C94" s="32" t="s">
        <v>70</v>
      </c>
    </row>
    <row r="95" spans="1:3" x14ac:dyDescent="0.25">
      <c r="A95" s="48" t="str">
        <f>IF(MOD(MID(Töötajad!A95,1,1), 2)=0, "naine", "mees")</f>
        <v>naine</v>
      </c>
      <c r="B95" s="28" t="s">
        <v>84</v>
      </c>
      <c r="C95" s="32" t="s">
        <v>159</v>
      </c>
    </row>
    <row r="96" spans="1:3" x14ac:dyDescent="0.25">
      <c r="A96" s="48" t="str">
        <f>IF(MOD(MID(Töötajad!A96,1,1), 2)=0, "naine", "mees")</f>
        <v>naine</v>
      </c>
      <c r="B96" s="28" t="s">
        <v>25</v>
      </c>
      <c r="C96" s="32" t="s">
        <v>44</v>
      </c>
    </row>
    <row r="97" spans="1:3" x14ac:dyDescent="0.25">
      <c r="A97" s="48" t="str">
        <f>IF(MOD(MID(Töötajad!A97,1,1), 2)=0, "naine", "mees")</f>
        <v>mees</v>
      </c>
      <c r="B97" s="28" t="s">
        <v>215</v>
      </c>
      <c r="C97" s="32" t="s">
        <v>111</v>
      </c>
    </row>
    <row r="98" spans="1:3" x14ac:dyDescent="0.25">
      <c r="A98" s="48" t="str">
        <f>IF(MOD(MID(Töötajad!A98,1,1), 2)=0, "naine", "mees")</f>
        <v>naine</v>
      </c>
      <c r="B98" s="28" t="s">
        <v>195</v>
      </c>
      <c r="C98" s="32" t="s">
        <v>159</v>
      </c>
    </row>
    <row r="99" spans="1:3" x14ac:dyDescent="0.25">
      <c r="A99" s="48" t="str">
        <f>IF(MOD(MID(Töötajad!A99,1,1), 2)=0, "naine", "mees")</f>
        <v>mees</v>
      </c>
      <c r="B99" s="28" t="s">
        <v>92</v>
      </c>
      <c r="C99" s="32" t="s">
        <v>94</v>
      </c>
    </row>
    <row r="100" spans="1:3" x14ac:dyDescent="0.25">
      <c r="A100" s="48" t="str">
        <f>IF(MOD(MID(Töötajad!A100,1,1), 2)=0, "naine", "mees")</f>
        <v>mees</v>
      </c>
      <c r="B100" s="28" t="s">
        <v>109</v>
      </c>
      <c r="C100" s="32" t="s">
        <v>44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D5EB-5D8F-4C08-93BA-0C3C9704263A}">
  <sheetPr filterMode="1"/>
  <dimension ref="A1:F100"/>
  <sheetViews>
    <sheetView workbookViewId="0">
      <selection activeCell="D13" sqref="D13"/>
    </sheetView>
  </sheetViews>
  <sheetFormatPr defaultRowHeight="15" x14ac:dyDescent="0.25"/>
  <cols>
    <col min="1" max="1" width="18.5703125" customWidth="1"/>
    <col min="2" max="2" width="18.5703125" style="55" customWidth="1"/>
    <col min="3" max="3" width="12.85546875" customWidth="1"/>
    <col min="4" max="4" width="14.42578125" customWidth="1"/>
    <col min="5" max="5" width="15" customWidth="1"/>
    <col min="6" max="6" width="12.5703125" bestFit="1" customWidth="1"/>
  </cols>
  <sheetData>
    <row r="1" spans="1:6" x14ac:dyDescent="0.25">
      <c r="A1" s="23" t="s">
        <v>12</v>
      </c>
      <c r="B1" s="56" t="s">
        <v>397</v>
      </c>
      <c r="C1" s="24" t="s">
        <v>13</v>
      </c>
      <c r="D1" s="24" t="s">
        <v>14</v>
      </c>
      <c r="E1" s="25" t="s">
        <v>17</v>
      </c>
      <c r="F1" s="23" t="s">
        <v>19</v>
      </c>
    </row>
    <row r="2" spans="1:6" hidden="1" x14ac:dyDescent="0.25">
      <c r="A2" s="27">
        <v>38602110722</v>
      </c>
      <c r="B2" s="48">
        <f>2023-(1900+MID(A2,2,2))</f>
        <v>37</v>
      </c>
      <c r="C2" s="28" t="s">
        <v>23</v>
      </c>
      <c r="D2" s="28" t="s">
        <v>24</v>
      </c>
      <c r="E2" s="30" t="s">
        <v>27</v>
      </c>
      <c r="F2" s="31" t="s">
        <v>29</v>
      </c>
    </row>
    <row r="3" spans="1:6" hidden="1" x14ac:dyDescent="0.25">
      <c r="A3" s="27">
        <v>48804250911</v>
      </c>
      <c r="B3" s="48">
        <f t="shared" ref="B3:B66" si="0">2023-(1900+MID(A3,2,2))</f>
        <v>35</v>
      </c>
      <c r="C3" s="28" t="s">
        <v>32</v>
      </c>
      <c r="D3" s="28" t="s">
        <v>33</v>
      </c>
      <c r="E3" s="30" t="s">
        <v>36</v>
      </c>
      <c r="F3" s="31" t="s">
        <v>29</v>
      </c>
    </row>
    <row r="4" spans="1:6" hidden="1" x14ac:dyDescent="0.25">
      <c r="A4" s="27">
        <v>36505130719</v>
      </c>
      <c r="B4" s="48">
        <f t="shared" si="0"/>
        <v>58</v>
      </c>
      <c r="C4" s="28" t="s">
        <v>39</v>
      </c>
      <c r="D4" s="28" t="s">
        <v>40</v>
      </c>
      <c r="E4" s="30" t="s">
        <v>43</v>
      </c>
      <c r="F4" s="31" t="s">
        <v>29</v>
      </c>
    </row>
    <row r="5" spans="1:6" hidden="1" x14ac:dyDescent="0.25">
      <c r="A5" s="27">
        <v>46705150941</v>
      </c>
      <c r="B5" s="48">
        <f t="shared" si="0"/>
        <v>56</v>
      </c>
      <c r="C5" s="28" t="s">
        <v>46</v>
      </c>
      <c r="D5" s="28" t="s">
        <v>47</v>
      </c>
      <c r="E5" s="30" t="s">
        <v>50</v>
      </c>
      <c r="F5" s="31" t="s">
        <v>29</v>
      </c>
    </row>
    <row r="6" spans="1:6" hidden="1" x14ac:dyDescent="0.25">
      <c r="A6" s="27">
        <v>34808140585</v>
      </c>
      <c r="B6" s="48">
        <f t="shared" si="0"/>
        <v>75</v>
      </c>
      <c r="C6" s="28" t="s">
        <v>52</v>
      </c>
      <c r="D6" s="28" t="s">
        <v>53</v>
      </c>
      <c r="E6" s="30" t="s">
        <v>43</v>
      </c>
      <c r="F6" s="31" t="s">
        <v>29</v>
      </c>
    </row>
    <row r="7" spans="1:6" hidden="1" x14ac:dyDescent="0.25">
      <c r="A7" s="27">
        <v>45811080030</v>
      </c>
      <c r="B7" s="48">
        <f t="shared" si="0"/>
        <v>65</v>
      </c>
      <c r="C7" s="28" t="s">
        <v>56</v>
      </c>
      <c r="D7" s="28" t="s">
        <v>57</v>
      </c>
      <c r="E7" s="30" t="s">
        <v>27</v>
      </c>
      <c r="F7" s="31" t="s">
        <v>29</v>
      </c>
    </row>
    <row r="8" spans="1:6" hidden="1" x14ac:dyDescent="0.25">
      <c r="A8" s="27">
        <v>47210070151</v>
      </c>
      <c r="B8" s="48">
        <f t="shared" si="0"/>
        <v>51</v>
      </c>
      <c r="C8" s="28" t="s">
        <v>62</v>
      </c>
      <c r="D8" s="28" t="s">
        <v>63</v>
      </c>
      <c r="E8" s="30" t="s">
        <v>43</v>
      </c>
      <c r="F8" s="31" t="s">
        <v>29</v>
      </c>
    </row>
    <row r="9" spans="1:6" hidden="1" x14ac:dyDescent="0.25">
      <c r="A9" s="27">
        <v>35504050446</v>
      </c>
      <c r="B9" s="48">
        <f t="shared" si="0"/>
        <v>68</v>
      </c>
      <c r="C9" s="28" t="s">
        <v>66</v>
      </c>
      <c r="D9" s="28" t="s">
        <v>67</v>
      </c>
      <c r="E9" s="30" t="s">
        <v>50</v>
      </c>
      <c r="F9" s="31" t="s">
        <v>29</v>
      </c>
    </row>
    <row r="10" spans="1:6" hidden="1" x14ac:dyDescent="0.25">
      <c r="A10" s="27">
        <v>44303130136</v>
      </c>
      <c r="B10" s="48">
        <f t="shared" si="0"/>
        <v>80</v>
      </c>
      <c r="C10" s="28" t="s">
        <v>72</v>
      </c>
      <c r="D10" s="28" t="s">
        <v>73</v>
      </c>
      <c r="E10" s="30" t="s">
        <v>36</v>
      </c>
      <c r="F10" s="31" t="s">
        <v>29</v>
      </c>
    </row>
    <row r="11" spans="1:6" hidden="1" x14ac:dyDescent="0.25">
      <c r="A11" s="27">
        <v>47210060467</v>
      </c>
      <c r="B11" s="48">
        <f t="shared" si="0"/>
        <v>51</v>
      </c>
      <c r="C11" s="28" t="s">
        <v>75</v>
      </c>
      <c r="D11" s="28" t="s">
        <v>76</v>
      </c>
      <c r="E11" s="30" t="s">
        <v>79</v>
      </c>
      <c r="F11" s="31" t="s">
        <v>29</v>
      </c>
    </row>
    <row r="12" spans="1:6" hidden="1" x14ac:dyDescent="0.25">
      <c r="A12" s="27">
        <v>34504190222</v>
      </c>
      <c r="B12" s="48">
        <f t="shared" si="0"/>
        <v>78</v>
      </c>
      <c r="C12" s="28" t="s">
        <v>82</v>
      </c>
      <c r="D12" s="28" t="s">
        <v>83</v>
      </c>
      <c r="E12" s="30" t="s">
        <v>43</v>
      </c>
      <c r="F12" s="31" t="s">
        <v>29</v>
      </c>
    </row>
    <row r="13" spans="1:6" x14ac:dyDescent="0.25">
      <c r="A13" s="27">
        <v>34004050217</v>
      </c>
      <c r="B13" s="54">
        <f t="shared" si="0"/>
        <v>83</v>
      </c>
      <c r="C13" s="28" t="s">
        <v>86</v>
      </c>
      <c r="D13" s="28" t="s">
        <v>87</v>
      </c>
      <c r="E13" s="30" t="s">
        <v>27</v>
      </c>
      <c r="F13" s="31" t="s">
        <v>90</v>
      </c>
    </row>
    <row r="14" spans="1:6" hidden="1" x14ac:dyDescent="0.25">
      <c r="A14" s="27">
        <v>38402070214</v>
      </c>
      <c r="B14" s="48">
        <f t="shared" si="0"/>
        <v>39</v>
      </c>
      <c r="C14" s="28" t="s">
        <v>39</v>
      </c>
      <c r="D14" s="28" t="s">
        <v>91</v>
      </c>
      <c r="E14" s="30" t="s">
        <v>27</v>
      </c>
      <c r="F14" s="31" t="s">
        <v>90</v>
      </c>
    </row>
    <row r="15" spans="1:6" hidden="1" x14ac:dyDescent="0.25">
      <c r="A15" s="27">
        <v>47202200902</v>
      </c>
      <c r="B15" s="48">
        <f t="shared" si="0"/>
        <v>51</v>
      </c>
      <c r="C15" s="28" t="s">
        <v>95</v>
      </c>
      <c r="D15" s="28" t="s">
        <v>96</v>
      </c>
      <c r="E15" s="30" t="s">
        <v>50</v>
      </c>
      <c r="F15" s="31" t="s">
        <v>90</v>
      </c>
    </row>
    <row r="16" spans="1:6" hidden="1" x14ac:dyDescent="0.25">
      <c r="A16" s="27">
        <v>36902240722</v>
      </c>
      <c r="B16" s="48">
        <f t="shared" si="0"/>
        <v>54</v>
      </c>
      <c r="C16" s="28" t="s">
        <v>99</v>
      </c>
      <c r="D16" s="28" t="s">
        <v>100</v>
      </c>
      <c r="E16" s="30" t="s">
        <v>50</v>
      </c>
      <c r="F16" s="31" t="s">
        <v>90</v>
      </c>
    </row>
    <row r="17" spans="1:6" hidden="1" x14ac:dyDescent="0.25">
      <c r="A17" s="27">
        <v>48405030944</v>
      </c>
      <c r="B17" s="48">
        <f t="shared" si="0"/>
        <v>39</v>
      </c>
      <c r="C17" s="28" t="s">
        <v>104</v>
      </c>
      <c r="D17" s="28" t="s">
        <v>105</v>
      </c>
      <c r="E17" s="30" t="s">
        <v>50</v>
      </c>
      <c r="F17" s="31" t="s">
        <v>107</v>
      </c>
    </row>
    <row r="18" spans="1:6" hidden="1" x14ac:dyDescent="0.25">
      <c r="A18" s="27">
        <v>48107150516</v>
      </c>
      <c r="B18" s="48">
        <f t="shared" si="0"/>
        <v>42</v>
      </c>
      <c r="C18" s="28" t="s">
        <v>108</v>
      </c>
      <c r="D18" s="28" t="s">
        <v>73</v>
      </c>
      <c r="E18" s="30" t="s">
        <v>36</v>
      </c>
      <c r="F18" s="31" t="s">
        <v>107</v>
      </c>
    </row>
    <row r="19" spans="1:6" hidden="1" x14ac:dyDescent="0.25">
      <c r="A19" s="27">
        <v>47402150417</v>
      </c>
      <c r="B19" s="48">
        <f t="shared" si="0"/>
        <v>49</v>
      </c>
      <c r="C19" s="28" t="s">
        <v>112</v>
      </c>
      <c r="D19" s="28" t="s">
        <v>113</v>
      </c>
      <c r="E19" s="30" t="s">
        <v>27</v>
      </c>
      <c r="F19" s="31" t="s">
        <v>107</v>
      </c>
    </row>
    <row r="20" spans="1:6" hidden="1" x14ac:dyDescent="0.25">
      <c r="A20" s="27">
        <v>47411270496</v>
      </c>
      <c r="B20" s="48">
        <f t="shared" si="0"/>
        <v>49</v>
      </c>
      <c r="C20" s="28" t="s">
        <v>116</v>
      </c>
      <c r="D20" s="28" t="s">
        <v>117</v>
      </c>
      <c r="E20" s="30" t="s">
        <v>27</v>
      </c>
      <c r="F20" s="31" t="s">
        <v>107</v>
      </c>
    </row>
    <row r="21" spans="1:6" hidden="1" x14ac:dyDescent="0.25">
      <c r="A21" s="27">
        <v>34203030178</v>
      </c>
      <c r="B21" s="48">
        <f t="shared" si="0"/>
        <v>81</v>
      </c>
      <c r="C21" s="28" t="s">
        <v>120</v>
      </c>
      <c r="D21" s="28" t="s">
        <v>121</v>
      </c>
      <c r="E21" s="30" t="s">
        <v>43</v>
      </c>
      <c r="F21" s="31" t="s">
        <v>125</v>
      </c>
    </row>
    <row r="22" spans="1:6" hidden="1" x14ac:dyDescent="0.25">
      <c r="A22" s="27">
        <v>47210240441</v>
      </c>
      <c r="B22" s="48">
        <f t="shared" si="0"/>
        <v>51</v>
      </c>
      <c r="C22" s="28" t="s">
        <v>127</v>
      </c>
      <c r="D22" s="28" t="s">
        <v>128</v>
      </c>
      <c r="E22" s="30" t="s">
        <v>43</v>
      </c>
      <c r="F22" s="31" t="s">
        <v>125</v>
      </c>
    </row>
    <row r="23" spans="1:6" hidden="1" x14ac:dyDescent="0.25">
      <c r="A23" s="27">
        <v>36210090988</v>
      </c>
      <c r="B23" s="48">
        <f t="shared" si="0"/>
        <v>61</v>
      </c>
      <c r="C23" s="28" t="s">
        <v>132</v>
      </c>
      <c r="D23" s="28" t="s">
        <v>133</v>
      </c>
      <c r="E23" s="30" t="s">
        <v>27</v>
      </c>
      <c r="F23" s="35" t="s">
        <v>125</v>
      </c>
    </row>
    <row r="24" spans="1:6" hidden="1" x14ac:dyDescent="0.25">
      <c r="A24" s="27">
        <v>34210060017</v>
      </c>
      <c r="B24" s="48">
        <f t="shared" si="0"/>
        <v>81</v>
      </c>
      <c r="C24" s="28" t="s">
        <v>136</v>
      </c>
      <c r="D24" s="28" t="s">
        <v>137</v>
      </c>
      <c r="E24" s="30" t="s">
        <v>79</v>
      </c>
      <c r="F24" s="31" t="s">
        <v>125</v>
      </c>
    </row>
    <row r="25" spans="1:6" hidden="1" x14ac:dyDescent="0.25">
      <c r="A25" s="27">
        <v>38305190379</v>
      </c>
      <c r="B25" s="48">
        <f t="shared" si="0"/>
        <v>40</v>
      </c>
      <c r="C25" s="28" t="s">
        <v>72</v>
      </c>
      <c r="D25" s="28" t="s">
        <v>140</v>
      </c>
      <c r="E25" s="30" t="s">
        <v>36</v>
      </c>
      <c r="F25" s="31" t="s">
        <v>125</v>
      </c>
    </row>
    <row r="26" spans="1:6" hidden="1" x14ac:dyDescent="0.25">
      <c r="A26" s="27">
        <v>46909210954</v>
      </c>
      <c r="B26" s="48">
        <f t="shared" si="0"/>
        <v>54</v>
      </c>
      <c r="C26" s="28" t="s">
        <v>142</v>
      </c>
      <c r="D26" s="28" t="s">
        <v>143</v>
      </c>
      <c r="E26" s="30" t="s">
        <v>27</v>
      </c>
      <c r="F26" s="31" t="s">
        <v>125</v>
      </c>
    </row>
    <row r="27" spans="1:6" hidden="1" x14ac:dyDescent="0.25">
      <c r="A27" s="27">
        <v>44411130888</v>
      </c>
      <c r="B27" s="48">
        <f t="shared" si="0"/>
        <v>79</v>
      </c>
      <c r="C27" s="28" t="s">
        <v>147</v>
      </c>
      <c r="D27" s="28" t="s">
        <v>148</v>
      </c>
      <c r="E27" s="30" t="s">
        <v>27</v>
      </c>
      <c r="F27" s="31" t="s">
        <v>150</v>
      </c>
    </row>
    <row r="28" spans="1:6" hidden="1" x14ac:dyDescent="0.25">
      <c r="A28" s="27">
        <v>44211240925</v>
      </c>
      <c r="B28" s="48">
        <f t="shared" si="0"/>
        <v>81</v>
      </c>
      <c r="C28" s="28" t="s">
        <v>132</v>
      </c>
      <c r="D28" s="28" t="s">
        <v>152</v>
      </c>
      <c r="E28" s="30" t="s">
        <v>43</v>
      </c>
      <c r="F28" s="31" t="s">
        <v>150</v>
      </c>
    </row>
    <row r="29" spans="1:6" hidden="1" x14ac:dyDescent="0.25">
      <c r="A29" s="27">
        <v>37102030149</v>
      </c>
      <c r="B29" s="48">
        <f t="shared" si="0"/>
        <v>52</v>
      </c>
      <c r="C29" s="28" t="s">
        <v>154</v>
      </c>
      <c r="D29" s="28" t="s">
        <v>155</v>
      </c>
      <c r="E29" s="30" t="s">
        <v>43</v>
      </c>
      <c r="F29" s="31" t="s">
        <v>158</v>
      </c>
    </row>
    <row r="30" spans="1:6" hidden="1" x14ac:dyDescent="0.25">
      <c r="A30" s="27">
        <v>46909170171</v>
      </c>
      <c r="B30" s="48">
        <f t="shared" si="0"/>
        <v>54</v>
      </c>
      <c r="C30" s="28" t="s">
        <v>160</v>
      </c>
      <c r="D30" s="28" t="s">
        <v>161</v>
      </c>
      <c r="E30" s="30" t="s">
        <v>27</v>
      </c>
      <c r="F30" s="31" t="s">
        <v>158</v>
      </c>
    </row>
    <row r="31" spans="1:6" hidden="1" x14ac:dyDescent="0.25">
      <c r="A31" s="27">
        <v>35006210936</v>
      </c>
      <c r="B31" s="48">
        <f t="shared" si="0"/>
        <v>73</v>
      </c>
      <c r="C31" s="28" t="s">
        <v>163</v>
      </c>
      <c r="D31" s="28" t="s">
        <v>164</v>
      </c>
      <c r="E31" s="30" t="s">
        <v>43</v>
      </c>
      <c r="F31" s="31" t="s">
        <v>167</v>
      </c>
    </row>
    <row r="32" spans="1:6" hidden="1" x14ac:dyDescent="0.25">
      <c r="A32" s="27">
        <v>38401080820</v>
      </c>
      <c r="B32" s="48">
        <f t="shared" si="0"/>
        <v>39</v>
      </c>
      <c r="C32" s="28" t="s">
        <v>168</v>
      </c>
      <c r="D32" s="28" t="s">
        <v>169</v>
      </c>
      <c r="E32" s="30" t="s">
        <v>43</v>
      </c>
      <c r="F32" s="31" t="s">
        <v>167</v>
      </c>
    </row>
    <row r="33" spans="1:6" hidden="1" x14ac:dyDescent="0.25">
      <c r="A33" s="27">
        <v>34207110230</v>
      </c>
      <c r="B33" s="48">
        <f t="shared" si="0"/>
        <v>81</v>
      </c>
      <c r="C33" s="28" t="s">
        <v>112</v>
      </c>
      <c r="D33" s="28" t="s">
        <v>171</v>
      </c>
      <c r="E33" s="30" t="s">
        <v>79</v>
      </c>
      <c r="F33" s="31" t="s">
        <v>167</v>
      </c>
    </row>
    <row r="34" spans="1:6" hidden="1" x14ac:dyDescent="0.25">
      <c r="A34" s="27">
        <v>48901180808</v>
      </c>
      <c r="B34" s="48">
        <f t="shared" si="0"/>
        <v>34</v>
      </c>
      <c r="C34" s="28" t="s">
        <v>154</v>
      </c>
      <c r="D34" s="28" t="s">
        <v>172</v>
      </c>
      <c r="E34" s="30" t="s">
        <v>43</v>
      </c>
      <c r="F34" s="31" t="s">
        <v>175</v>
      </c>
    </row>
    <row r="35" spans="1:6" hidden="1" x14ac:dyDescent="0.25">
      <c r="A35" s="27">
        <v>47008050804</v>
      </c>
      <c r="B35" s="48">
        <f t="shared" si="0"/>
        <v>53</v>
      </c>
      <c r="C35" s="28" t="s">
        <v>52</v>
      </c>
      <c r="D35" s="28" t="s">
        <v>176</v>
      </c>
      <c r="E35" s="30" t="s">
        <v>50</v>
      </c>
      <c r="F35" s="31" t="s">
        <v>175</v>
      </c>
    </row>
    <row r="36" spans="1:6" hidden="1" x14ac:dyDescent="0.25">
      <c r="A36" s="27">
        <v>36109040214</v>
      </c>
      <c r="B36" s="48">
        <f t="shared" si="0"/>
        <v>62</v>
      </c>
      <c r="C36" s="28" t="s">
        <v>86</v>
      </c>
      <c r="D36" s="28" t="s">
        <v>178</v>
      </c>
      <c r="E36" s="30" t="s">
        <v>27</v>
      </c>
      <c r="F36" s="31" t="s">
        <v>175</v>
      </c>
    </row>
    <row r="37" spans="1:6" hidden="1" x14ac:dyDescent="0.25">
      <c r="A37" s="27">
        <v>44506270104</v>
      </c>
      <c r="B37" s="48">
        <f t="shared" si="0"/>
        <v>78</v>
      </c>
      <c r="C37" s="28" t="s">
        <v>95</v>
      </c>
      <c r="D37" s="28" t="s">
        <v>180</v>
      </c>
      <c r="E37" s="30" t="s">
        <v>79</v>
      </c>
      <c r="F37" s="31" t="s">
        <v>175</v>
      </c>
    </row>
    <row r="38" spans="1:6" hidden="1" x14ac:dyDescent="0.25">
      <c r="A38" s="27">
        <v>48310210529</v>
      </c>
      <c r="B38" s="48">
        <f t="shared" si="0"/>
        <v>40</v>
      </c>
      <c r="C38" s="28" t="s">
        <v>183</v>
      </c>
      <c r="D38" s="28" t="s">
        <v>184</v>
      </c>
      <c r="E38" s="30" t="s">
        <v>43</v>
      </c>
      <c r="F38" s="31" t="s">
        <v>175</v>
      </c>
    </row>
    <row r="39" spans="1:6" x14ac:dyDescent="0.25">
      <c r="A39" s="27">
        <v>34007250511</v>
      </c>
      <c r="B39" s="54">
        <f t="shared" si="0"/>
        <v>83</v>
      </c>
      <c r="C39" s="28" t="s">
        <v>186</v>
      </c>
      <c r="D39" s="28" t="s">
        <v>187</v>
      </c>
      <c r="E39" s="30" t="s">
        <v>27</v>
      </c>
      <c r="F39" s="31" t="s">
        <v>189</v>
      </c>
    </row>
    <row r="40" spans="1:6" hidden="1" x14ac:dyDescent="0.25">
      <c r="A40" s="27">
        <v>37609120658</v>
      </c>
      <c r="B40" s="48">
        <f t="shared" si="0"/>
        <v>47</v>
      </c>
      <c r="C40" s="28" t="s">
        <v>99</v>
      </c>
      <c r="D40" s="28" t="s">
        <v>191</v>
      </c>
      <c r="E40" s="30" t="s">
        <v>43</v>
      </c>
      <c r="F40" s="31" t="s">
        <v>189</v>
      </c>
    </row>
    <row r="41" spans="1:6" hidden="1" x14ac:dyDescent="0.25">
      <c r="A41" s="27">
        <v>36108130050</v>
      </c>
      <c r="B41" s="48">
        <f t="shared" si="0"/>
        <v>62</v>
      </c>
      <c r="C41" s="28" t="s">
        <v>193</v>
      </c>
      <c r="D41" s="28" t="s">
        <v>194</v>
      </c>
      <c r="E41" s="30" t="s">
        <v>50</v>
      </c>
      <c r="F41" s="31" t="s">
        <v>189</v>
      </c>
    </row>
    <row r="42" spans="1:6" hidden="1" x14ac:dyDescent="0.25">
      <c r="A42" s="27">
        <v>37903090504</v>
      </c>
      <c r="B42" s="48">
        <f t="shared" si="0"/>
        <v>44</v>
      </c>
      <c r="C42" s="28" t="s">
        <v>198</v>
      </c>
      <c r="D42" s="28" t="s">
        <v>199</v>
      </c>
      <c r="E42" s="30" t="s">
        <v>43</v>
      </c>
      <c r="F42" s="31" t="s">
        <v>201</v>
      </c>
    </row>
    <row r="43" spans="1:6" hidden="1" x14ac:dyDescent="0.25">
      <c r="A43" s="27">
        <v>37105020007</v>
      </c>
      <c r="B43" s="48">
        <f t="shared" si="0"/>
        <v>52</v>
      </c>
      <c r="C43" s="28" t="s">
        <v>203</v>
      </c>
      <c r="D43" s="28" t="s">
        <v>204</v>
      </c>
      <c r="E43" s="30" t="s">
        <v>43</v>
      </c>
      <c r="F43" s="31" t="s">
        <v>201</v>
      </c>
    </row>
    <row r="44" spans="1:6" hidden="1" x14ac:dyDescent="0.25">
      <c r="A44" s="27">
        <v>47110010868</v>
      </c>
      <c r="B44" s="48">
        <f t="shared" si="0"/>
        <v>52</v>
      </c>
      <c r="C44" s="28" t="s">
        <v>206</v>
      </c>
      <c r="D44" s="28" t="s">
        <v>207</v>
      </c>
      <c r="E44" s="30" t="s">
        <v>50</v>
      </c>
      <c r="F44" s="31" t="s">
        <v>201</v>
      </c>
    </row>
    <row r="45" spans="1:6" hidden="1" x14ac:dyDescent="0.25">
      <c r="A45" s="27">
        <v>45704030496</v>
      </c>
      <c r="B45" s="48">
        <f t="shared" si="0"/>
        <v>66</v>
      </c>
      <c r="C45" s="28" t="s">
        <v>208</v>
      </c>
      <c r="D45" s="28" t="s">
        <v>209</v>
      </c>
      <c r="E45" s="30" t="s">
        <v>43</v>
      </c>
      <c r="F45" s="31" t="s">
        <v>211</v>
      </c>
    </row>
    <row r="46" spans="1:6" hidden="1" x14ac:dyDescent="0.25">
      <c r="A46" s="27">
        <v>47105130963</v>
      </c>
      <c r="B46" s="48">
        <f t="shared" si="0"/>
        <v>52</v>
      </c>
      <c r="C46" s="28" t="s">
        <v>203</v>
      </c>
      <c r="D46" s="28" t="s">
        <v>24</v>
      </c>
      <c r="E46" s="30" t="s">
        <v>27</v>
      </c>
      <c r="F46" s="31" t="s">
        <v>211</v>
      </c>
    </row>
    <row r="47" spans="1:6" hidden="1" x14ac:dyDescent="0.25">
      <c r="A47" s="27">
        <v>38301060031</v>
      </c>
      <c r="B47" s="48">
        <f t="shared" si="0"/>
        <v>40</v>
      </c>
      <c r="C47" s="28" t="s">
        <v>212</v>
      </c>
      <c r="D47" s="28" t="s">
        <v>121</v>
      </c>
      <c r="E47" s="30" t="s">
        <v>43</v>
      </c>
      <c r="F47" s="31" t="s">
        <v>211</v>
      </c>
    </row>
    <row r="48" spans="1:6" hidden="1" x14ac:dyDescent="0.25">
      <c r="A48" s="27">
        <v>35205180673</v>
      </c>
      <c r="B48" s="48">
        <f t="shared" si="0"/>
        <v>71</v>
      </c>
      <c r="C48" s="28" t="s">
        <v>39</v>
      </c>
      <c r="D48" s="28" t="s">
        <v>214</v>
      </c>
      <c r="E48" s="30" t="s">
        <v>27</v>
      </c>
      <c r="F48" s="31" t="s">
        <v>211</v>
      </c>
    </row>
    <row r="49" spans="1:6" hidden="1" x14ac:dyDescent="0.25">
      <c r="A49" s="27">
        <v>34409100049</v>
      </c>
      <c r="B49" s="48">
        <f t="shared" si="0"/>
        <v>79</v>
      </c>
      <c r="C49" s="28" t="s">
        <v>217</v>
      </c>
      <c r="D49" s="28" t="s">
        <v>218</v>
      </c>
      <c r="E49" s="30" t="s">
        <v>79</v>
      </c>
      <c r="F49" s="31" t="s">
        <v>211</v>
      </c>
    </row>
    <row r="50" spans="1:6" hidden="1" x14ac:dyDescent="0.25">
      <c r="A50" s="27">
        <v>35109030894</v>
      </c>
      <c r="B50" s="48">
        <f t="shared" si="0"/>
        <v>72</v>
      </c>
      <c r="C50" s="28" t="s">
        <v>219</v>
      </c>
      <c r="D50" s="28" t="s">
        <v>220</v>
      </c>
      <c r="E50" s="30" t="s">
        <v>43</v>
      </c>
      <c r="F50" s="31" t="s">
        <v>222</v>
      </c>
    </row>
    <row r="51" spans="1:6" hidden="1" x14ac:dyDescent="0.25">
      <c r="A51" s="27">
        <v>35909050610</v>
      </c>
      <c r="B51" s="48">
        <f t="shared" si="0"/>
        <v>64</v>
      </c>
      <c r="C51" s="28" t="s">
        <v>223</v>
      </c>
      <c r="D51" s="28" t="s">
        <v>224</v>
      </c>
      <c r="E51" s="30" t="s">
        <v>36</v>
      </c>
      <c r="F51" s="31" t="s">
        <v>226</v>
      </c>
    </row>
    <row r="52" spans="1:6" hidden="1" x14ac:dyDescent="0.25">
      <c r="A52" s="27">
        <v>48308230166</v>
      </c>
      <c r="B52" s="48">
        <f t="shared" si="0"/>
        <v>40</v>
      </c>
      <c r="C52" s="28" t="s">
        <v>227</v>
      </c>
      <c r="D52" s="28" t="s">
        <v>228</v>
      </c>
      <c r="E52" s="30" t="s">
        <v>43</v>
      </c>
      <c r="F52" s="31" t="s">
        <v>226</v>
      </c>
    </row>
    <row r="53" spans="1:6" hidden="1" x14ac:dyDescent="0.25">
      <c r="A53" s="27">
        <v>34508020335</v>
      </c>
      <c r="B53" s="48">
        <f t="shared" si="0"/>
        <v>78</v>
      </c>
      <c r="C53" s="28" t="s">
        <v>230</v>
      </c>
      <c r="D53" s="28" t="s">
        <v>231</v>
      </c>
      <c r="E53" s="30" t="s">
        <v>43</v>
      </c>
      <c r="F53" s="31" t="s">
        <v>226</v>
      </c>
    </row>
    <row r="54" spans="1:6" hidden="1" x14ac:dyDescent="0.25">
      <c r="A54" s="27">
        <v>34606190557</v>
      </c>
      <c r="B54" s="48">
        <f t="shared" si="0"/>
        <v>77</v>
      </c>
      <c r="C54" s="28" t="s">
        <v>233</v>
      </c>
      <c r="D54" s="28" t="s">
        <v>231</v>
      </c>
      <c r="E54" s="30" t="s">
        <v>79</v>
      </c>
      <c r="F54" s="31" t="s">
        <v>226</v>
      </c>
    </row>
    <row r="55" spans="1:6" hidden="1" x14ac:dyDescent="0.25">
      <c r="A55" s="27">
        <v>34212180084</v>
      </c>
      <c r="B55" s="48">
        <f t="shared" si="0"/>
        <v>81</v>
      </c>
      <c r="C55" s="28" t="s">
        <v>234</v>
      </c>
      <c r="D55" s="28" t="s">
        <v>235</v>
      </c>
      <c r="E55" s="30" t="s">
        <v>27</v>
      </c>
      <c r="F55" s="31" t="s">
        <v>226</v>
      </c>
    </row>
    <row r="56" spans="1:6" hidden="1" x14ac:dyDescent="0.25">
      <c r="A56" s="27">
        <v>35508240148</v>
      </c>
      <c r="B56" s="48">
        <f t="shared" si="0"/>
        <v>68</v>
      </c>
      <c r="C56" s="28" t="s">
        <v>198</v>
      </c>
      <c r="D56" s="28" t="s">
        <v>237</v>
      </c>
      <c r="E56" s="30" t="s">
        <v>50</v>
      </c>
      <c r="F56" s="31" t="s">
        <v>226</v>
      </c>
    </row>
    <row r="57" spans="1:6" hidden="1" x14ac:dyDescent="0.25">
      <c r="A57" s="27">
        <v>36303030988</v>
      </c>
      <c r="B57" s="48">
        <f t="shared" si="0"/>
        <v>60</v>
      </c>
      <c r="C57" s="28" t="s">
        <v>147</v>
      </c>
      <c r="D57" s="28" t="s">
        <v>240</v>
      </c>
      <c r="E57" s="30" t="s">
        <v>36</v>
      </c>
      <c r="F57" s="31" t="s">
        <v>226</v>
      </c>
    </row>
    <row r="58" spans="1:6" hidden="1" x14ac:dyDescent="0.25">
      <c r="A58" s="27">
        <v>37403030624</v>
      </c>
      <c r="B58" s="48">
        <f t="shared" si="0"/>
        <v>49</v>
      </c>
      <c r="C58" s="28" t="s">
        <v>242</v>
      </c>
      <c r="D58" s="28" t="s">
        <v>243</v>
      </c>
      <c r="E58" s="30" t="s">
        <v>27</v>
      </c>
      <c r="F58" s="31" t="s">
        <v>226</v>
      </c>
    </row>
    <row r="59" spans="1:6" hidden="1" x14ac:dyDescent="0.25">
      <c r="A59" s="27">
        <v>48209130038</v>
      </c>
      <c r="B59" s="48">
        <f t="shared" si="0"/>
        <v>41</v>
      </c>
      <c r="C59" s="28" t="s">
        <v>245</v>
      </c>
      <c r="D59" s="28" t="s">
        <v>246</v>
      </c>
      <c r="E59" s="30" t="s">
        <v>27</v>
      </c>
      <c r="F59" s="31" t="s">
        <v>226</v>
      </c>
    </row>
    <row r="60" spans="1:6" hidden="1" x14ac:dyDescent="0.25">
      <c r="A60" s="27">
        <v>37103260243</v>
      </c>
      <c r="B60" s="48">
        <f t="shared" si="0"/>
        <v>52</v>
      </c>
      <c r="C60" s="28" t="s">
        <v>248</v>
      </c>
      <c r="D60" s="28" t="s">
        <v>161</v>
      </c>
      <c r="E60" s="30" t="s">
        <v>43</v>
      </c>
      <c r="F60" s="31" t="s">
        <v>226</v>
      </c>
    </row>
    <row r="61" spans="1:6" hidden="1" x14ac:dyDescent="0.25">
      <c r="A61" s="27">
        <v>46003030319</v>
      </c>
      <c r="B61" s="48">
        <f t="shared" si="0"/>
        <v>63</v>
      </c>
      <c r="C61" s="28" t="s">
        <v>250</v>
      </c>
      <c r="D61" s="28" t="s">
        <v>251</v>
      </c>
      <c r="E61" s="30" t="s">
        <v>43</v>
      </c>
      <c r="F61" s="31" t="s">
        <v>226</v>
      </c>
    </row>
    <row r="62" spans="1:6" hidden="1" x14ac:dyDescent="0.25">
      <c r="A62" s="27">
        <v>38006080465</v>
      </c>
      <c r="B62" s="48">
        <f t="shared" si="0"/>
        <v>43</v>
      </c>
      <c r="C62" s="28" t="s">
        <v>253</v>
      </c>
      <c r="D62" s="28" t="s">
        <v>254</v>
      </c>
      <c r="E62" s="30" t="s">
        <v>27</v>
      </c>
      <c r="F62" s="31" t="s">
        <v>226</v>
      </c>
    </row>
    <row r="63" spans="1:6" hidden="1" x14ac:dyDescent="0.25">
      <c r="A63" s="27">
        <v>36809040675</v>
      </c>
      <c r="B63" s="48">
        <f t="shared" si="0"/>
        <v>55</v>
      </c>
      <c r="C63" s="28" t="s">
        <v>256</v>
      </c>
      <c r="D63" s="28" t="s">
        <v>257</v>
      </c>
      <c r="E63" s="30" t="s">
        <v>43</v>
      </c>
      <c r="F63" s="31" t="s">
        <v>259</v>
      </c>
    </row>
    <row r="64" spans="1:6" hidden="1" x14ac:dyDescent="0.25">
      <c r="A64" s="27">
        <v>35204120460</v>
      </c>
      <c r="B64" s="48">
        <f t="shared" si="0"/>
        <v>71</v>
      </c>
      <c r="C64" s="28" t="s">
        <v>260</v>
      </c>
      <c r="D64" s="28" t="s">
        <v>261</v>
      </c>
      <c r="E64" s="30" t="s">
        <v>43</v>
      </c>
      <c r="F64" s="35" t="s">
        <v>262</v>
      </c>
    </row>
    <row r="65" spans="1:6" hidden="1" x14ac:dyDescent="0.25">
      <c r="A65" s="27">
        <v>36612210549</v>
      </c>
      <c r="B65" s="48">
        <f t="shared" si="0"/>
        <v>57</v>
      </c>
      <c r="C65" s="28" t="s">
        <v>263</v>
      </c>
      <c r="D65" s="28" t="s">
        <v>264</v>
      </c>
      <c r="E65" s="30" t="s">
        <v>43</v>
      </c>
      <c r="F65" s="35" t="s">
        <v>262</v>
      </c>
    </row>
    <row r="66" spans="1:6" hidden="1" x14ac:dyDescent="0.25">
      <c r="A66" s="27">
        <v>38403010526</v>
      </c>
      <c r="B66" s="48">
        <f t="shared" si="0"/>
        <v>39</v>
      </c>
      <c r="C66" s="28" t="s">
        <v>154</v>
      </c>
      <c r="D66" s="28" t="s">
        <v>267</v>
      </c>
      <c r="E66" s="30" t="s">
        <v>50</v>
      </c>
      <c r="F66" s="31" t="s">
        <v>262</v>
      </c>
    </row>
    <row r="67" spans="1:6" hidden="1" x14ac:dyDescent="0.25">
      <c r="A67" s="27">
        <v>38108200347</v>
      </c>
      <c r="B67" s="48">
        <f t="shared" ref="B67:B100" si="1">2023-(1900+MID(A67,2,2))</f>
        <v>42</v>
      </c>
      <c r="C67" s="28" t="s">
        <v>269</v>
      </c>
      <c r="D67" s="28" t="s">
        <v>254</v>
      </c>
      <c r="E67" s="30" t="s">
        <v>43</v>
      </c>
      <c r="F67" s="31" t="s">
        <v>262</v>
      </c>
    </row>
    <row r="68" spans="1:6" hidden="1" x14ac:dyDescent="0.25">
      <c r="A68" s="27">
        <v>36506070555</v>
      </c>
      <c r="B68" s="48">
        <f t="shared" si="1"/>
        <v>58</v>
      </c>
      <c r="C68" s="28" t="s">
        <v>116</v>
      </c>
      <c r="D68" s="28" t="s">
        <v>270</v>
      </c>
      <c r="E68" s="30" t="s">
        <v>50</v>
      </c>
      <c r="F68" s="35" t="s">
        <v>272</v>
      </c>
    </row>
    <row r="69" spans="1:6" hidden="1" x14ac:dyDescent="0.25">
      <c r="A69" s="27">
        <v>37808220891</v>
      </c>
      <c r="B69" s="48">
        <f t="shared" si="1"/>
        <v>45</v>
      </c>
      <c r="C69" s="28" t="s">
        <v>95</v>
      </c>
      <c r="D69" s="28" t="s">
        <v>273</v>
      </c>
      <c r="E69" s="30" t="s">
        <v>43</v>
      </c>
      <c r="F69" s="31" t="s">
        <v>272</v>
      </c>
    </row>
    <row r="70" spans="1:6" hidden="1" x14ac:dyDescent="0.25">
      <c r="A70" s="27">
        <v>35101130124</v>
      </c>
      <c r="B70" s="48">
        <f t="shared" si="1"/>
        <v>72</v>
      </c>
      <c r="C70" s="28" t="s">
        <v>193</v>
      </c>
      <c r="D70" s="28" t="s">
        <v>105</v>
      </c>
      <c r="E70" s="30" t="s">
        <v>27</v>
      </c>
      <c r="F70" s="31" t="s">
        <v>272</v>
      </c>
    </row>
    <row r="71" spans="1:6" hidden="1" x14ac:dyDescent="0.25">
      <c r="A71" s="27">
        <v>45909140289</v>
      </c>
      <c r="B71" s="48">
        <f t="shared" si="1"/>
        <v>64</v>
      </c>
      <c r="C71" s="28" t="s">
        <v>277</v>
      </c>
      <c r="D71" s="28" t="s">
        <v>105</v>
      </c>
      <c r="E71" s="30" t="s">
        <v>79</v>
      </c>
      <c r="F71" s="35" t="s">
        <v>272</v>
      </c>
    </row>
    <row r="72" spans="1:6" hidden="1" x14ac:dyDescent="0.25">
      <c r="A72" s="27">
        <v>38306070961</v>
      </c>
      <c r="B72" s="48">
        <f t="shared" si="1"/>
        <v>40</v>
      </c>
      <c r="C72" s="28" t="s">
        <v>279</v>
      </c>
      <c r="D72" s="28" t="s">
        <v>228</v>
      </c>
      <c r="E72" s="30" t="s">
        <v>43</v>
      </c>
      <c r="F72" s="31" t="s">
        <v>272</v>
      </c>
    </row>
    <row r="73" spans="1:6" hidden="1" x14ac:dyDescent="0.25">
      <c r="A73" s="27">
        <v>48205090295</v>
      </c>
      <c r="B73" s="48">
        <f t="shared" si="1"/>
        <v>41</v>
      </c>
      <c r="C73" s="28" t="s">
        <v>52</v>
      </c>
      <c r="D73" s="28" t="s">
        <v>282</v>
      </c>
      <c r="E73" s="30" t="s">
        <v>43</v>
      </c>
      <c r="F73" s="31" t="s">
        <v>272</v>
      </c>
    </row>
    <row r="74" spans="1:6" hidden="1" x14ac:dyDescent="0.25">
      <c r="A74" s="27">
        <v>38105180669</v>
      </c>
      <c r="B74" s="48">
        <f t="shared" si="1"/>
        <v>42</v>
      </c>
      <c r="C74" s="28" t="s">
        <v>284</v>
      </c>
      <c r="D74" s="28" t="s">
        <v>285</v>
      </c>
      <c r="E74" s="30" t="s">
        <v>50</v>
      </c>
      <c r="F74" s="31" t="s">
        <v>272</v>
      </c>
    </row>
    <row r="75" spans="1:6" hidden="1" x14ac:dyDescent="0.25">
      <c r="A75" s="27">
        <v>46809190988</v>
      </c>
      <c r="B75" s="48">
        <f t="shared" si="1"/>
        <v>55</v>
      </c>
      <c r="C75" s="28" t="s">
        <v>287</v>
      </c>
      <c r="D75" s="28" t="s">
        <v>288</v>
      </c>
      <c r="E75" s="30" t="s">
        <v>36</v>
      </c>
      <c r="F75" s="31" t="s">
        <v>272</v>
      </c>
    </row>
    <row r="76" spans="1:6" hidden="1" x14ac:dyDescent="0.25">
      <c r="A76" s="27">
        <v>37712170754</v>
      </c>
      <c r="B76" s="48">
        <f t="shared" si="1"/>
        <v>46</v>
      </c>
      <c r="C76" s="28" t="s">
        <v>233</v>
      </c>
      <c r="D76" s="28" t="s">
        <v>290</v>
      </c>
      <c r="E76" s="30" t="s">
        <v>27</v>
      </c>
      <c r="F76" s="31" t="s">
        <v>272</v>
      </c>
    </row>
    <row r="77" spans="1:6" hidden="1" x14ac:dyDescent="0.25">
      <c r="A77" s="27">
        <v>37408230939</v>
      </c>
      <c r="B77" s="48">
        <f t="shared" si="1"/>
        <v>49</v>
      </c>
      <c r="C77" s="28" t="s">
        <v>292</v>
      </c>
      <c r="D77" s="28" t="s">
        <v>293</v>
      </c>
      <c r="E77" s="30" t="s">
        <v>79</v>
      </c>
      <c r="F77" s="35" t="s">
        <v>272</v>
      </c>
    </row>
    <row r="78" spans="1:6" hidden="1" x14ac:dyDescent="0.25">
      <c r="A78" s="27">
        <v>37007260696</v>
      </c>
      <c r="B78" s="48">
        <f t="shared" si="1"/>
        <v>53</v>
      </c>
      <c r="C78" s="28" t="s">
        <v>260</v>
      </c>
      <c r="D78" s="28" t="s">
        <v>295</v>
      </c>
      <c r="E78" s="30" t="s">
        <v>43</v>
      </c>
      <c r="F78" s="35" t="s">
        <v>272</v>
      </c>
    </row>
    <row r="79" spans="1:6" hidden="1" x14ac:dyDescent="0.25">
      <c r="A79" s="27">
        <v>38311130833</v>
      </c>
      <c r="B79" s="48">
        <f t="shared" si="1"/>
        <v>40</v>
      </c>
      <c r="C79" s="28" t="s">
        <v>297</v>
      </c>
      <c r="D79" s="28" t="s">
        <v>298</v>
      </c>
      <c r="E79" s="30" t="s">
        <v>43</v>
      </c>
      <c r="F79" s="31" t="s">
        <v>272</v>
      </c>
    </row>
    <row r="80" spans="1:6" hidden="1" x14ac:dyDescent="0.25">
      <c r="A80" s="27">
        <v>47608150058</v>
      </c>
      <c r="B80" s="48">
        <f t="shared" si="1"/>
        <v>47</v>
      </c>
      <c r="C80" s="28" t="s">
        <v>300</v>
      </c>
      <c r="D80" s="28" t="s">
        <v>301</v>
      </c>
      <c r="E80" s="30" t="s">
        <v>43</v>
      </c>
      <c r="F80" s="31" t="s">
        <v>272</v>
      </c>
    </row>
    <row r="81" spans="1:6" hidden="1" x14ac:dyDescent="0.25">
      <c r="A81" s="27">
        <v>34304170615</v>
      </c>
      <c r="B81" s="48">
        <f t="shared" si="1"/>
        <v>80</v>
      </c>
      <c r="C81" s="28" t="s">
        <v>303</v>
      </c>
      <c r="D81" s="28" t="s">
        <v>304</v>
      </c>
      <c r="E81" s="30" t="s">
        <v>43</v>
      </c>
      <c r="F81" s="31" t="s">
        <v>272</v>
      </c>
    </row>
    <row r="82" spans="1:6" hidden="1" x14ac:dyDescent="0.25">
      <c r="A82" s="27">
        <v>45810100356</v>
      </c>
      <c r="B82" s="48">
        <f t="shared" si="1"/>
        <v>65</v>
      </c>
      <c r="C82" s="28" t="s">
        <v>306</v>
      </c>
      <c r="D82" s="28" t="s">
        <v>307</v>
      </c>
      <c r="E82" s="30" t="s">
        <v>43</v>
      </c>
      <c r="F82" s="31" t="s">
        <v>272</v>
      </c>
    </row>
    <row r="83" spans="1:6" hidden="1" x14ac:dyDescent="0.25">
      <c r="A83" s="27">
        <v>46002200391</v>
      </c>
      <c r="B83" s="48">
        <f t="shared" si="1"/>
        <v>63</v>
      </c>
      <c r="C83" s="28" t="s">
        <v>82</v>
      </c>
      <c r="D83" s="28" t="s">
        <v>307</v>
      </c>
      <c r="E83" s="30" t="s">
        <v>43</v>
      </c>
      <c r="F83" s="31" t="s">
        <v>272</v>
      </c>
    </row>
    <row r="84" spans="1:6" hidden="1" x14ac:dyDescent="0.25">
      <c r="A84" s="27">
        <v>46407080393</v>
      </c>
      <c r="B84" s="48">
        <f t="shared" si="1"/>
        <v>59</v>
      </c>
      <c r="C84" s="28" t="s">
        <v>112</v>
      </c>
      <c r="D84" s="28" t="s">
        <v>311</v>
      </c>
      <c r="E84" s="30" t="s">
        <v>43</v>
      </c>
      <c r="F84" s="31" t="s">
        <v>272</v>
      </c>
    </row>
    <row r="85" spans="1:6" hidden="1" x14ac:dyDescent="0.25">
      <c r="A85" s="27">
        <v>47705040659</v>
      </c>
      <c r="B85" s="48">
        <f t="shared" si="1"/>
        <v>46</v>
      </c>
      <c r="C85" s="28" t="s">
        <v>95</v>
      </c>
      <c r="D85" s="28" t="s">
        <v>312</v>
      </c>
      <c r="E85" s="30" t="s">
        <v>43</v>
      </c>
      <c r="F85" s="31" t="s">
        <v>272</v>
      </c>
    </row>
    <row r="86" spans="1:6" hidden="1" x14ac:dyDescent="0.25">
      <c r="A86" s="27">
        <v>47211150090</v>
      </c>
      <c r="B86" s="48">
        <f t="shared" si="1"/>
        <v>51</v>
      </c>
      <c r="C86" s="28" t="s">
        <v>314</v>
      </c>
      <c r="D86" s="28" t="s">
        <v>315</v>
      </c>
      <c r="E86" s="30" t="s">
        <v>27</v>
      </c>
      <c r="F86" s="31" t="s">
        <v>272</v>
      </c>
    </row>
    <row r="87" spans="1:6" hidden="1" x14ac:dyDescent="0.25">
      <c r="A87" s="27">
        <v>44112150956</v>
      </c>
      <c r="B87" s="48">
        <f t="shared" si="1"/>
        <v>82</v>
      </c>
      <c r="C87" s="28" t="s">
        <v>95</v>
      </c>
      <c r="D87" s="28" t="s">
        <v>317</v>
      </c>
      <c r="E87" s="30" t="s">
        <v>50</v>
      </c>
      <c r="F87" s="31" t="s">
        <v>272</v>
      </c>
    </row>
    <row r="88" spans="1:6" hidden="1" x14ac:dyDescent="0.25">
      <c r="A88" s="27">
        <v>38204220473</v>
      </c>
      <c r="B88" s="48">
        <f t="shared" si="1"/>
        <v>41</v>
      </c>
      <c r="C88" s="28" t="s">
        <v>56</v>
      </c>
      <c r="D88" s="28" t="s">
        <v>319</v>
      </c>
      <c r="E88" s="30" t="s">
        <v>36</v>
      </c>
      <c r="F88" s="31" t="s">
        <v>272</v>
      </c>
    </row>
    <row r="89" spans="1:6" hidden="1" x14ac:dyDescent="0.25">
      <c r="A89" s="27">
        <v>37211200348</v>
      </c>
      <c r="B89" s="48">
        <f t="shared" si="1"/>
        <v>51</v>
      </c>
      <c r="C89" s="28" t="s">
        <v>72</v>
      </c>
      <c r="D89" s="28" t="s">
        <v>319</v>
      </c>
      <c r="E89" s="30" t="s">
        <v>43</v>
      </c>
      <c r="F89" s="31" t="s">
        <v>272</v>
      </c>
    </row>
    <row r="90" spans="1:6" hidden="1" x14ac:dyDescent="0.25">
      <c r="A90" s="27">
        <v>34910190405</v>
      </c>
      <c r="B90" s="48">
        <f t="shared" si="1"/>
        <v>74</v>
      </c>
      <c r="C90" s="28" t="s">
        <v>75</v>
      </c>
      <c r="D90" s="28" t="s">
        <v>322</v>
      </c>
      <c r="E90" s="30" t="s">
        <v>50</v>
      </c>
      <c r="F90" s="31" t="s">
        <v>272</v>
      </c>
    </row>
    <row r="91" spans="1:6" hidden="1" x14ac:dyDescent="0.25">
      <c r="A91" s="27">
        <v>34911280456</v>
      </c>
      <c r="B91" s="48">
        <f t="shared" si="1"/>
        <v>74</v>
      </c>
      <c r="C91" s="28" t="s">
        <v>324</v>
      </c>
      <c r="D91" s="28" t="s">
        <v>325</v>
      </c>
      <c r="E91" s="30" t="s">
        <v>43</v>
      </c>
      <c r="F91" s="31" t="s">
        <v>272</v>
      </c>
    </row>
    <row r="92" spans="1:6" hidden="1" x14ac:dyDescent="0.25">
      <c r="A92" s="27">
        <v>37205220288</v>
      </c>
      <c r="B92" s="48">
        <f t="shared" si="1"/>
        <v>51</v>
      </c>
      <c r="C92" s="28" t="s">
        <v>306</v>
      </c>
      <c r="D92" s="28" t="s">
        <v>327</v>
      </c>
      <c r="E92" s="30" t="s">
        <v>50</v>
      </c>
      <c r="F92" s="31" t="s">
        <v>272</v>
      </c>
    </row>
    <row r="93" spans="1:6" hidden="1" x14ac:dyDescent="0.25">
      <c r="A93" s="27">
        <v>37106180544</v>
      </c>
      <c r="B93" s="48">
        <f t="shared" si="1"/>
        <v>52</v>
      </c>
      <c r="C93" s="28" t="s">
        <v>287</v>
      </c>
      <c r="D93" s="28" t="s">
        <v>329</v>
      </c>
      <c r="E93" s="30" t="s">
        <v>50</v>
      </c>
      <c r="F93" s="31" t="s">
        <v>272</v>
      </c>
    </row>
    <row r="94" spans="1:6" hidden="1" x14ac:dyDescent="0.25">
      <c r="A94" s="27">
        <v>44707080463</v>
      </c>
      <c r="B94" s="48">
        <f t="shared" si="1"/>
        <v>76</v>
      </c>
      <c r="C94" s="28" t="s">
        <v>331</v>
      </c>
      <c r="D94" s="28" t="s">
        <v>332</v>
      </c>
      <c r="E94" s="30" t="s">
        <v>50</v>
      </c>
      <c r="F94" s="31" t="s">
        <v>272</v>
      </c>
    </row>
    <row r="95" spans="1:6" hidden="1" x14ac:dyDescent="0.25">
      <c r="A95" s="27">
        <v>44701210234</v>
      </c>
      <c r="B95" s="48">
        <f t="shared" si="1"/>
        <v>76</v>
      </c>
      <c r="C95" s="28" t="s">
        <v>132</v>
      </c>
      <c r="D95" s="28" t="s">
        <v>333</v>
      </c>
      <c r="E95" s="30" t="s">
        <v>27</v>
      </c>
      <c r="F95" s="31" t="s">
        <v>272</v>
      </c>
    </row>
    <row r="96" spans="1:6" hidden="1" x14ac:dyDescent="0.25">
      <c r="A96" s="27">
        <v>45309010485</v>
      </c>
      <c r="B96" s="48">
        <f t="shared" si="1"/>
        <v>70</v>
      </c>
      <c r="C96" s="28" t="s">
        <v>335</v>
      </c>
      <c r="D96" s="28" t="s">
        <v>117</v>
      </c>
      <c r="E96" s="30" t="s">
        <v>79</v>
      </c>
      <c r="F96" s="31" t="s">
        <v>272</v>
      </c>
    </row>
    <row r="97" spans="1:6" hidden="1" x14ac:dyDescent="0.25">
      <c r="A97" s="27">
        <v>36001050084</v>
      </c>
      <c r="B97" s="48">
        <f t="shared" si="1"/>
        <v>63</v>
      </c>
      <c r="C97" s="28" t="s">
        <v>337</v>
      </c>
      <c r="D97" s="28" t="s">
        <v>117</v>
      </c>
      <c r="E97" s="30" t="s">
        <v>43</v>
      </c>
      <c r="F97" s="31" t="s">
        <v>272</v>
      </c>
    </row>
    <row r="98" spans="1:6" hidden="1" x14ac:dyDescent="0.25">
      <c r="A98" s="27">
        <v>46504170054</v>
      </c>
      <c r="B98" s="48">
        <f t="shared" si="1"/>
        <v>58</v>
      </c>
      <c r="C98" s="28" t="s">
        <v>339</v>
      </c>
      <c r="D98" s="28" t="s">
        <v>220</v>
      </c>
      <c r="E98" s="30" t="s">
        <v>43</v>
      </c>
      <c r="F98" s="31" t="s">
        <v>272</v>
      </c>
    </row>
    <row r="99" spans="1:6" hidden="1" x14ac:dyDescent="0.25">
      <c r="A99" s="27">
        <v>35412110930</v>
      </c>
      <c r="B99" s="48">
        <f t="shared" si="1"/>
        <v>69</v>
      </c>
      <c r="C99" s="28" t="s">
        <v>341</v>
      </c>
      <c r="D99" s="28" t="s">
        <v>342</v>
      </c>
      <c r="E99" s="30" t="s">
        <v>27</v>
      </c>
      <c r="F99" s="31" t="s">
        <v>272</v>
      </c>
    </row>
    <row r="100" spans="1:6" hidden="1" x14ac:dyDescent="0.25">
      <c r="A100" s="27">
        <v>36604060863</v>
      </c>
      <c r="B100" s="48">
        <f t="shared" si="1"/>
        <v>57</v>
      </c>
      <c r="C100" s="28" t="s">
        <v>52</v>
      </c>
      <c r="D100" s="28" t="s">
        <v>344</v>
      </c>
      <c r="E100" s="30" t="s">
        <v>79</v>
      </c>
      <c r="F100" s="31" t="s">
        <v>346</v>
      </c>
    </row>
  </sheetData>
  <autoFilter ref="A1:F100" xr:uid="{8B20D5EB-5D8F-4C08-93BA-0C3C9704263A}">
    <filterColumn colId="1">
      <filters>
        <filter val="83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276F-2BE3-495F-86CE-77E118227595}">
  <dimension ref="A3:I21"/>
  <sheetViews>
    <sheetView workbookViewId="0">
      <selection activeCell="B3" sqref="B3"/>
    </sheetView>
  </sheetViews>
  <sheetFormatPr defaultRowHeight="15" x14ac:dyDescent="0.25"/>
  <cols>
    <col min="1" max="1" width="19.7109375" bestFit="1" customWidth="1"/>
    <col min="2" max="2" width="15.5703125" bestFit="1" customWidth="1"/>
    <col min="3" max="3" width="4.5703125" bestFit="1" customWidth="1"/>
    <col min="4" max="4" width="8.28515625" bestFit="1" customWidth="1"/>
    <col min="5" max="5" width="4.7109375" bestFit="1" customWidth="1"/>
    <col min="6" max="6" width="5.85546875" bestFit="1" customWidth="1"/>
    <col min="7" max="7" width="8.5703125" bestFit="1" customWidth="1"/>
    <col min="8" max="8" width="7.7109375" bestFit="1" customWidth="1"/>
    <col min="9" max="10" width="10.7109375" bestFit="1" customWidth="1"/>
  </cols>
  <sheetData>
    <row r="3" spans="1:9" x14ac:dyDescent="0.25">
      <c r="A3" s="51" t="s">
        <v>404</v>
      </c>
      <c r="B3" s="51" t="s">
        <v>408</v>
      </c>
    </row>
    <row r="4" spans="1:9" x14ac:dyDescent="0.25">
      <c r="A4" s="51" t="s">
        <v>402</v>
      </c>
      <c r="B4" t="s">
        <v>31</v>
      </c>
      <c r="C4" t="s">
        <v>61</v>
      </c>
      <c r="D4" t="s">
        <v>71</v>
      </c>
      <c r="E4" t="s">
        <v>45</v>
      </c>
      <c r="F4" t="s">
        <v>151</v>
      </c>
      <c r="G4" t="s">
        <v>103</v>
      </c>
      <c r="H4" t="s">
        <v>81</v>
      </c>
      <c r="I4" t="s">
        <v>403</v>
      </c>
    </row>
    <row r="5" spans="1:9" x14ac:dyDescent="0.25">
      <c r="A5" s="52" t="s">
        <v>29</v>
      </c>
      <c r="B5" s="53">
        <v>2</v>
      </c>
      <c r="C5" s="53">
        <v>1</v>
      </c>
      <c r="D5" s="53">
        <v>1</v>
      </c>
      <c r="E5" s="53">
        <v>2</v>
      </c>
      <c r="F5" s="53"/>
      <c r="G5" s="53"/>
      <c r="H5" s="53">
        <v>1</v>
      </c>
      <c r="I5" s="53">
        <v>7</v>
      </c>
    </row>
    <row r="6" spans="1:9" x14ac:dyDescent="0.25">
      <c r="A6" s="52" t="s">
        <v>90</v>
      </c>
      <c r="B6" s="53"/>
      <c r="C6" s="53">
        <v>1</v>
      </c>
      <c r="D6" s="53"/>
      <c r="E6" s="53">
        <v>1</v>
      </c>
      <c r="F6" s="53"/>
      <c r="G6" s="53">
        <v>1</v>
      </c>
      <c r="H6" s="53"/>
      <c r="I6" s="53">
        <v>3</v>
      </c>
    </row>
    <row r="7" spans="1:9" x14ac:dyDescent="0.25">
      <c r="A7" s="52" t="s">
        <v>107</v>
      </c>
      <c r="B7" s="53"/>
      <c r="C7" s="53">
        <v>1</v>
      </c>
      <c r="D7" s="53">
        <v>1</v>
      </c>
      <c r="E7" s="53"/>
      <c r="F7" s="53"/>
      <c r="G7" s="53"/>
      <c r="H7" s="53"/>
      <c r="I7" s="53">
        <v>2</v>
      </c>
    </row>
    <row r="8" spans="1:9" x14ac:dyDescent="0.25">
      <c r="A8" s="52" t="s">
        <v>125</v>
      </c>
      <c r="B8" s="53"/>
      <c r="C8" s="53">
        <v>3</v>
      </c>
      <c r="D8" s="53"/>
      <c r="E8" s="53"/>
      <c r="F8" s="53"/>
      <c r="G8" s="53"/>
      <c r="H8" s="53">
        <v>1</v>
      </c>
      <c r="I8" s="53">
        <v>4</v>
      </c>
    </row>
    <row r="9" spans="1:9" x14ac:dyDescent="0.25">
      <c r="A9" s="52" t="s">
        <v>150</v>
      </c>
      <c r="B9" s="53"/>
      <c r="C9" s="53"/>
      <c r="D9" s="53"/>
      <c r="E9" s="53">
        <v>1</v>
      </c>
      <c r="F9" s="53">
        <v>1</v>
      </c>
      <c r="G9" s="53"/>
      <c r="H9" s="53"/>
      <c r="I9" s="53">
        <v>2</v>
      </c>
    </row>
    <row r="10" spans="1:9" x14ac:dyDescent="0.25">
      <c r="A10" s="52" t="s">
        <v>158</v>
      </c>
      <c r="B10" s="53"/>
      <c r="C10" s="53"/>
      <c r="D10" s="53"/>
      <c r="E10" s="53">
        <v>1</v>
      </c>
      <c r="F10" s="53"/>
      <c r="G10" s="53"/>
      <c r="H10" s="53">
        <v>1</v>
      </c>
      <c r="I10" s="53">
        <v>2</v>
      </c>
    </row>
    <row r="11" spans="1:9" x14ac:dyDescent="0.25">
      <c r="A11" s="52" t="s">
        <v>167</v>
      </c>
      <c r="B11" s="53">
        <v>1</v>
      </c>
      <c r="C11" s="53">
        <v>1</v>
      </c>
      <c r="D11" s="53"/>
      <c r="E11" s="53">
        <v>1</v>
      </c>
      <c r="F11" s="53"/>
      <c r="G11" s="53"/>
      <c r="H11" s="53"/>
      <c r="I11" s="53">
        <v>3</v>
      </c>
    </row>
    <row r="12" spans="1:9" x14ac:dyDescent="0.25">
      <c r="A12" s="52" t="s">
        <v>175</v>
      </c>
      <c r="B12" s="53"/>
      <c r="C12" s="53">
        <v>2</v>
      </c>
      <c r="D12" s="53"/>
      <c r="E12" s="53">
        <v>2</v>
      </c>
      <c r="F12" s="53"/>
      <c r="G12" s="53"/>
      <c r="H12" s="53"/>
      <c r="I12" s="53">
        <v>4</v>
      </c>
    </row>
    <row r="13" spans="1:9" x14ac:dyDescent="0.25">
      <c r="A13" s="52" t="s">
        <v>189</v>
      </c>
      <c r="B13" s="53"/>
      <c r="C13" s="53">
        <v>1</v>
      </c>
      <c r="D13" s="53"/>
      <c r="E13" s="53">
        <v>1</v>
      </c>
      <c r="F13" s="53"/>
      <c r="G13" s="53"/>
      <c r="H13" s="53">
        <v>1</v>
      </c>
      <c r="I13" s="53">
        <v>3</v>
      </c>
    </row>
    <row r="14" spans="1:9" x14ac:dyDescent="0.25">
      <c r="A14" s="52" t="s">
        <v>201</v>
      </c>
      <c r="B14" s="53"/>
      <c r="C14" s="53"/>
      <c r="D14" s="53">
        <v>1</v>
      </c>
      <c r="E14" s="53">
        <v>1</v>
      </c>
      <c r="F14" s="53">
        <v>1</v>
      </c>
      <c r="G14" s="53"/>
      <c r="H14" s="53"/>
      <c r="I14" s="53">
        <v>3</v>
      </c>
    </row>
    <row r="15" spans="1:9" x14ac:dyDescent="0.25">
      <c r="A15" s="52" t="s">
        <v>211</v>
      </c>
      <c r="B15" s="53"/>
      <c r="C15" s="53"/>
      <c r="D15" s="53">
        <v>1</v>
      </c>
      <c r="E15" s="53">
        <v>1</v>
      </c>
      <c r="F15" s="53"/>
      <c r="G15" s="53">
        <v>1</v>
      </c>
      <c r="H15" s="53">
        <v>1</v>
      </c>
      <c r="I15" s="53">
        <v>4</v>
      </c>
    </row>
    <row r="16" spans="1:9" x14ac:dyDescent="0.25">
      <c r="A16" s="52" t="s">
        <v>259</v>
      </c>
      <c r="B16" s="53">
        <v>1</v>
      </c>
      <c r="C16" s="53"/>
      <c r="D16" s="53"/>
      <c r="E16" s="53"/>
      <c r="F16" s="53"/>
      <c r="G16" s="53"/>
      <c r="H16" s="53"/>
      <c r="I16" s="53">
        <v>1</v>
      </c>
    </row>
    <row r="17" spans="1:9" x14ac:dyDescent="0.25">
      <c r="A17" s="52" t="s">
        <v>226</v>
      </c>
      <c r="B17" s="53">
        <v>1</v>
      </c>
      <c r="C17" s="53">
        <v>5</v>
      </c>
      <c r="D17" s="53"/>
      <c r="E17" s="53">
        <v>1</v>
      </c>
      <c r="F17" s="53"/>
      <c r="G17" s="53">
        <v>1</v>
      </c>
      <c r="H17" s="53">
        <v>1</v>
      </c>
      <c r="I17" s="53">
        <v>9</v>
      </c>
    </row>
    <row r="18" spans="1:9" x14ac:dyDescent="0.25">
      <c r="A18" s="52" t="s">
        <v>272</v>
      </c>
      <c r="B18" s="53">
        <v>1</v>
      </c>
      <c r="C18" s="53">
        <v>11</v>
      </c>
      <c r="D18" s="53"/>
      <c r="E18" s="53">
        <v>12</v>
      </c>
      <c r="F18" s="53"/>
      <c r="G18" s="53">
        <v>1</v>
      </c>
      <c r="H18" s="53">
        <v>1</v>
      </c>
      <c r="I18" s="53">
        <v>26</v>
      </c>
    </row>
    <row r="19" spans="1:9" x14ac:dyDescent="0.25">
      <c r="A19" s="52" t="s">
        <v>262</v>
      </c>
      <c r="B19" s="53"/>
      <c r="C19" s="53"/>
      <c r="D19" s="53"/>
      <c r="E19" s="53">
        <v>2</v>
      </c>
      <c r="F19" s="53"/>
      <c r="G19" s="53"/>
      <c r="H19" s="53">
        <v>1</v>
      </c>
      <c r="I19" s="53">
        <v>3</v>
      </c>
    </row>
    <row r="20" spans="1:9" x14ac:dyDescent="0.25">
      <c r="A20" s="52" t="s">
        <v>346</v>
      </c>
      <c r="B20" s="53">
        <v>1</v>
      </c>
      <c r="C20" s="53"/>
      <c r="D20" s="53"/>
      <c r="E20" s="53"/>
      <c r="F20" s="53"/>
      <c r="G20" s="53"/>
      <c r="H20" s="53"/>
      <c r="I20" s="53">
        <v>1</v>
      </c>
    </row>
    <row r="21" spans="1:9" x14ac:dyDescent="0.25">
      <c r="A21" s="52" t="s">
        <v>403</v>
      </c>
      <c r="B21" s="53">
        <v>7</v>
      </c>
      <c r="C21" s="53">
        <v>26</v>
      </c>
      <c r="D21" s="53">
        <v>4</v>
      </c>
      <c r="E21" s="53">
        <v>26</v>
      </c>
      <c r="F21" s="53">
        <v>2</v>
      </c>
      <c r="G21" s="53">
        <v>4</v>
      </c>
      <c r="H21" s="53">
        <v>8</v>
      </c>
      <c r="I21" s="53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a k +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9 a k +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p P l c o i k e 4 D g A A A B E A A A A T A B w A R m 9 y b X V s Y X M v U 2 V j d G l v b j E u b S C i G A A o o B Q A A A A A A A A A A A A A A A A A A A A A A A A A A A A r T k 0 u y c z P U w i G 0 I b W A F B L A Q I t A B Q A A g A I A P W p P l c g O B 9 n p A A A A P U A A A A S A A A A A A A A A A A A A A A A A A A A A A B D b 2 5 m a W c v U G F j a 2 F n Z S 5 4 b W x Q S w E C L Q A U A A I A C A D 1 q T 5 X D 8 r p q 6 Q A A A D p A A A A E w A A A A A A A A A A A A A A A A D w A A A A W 0 N v b n R l b n R f V H l w Z X N d L n h t b F B L A Q I t A B Q A A g A I A P W p P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4 P + w X l F T q R 6 / 3 y O K P C a Y T A A A A A A I A A A A A A B B m A A A A A Q A A I A A A A K v c Y P z C v j D 2 V k P L d 7 0 d l C v d V 1 v 6 y r + 5 f 4 e G G p C X m 8 O / A A A A A A 6 A A A A A A g A A I A A A A B D F + F + J 4 X O S t T S P m S O N O n G o 0 f R H + 4 / t T h o G Q F Y v x o C o U A A A A F H + N w e x + / + z i 2 v M r t t 5 h w R W M I 8 5 J 7 4 Y C e Z R + k e Q i L s 0 T a W 6 p N l 9 Z Q b Y j p G l I 1 U U m I G 8 w R F h J 8 Y D M U I T o u d P l 8 g p B g R O D 7 Y S i d o K j t a 5 q 6 w t Q A A A A B W 7 P R N C i c G m f w u T R 4 / p 8 n M 1 K e t A q b 6 S K x T c E K 6 J C 6 e b j I b z g X v E x a 1 p J d + a l b m q L / n j 1 / Q A 3 Q p c t C s k O f Z + U l o = < / D a t a M a s h u p > 
</file>

<file path=customXml/itemProps1.xml><?xml version="1.0" encoding="utf-8"?>
<ds:datastoreItem xmlns:ds="http://schemas.openxmlformats.org/officeDocument/2006/customXml" ds:itemID="{AED9D02C-86E1-4C13-BE92-7CC60234A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Ülesanne </vt:lpstr>
      <vt:lpstr>Variandid </vt:lpstr>
      <vt:lpstr>Töötajad</vt:lpstr>
      <vt:lpstr>Lisa</vt:lpstr>
      <vt:lpstr>Filter_1</vt:lpstr>
      <vt:lpstr>Filter_2</vt:lpstr>
      <vt:lpstr>Risttabel+Diagramm</vt:lpstr>
      <vt:lpstr>Otsing_1</vt:lpstr>
      <vt:lpstr>Otsing_2</vt:lpstr>
      <vt:lpstr>Päring</vt:lpstr>
      <vt:lpstr>Abi</vt:lpstr>
      <vt:lpstr>Aadress</vt:lpstr>
      <vt:lpstr>Alguskuupäevad</vt:lpstr>
      <vt:lpstr>Amet</vt:lpstr>
      <vt:lpstr>Eesnimi</vt:lpstr>
      <vt:lpstr>Huviala</vt:lpstr>
      <vt:lpstr>Isikukood</vt:lpstr>
      <vt:lpstr>Kodulemmik</vt:lpstr>
      <vt:lpstr>Kuud</vt:lpstr>
      <vt:lpstr>Linn</vt:lpstr>
      <vt:lpstr>Osakond</vt:lpstr>
      <vt:lpstr>Palk</vt:lpstr>
      <vt:lpstr>Perenimi</vt:lpstr>
      <vt:lpstr>Pereseis</vt:lpstr>
      <vt:lpstr>Stiihiad</vt:lpstr>
      <vt:lpstr>Sugu</vt:lpstr>
      <vt:lpstr>Sümbol</vt:lpstr>
      <vt:lpstr>Sünnikuupäevad</vt:lpstr>
      <vt:lpstr>Tähtkujud</vt:lpstr>
      <vt:lpstr>Vanus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 TTHK</dc:creator>
  <cp:lastModifiedBy>Dmitri Voropanov</cp:lastModifiedBy>
  <dcterms:created xsi:type="dcterms:W3CDTF">2023-09-18T13:07:04Z</dcterms:created>
  <dcterms:modified xsi:type="dcterms:W3CDTF">2023-12-16T11:43:23Z</dcterms:modified>
</cp:coreProperties>
</file>