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02c41304522430a/Desktop/AnalysisProjects/CrowdFundingAnalysis/"/>
    </mc:Choice>
  </mc:AlternateContent>
  <xr:revisionPtr revIDLastSave="688" documentId="8_{E7F8D546-B055-49D0-BD36-672D3ECFD1B1}" xr6:coauthVersionLast="47" xr6:coauthVersionMax="47" xr10:uidLastSave="{711BE23F-E873-426B-A81A-BA13067D89F7}"/>
  <bookViews>
    <workbookView xWindow="-120" yWindow="-16320" windowWidth="29040" windowHeight="15720" firstSheet="1" activeTab="5" xr2:uid="{00000000-000D-0000-FFFF-FFFF00000000}"/>
  </bookViews>
  <sheets>
    <sheet name="Parent Category Pivot Table" sheetId="2" r:id="rId1"/>
    <sheet name="Sub-Cat Pivot Table" sheetId="3" r:id="rId2"/>
    <sheet name="Pivot Table Timelines" sheetId="12" r:id="rId3"/>
    <sheet name="Crowdfunding" sheetId="1" r:id="rId4"/>
    <sheet name="Analysis" sheetId="13" r:id="rId5"/>
    <sheet name="Advance Analysis" sheetId="16" r:id="rId6"/>
  </sheets>
  <definedNames>
    <definedName name="_xlnm._FilterDatabase" localSheetId="3" hidden="1">Crowdfunding!$F$1:$F$1001</definedName>
  </definedNames>
  <calcPr calcId="191029"/>
  <pivotCaches>
    <pivotCache cacheId="11" r:id="rId7"/>
    <pivotCache cacheId="2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6" l="1"/>
  <c r="L8" i="16"/>
  <c r="L7" i="16"/>
  <c r="L6" i="16"/>
  <c r="L5" i="16"/>
  <c r="L4" i="16"/>
  <c r="G9" i="16"/>
  <c r="G8" i="16"/>
  <c r="G7" i="16"/>
  <c r="G6" i="16"/>
  <c r="G5" i="16"/>
  <c r="G4" i="16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C3" i="13"/>
  <c r="B4" i="13"/>
  <c r="D3" i="13"/>
  <c r="B3" i="13"/>
  <c r="D2" i="13"/>
  <c r="C2" i="13"/>
  <c r="B2" i="13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E2" i="13" l="1"/>
  <c r="E4" i="13"/>
  <c r="G4" i="13" s="1"/>
  <c r="F2" i="13"/>
  <c r="H4" i="13"/>
  <c r="E6" i="13"/>
  <c r="H6" i="13" s="1"/>
  <c r="G2" i="13"/>
  <c r="F4" i="13"/>
  <c r="H2" i="13"/>
  <c r="E5" i="13"/>
  <c r="F5" i="13" s="1"/>
  <c r="E13" i="13"/>
  <c r="G13" i="13" s="1"/>
  <c r="E12" i="13"/>
  <c r="H12" i="13" s="1"/>
  <c r="F12" i="13"/>
  <c r="G12" i="13"/>
  <c r="E11" i="13"/>
  <c r="G11" i="13" s="1"/>
  <c r="H11" i="13"/>
  <c r="E10" i="13"/>
  <c r="H10" i="13" s="1"/>
  <c r="E9" i="13"/>
  <c r="H9" i="13" s="1"/>
  <c r="E8" i="13"/>
  <c r="G8" i="13" s="1"/>
  <c r="F8" i="13"/>
  <c r="E7" i="13"/>
  <c r="F7" i="13" s="1"/>
  <c r="E3" i="13"/>
  <c r="G3" i="13" s="1"/>
  <c r="F6" i="13" l="1"/>
  <c r="F9" i="13"/>
  <c r="G9" i="13"/>
  <c r="F10" i="13"/>
  <c r="G10" i="13"/>
  <c r="G6" i="13"/>
  <c r="H8" i="13"/>
  <c r="H3" i="13"/>
  <c r="G7" i="13"/>
  <c r="H7" i="13"/>
  <c r="F3" i="13"/>
  <c r="H5" i="13"/>
  <c r="G5" i="13"/>
  <c r="H13" i="13"/>
  <c r="F13" i="13"/>
  <c r="F11" i="13"/>
</calcChain>
</file>

<file path=xl/sharedStrings.xml><?xml version="1.0" encoding="utf-8"?>
<sst xmlns="http://schemas.openxmlformats.org/spreadsheetml/2006/main" count="8140" uniqueCount="2115">
  <si>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</si>
  <si>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</si>
  <si>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</si>
  <si>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</si>
  <si>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</si>
  <si>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</si>
  <si>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</si>
  <si>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</si>
  <si>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</si>
  <si>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</si>
  <si>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</si>
  <si>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</si>
  <si>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</si>
  <si>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</si>
  <si>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</si>
  <si>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</si>
  <si>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</si>
  <si>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</si>
  <si>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</si>
  <si>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</si>
  <si>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</si>
  <si>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</si>
  <si>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</si>
  <si>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</si>
  <si>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</si>
  <si>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</si>
  <si>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</si>
  <si>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</si>
  <si>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</si>
  <si>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</si>
  <si>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</si>
  <si>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</si>
  <si>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</si>
  <si>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</si>
  <si>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</si>
  <si>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</si>
  <si>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</si>
  <si>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</si>
  <si>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</si>
  <si>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</si>
  <si>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</si>
  <si>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</si>
  <si>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</si>
  <si>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</si>
  <si>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</si>
  <si>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</si>
  <si>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</si>
  <si>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</si>
  <si>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</si>
  <si>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</si>
  <si>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</si>
  <si>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</si>
  <si>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</si>
  <si>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</si>
  <si>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</si>
  <si>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</si>
  <si>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</si>
  <si>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</si>
  <si>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</si>
  <si>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</si>
  <si>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</si>
  <si>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</si>
  <si>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</si>
  <si>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</si>
  <si>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</si>
  <si>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</si>
  <si>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</si>
  <si>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</si>
  <si>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</si>
  <si>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</si>
  <si>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</si>
  <si>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</si>
  <si>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</si>
  <si>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</si>
  <si>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</si>
  <si>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</si>
  <si>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</si>
  <si>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</si>
  <si>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</si>
  <si>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</si>
  <si>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</si>
  <si>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</si>
  <si>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</si>
  <si>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</si>
  <si>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</si>
  <si>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</si>
  <si>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</si>
  <si>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</si>
  <si>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</si>
  <si>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</si>
  <si>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</si>
  <si>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</si>
  <si>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</si>
  <si>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</si>
  <si>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</si>
  <si>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</si>
  <si>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</si>
  <si>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</si>
  <si>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</si>
  <si>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</si>
  <si>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</si>
  <si>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</si>
  <si>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</si>
  <si>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</si>
  <si>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</si>
  <si>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</si>
  <si>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</si>
  <si>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</si>
  <si>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</si>
  <si>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</si>
  <si>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</si>
  <si>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</si>
  <si>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</si>
  <si>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</si>
  <si>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</si>
  <si>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</si>
  <si>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</si>
  <si>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</si>
  <si>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</si>
  <si>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</si>
  <si>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</si>
  <si>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</si>
  <si>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</si>
  <si>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</si>
  <si>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</si>
  <si>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</si>
  <si>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</si>
  <si>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</si>
  <si>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</si>
  <si>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</si>
  <si>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</si>
  <si>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</si>
  <si>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</si>
  <si>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</si>
  <si>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</si>
  <si>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</si>
  <si>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</si>
  <si>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</si>
  <si>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</si>
  <si>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</si>
  <si>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</si>
  <si>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</si>
  <si>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</si>
  <si>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</si>
  <si>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</si>
  <si>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</si>
  <si>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</si>
  <si>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</si>
  <si>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</si>
  <si>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</si>
  <si>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</si>
  <si>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</si>
  <si>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</si>
  <si>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</si>
  <si>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</si>
  <si>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</si>
  <si>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</si>
  <si>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</si>
  <si>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</si>
  <si>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</si>
  <si>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</si>
  <si>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</si>
  <si>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</si>
  <si>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</si>
  <si>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</si>
  <si>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</si>
  <si>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</si>
  <si>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</si>
  <si>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</si>
  <si>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</si>
  <si>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</si>
  <si>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</si>
  <si>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</si>
  <si>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</si>
  <si>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</si>
  <si>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</si>
  <si>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</si>
  <si>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</si>
  <si>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</si>
  <si>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</si>
  <si>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</si>
  <si>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</si>
  <si>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</si>
  <si>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</si>
  <si>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</si>
  <si>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</si>
  <si>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</si>
  <si>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</si>
  <si>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</si>
  <si>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</si>
  <si>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</si>
  <si>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</si>
  <si>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</si>
  <si>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</si>
  <si>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</si>
  <si>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</si>
  <si>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</si>
  <si>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</si>
  <si>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</si>
  <si>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</si>
  <si>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</si>
  <si>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</si>
  <si>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</si>
  <si>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</si>
  <si>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</si>
  <si>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</si>
  <si>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</si>
  <si>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</si>
  <si>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</si>
  <si>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</si>
  <si>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</si>
  <si>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</si>
  <si>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</si>
  <si>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</si>
  <si>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</si>
  <si>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</si>
  <si>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</si>
  <si>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</si>
  <si>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</si>
  <si>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</si>
  <si>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</si>
  <si>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</si>
  <si>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</si>
  <si>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</si>
  <si>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</si>
  <si>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</si>
  <si>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</si>
  <si>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</si>
  <si>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</si>
  <si>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</si>
  <si>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</si>
  <si>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</si>
  <si>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</si>
  <si>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</si>
  <si>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</si>
  <si>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</si>
  <si>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</si>
  <si>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</si>
  <si>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</si>
  <si>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</si>
  <si>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</si>
  <si>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</si>
  <si>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</si>
  <si>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</si>
  <si>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</si>
  <si>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</si>
  <si>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</si>
  <si>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</si>
  <si>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</si>
  <si>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</si>
  <si>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</si>
  <si>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</si>
  <si>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</si>
  <si>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</si>
  <si>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</si>
  <si>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</si>
  <si>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</si>
  <si>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</si>
  <si>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</si>
  <si>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</si>
  <si>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</si>
  <si>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</si>
  <si>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</si>
  <si>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</si>
  <si>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</si>
  <si>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</si>
  <si>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</si>
  <si>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</si>
  <si>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</si>
  <si>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</si>
  <si>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</si>
  <si>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</si>
  <si>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</si>
  <si>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</si>
  <si>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</si>
  <si>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</si>
  <si>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</si>
  <si>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</si>
  <si>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</si>
  <si>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</si>
  <si>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</si>
  <si>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</si>
  <si>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</si>
  <si>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</si>
  <si>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</si>
  <si>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</si>
  <si>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</si>
  <si>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</si>
  <si>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</si>
  <si>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</si>
  <si>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</si>
  <si>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</si>
  <si>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</si>
  <si>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</si>
  <si>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</si>
  <si>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</si>
  <si>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</si>
  <si>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</si>
  <si>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</si>
  <si>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</si>
  <si>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</si>
  <si>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</si>
  <si>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</si>
  <si>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</si>
  <si>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</si>
  <si>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</si>
  <si>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</si>
  <si>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</si>
  <si>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</si>
  <si>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</si>
  <si>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</si>
  <si>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</si>
  <si>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</si>
  <si>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</si>
  <si>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</si>
  <si>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</si>
  <si>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</si>
  <si>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</si>
  <si>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</si>
  <si>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</si>
  <si>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</si>
  <si>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</si>
  <si>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</si>
  <si>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</si>
  <si>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</si>
  <si>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</si>
  <si>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</si>
  <si>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</si>
  <si>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</si>
  <si>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</si>
  <si>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</si>
  <si>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</si>
  <si>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</si>
  <si>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</si>
  <si>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</si>
  <si>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</si>
  <si>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</si>
  <si>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</si>
  <si>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</si>
  <si>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</si>
  <si>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</si>
  <si>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</si>
  <si>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</si>
  <si>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</si>
  <si>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</si>
  <si>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</si>
  <si>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</si>
  <si>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</si>
  <si>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</si>
  <si>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</si>
  <si>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</si>
  <si>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</si>
  <si>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</si>
  <si>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</si>
  <si>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</si>
  <si>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</si>
  <si>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</si>
  <si>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</si>
  <si>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</si>
  <si>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</si>
  <si>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</si>
  <si>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</si>
  <si>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</si>
  <si>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</si>
  <si>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</si>
  <si>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</si>
  <si>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</si>
  <si>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</si>
  <si>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</si>
  <si>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</si>
  <si>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</si>
  <si>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</si>
  <si>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</si>
  <si>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</si>
  <si>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</si>
  <si>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</si>
  <si>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</si>
  <si>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</si>
  <si>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</si>
  <si>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</si>
  <si>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</si>
  <si>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</si>
  <si>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</si>
  <si>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</si>
  <si>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</si>
  <si>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</si>
  <si>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</si>
  <si>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</si>
  <si>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</si>
  <si>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</si>
  <si>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</si>
  <si>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</si>
  <si>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</si>
  <si>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</si>
  <si>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</si>
  <si>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</si>
  <si>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</si>
  <si>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</si>
  <si>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</si>
  <si>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</si>
  <si>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</si>
  <si>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</si>
  <si>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</si>
  <si>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</si>
  <si>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</si>
  <si>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</si>
  <si>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</si>
  <si>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</si>
  <si>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</si>
  <si>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</si>
  <si>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</si>
  <si>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</si>
  <si>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</si>
  <si>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</si>
  <si>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</si>
  <si>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</si>
  <si>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</si>
  <si>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</si>
  <si>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</si>
  <si>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</si>
  <si>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</si>
  <si>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</si>
  <si>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</si>
  <si>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</si>
  <si>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</si>
  <si>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</si>
  <si>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</si>
  <si>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</si>
  <si>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</si>
  <si>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</si>
  <si>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</si>
  <si>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</si>
  <si>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</si>
  <si>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</si>
  <si>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</si>
  <si>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</si>
  <si>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</si>
  <si>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</si>
  <si>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</si>
  <si>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</si>
  <si>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</si>
  <si>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</si>
  <si>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</si>
  <si>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</si>
  <si>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</si>
  <si>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</si>
  <si>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</si>
  <si>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</si>
  <si>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</si>
  <si>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</si>
  <si>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</si>
  <si>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</si>
  <si>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</si>
  <si>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</si>
  <si>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</si>
  <si>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</si>
  <si>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</si>
  <si>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</si>
  <si>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</si>
  <si>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</si>
  <si>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</si>
  <si>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</si>
  <si>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</si>
  <si>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</si>
  <si>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</si>
  <si>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</si>
  <si>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</si>
  <si>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</si>
  <si>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</si>
  <si>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</si>
  <si>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</si>
  <si>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</si>
  <si>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</si>
  <si>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</si>
  <si>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</si>
  <si>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</si>
  <si>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</si>
  <si>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</si>
  <si>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</si>
  <si>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</si>
  <si>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</si>
  <si>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</si>
  <si>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</si>
  <si>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</si>
  <si>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</si>
  <si>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</si>
  <si>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</si>
  <si>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</si>
  <si>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</si>
  <si>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</si>
  <si>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</si>
  <si>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</si>
  <si>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</si>
  <si>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</si>
  <si>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</si>
  <si>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</si>
  <si>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</si>
  <si>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</si>
  <si>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</si>
  <si>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</si>
  <si>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</si>
  <si>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</si>
  <si>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</si>
  <si>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</si>
  <si>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</si>
  <si>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</si>
  <si>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</si>
  <si>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</si>
  <si>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</si>
  <si>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</si>
  <si>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</si>
  <si>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</si>
  <si>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</si>
  <si>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</si>
  <si>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</si>
  <si>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</si>
  <si>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</si>
  <si>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</si>
  <si>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</si>
  <si>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</si>
  <si>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</si>
  <si>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</si>
  <si>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</si>
  <si>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</si>
  <si>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</si>
  <si>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</si>
  <si>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</si>
  <si>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</si>
  <si>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</si>
  <si>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</si>
  <si>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</si>
  <si>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</si>
  <si>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</si>
  <si>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</si>
  <si>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</si>
  <si>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</si>
  <si>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</si>
  <si>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</si>
  <si>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</si>
  <si>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</si>
  <si>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</si>
  <si>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</si>
  <si>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</si>
  <si>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</si>
  <si>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</si>
  <si>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</si>
  <si>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</si>
  <si>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</si>
  <si>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</si>
  <si>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</si>
  <si>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</si>
  <si>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</si>
  <si>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</si>
  <si>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</si>
  <si>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</si>
  <si>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</si>
  <si>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</si>
  <si>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</si>
  <si>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</si>
  <si>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</si>
  <si>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</si>
  <si>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</si>
  <si>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</si>
  <si>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</si>
  <si>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</si>
  <si>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</si>
  <si>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</si>
  <si>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</si>
  <si>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</si>
  <si>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</si>
  <si>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</si>
  <si>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</si>
  <si>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</si>
  <si>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</si>
  <si>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</si>
  <si>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</si>
  <si>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</si>
  <si>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</si>
  <si>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</si>
  <si>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</si>
  <si>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</si>
  <si>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</si>
  <si>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</si>
  <si>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</si>
  <si>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</si>
  <si>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</si>
  <si>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</si>
  <si>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</si>
  <si>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</si>
  <si>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</si>
  <si>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</si>
  <si>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</si>
  <si>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</si>
  <si>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</si>
  <si>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</si>
  <si>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</si>
  <si>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</si>
  <si>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</si>
  <si>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</si>
  <si>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</si>
  <si>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</si>
  <si>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</si>
  <si>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</si>
  <si>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</si>
  <si>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</si>
  <si>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</si>
  <si>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</si>
  <si>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</si>
  <si>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</si>
  <si>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</si>
  <si>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</si>
  <si>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</si>
  <si>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</si>
  <si>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</si>
  <si>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</si>
  <si>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</si>
  <si>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</si>
  <si>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</si>
  <si>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</si>
  <si>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</si>
  <si>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</si>
  <si>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</si>
  <si>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</si>
  <si>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</si>
  <si>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</si>
  <si>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</si>
  <si>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</si>
  <si>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</si>
  <si>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</si>
  <si>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</si>
  <si>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</si>
  <si>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</si>
  <si>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</si>
  <si>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</si>
  <si>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</si>
  <si>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</si>
  <si>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</si>
  <si>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</si>
  <si>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</si>
  <si>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</si>
  <si>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</si>
  <si>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</si>
  <si>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</si>
  <si>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</si>
  <si>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</si>
  <si>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</si>
  <si>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</si>
  <si>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</si>
  <si>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</si>
  <si>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</si>
  <si>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</si>
  <si>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</si>
  <si>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</si>
  <si>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</si>
  <si>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</si>
  <si>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</si>
  <si>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</si>
  <si>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</si>
  <si>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</si>
  <si>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</si>
  <si>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</si>
  <si>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</si>
  <si>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</si>
  <si>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</si>
  <si>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</si>
  <si>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</si>
  <si>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</si>
  <si>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</si>
  <si>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</si>
  <si>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</si>
  <si>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</si>
  <si>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</si>
  <si>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</si>
  <si>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</si>
  <si>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</si>
  <si>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</si>
  <si>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</si>
  <si>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</si>
  <si>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</si>
  <si>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</si>
  <si>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</si>
  <si>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</si>
  <si>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</si>
  <si>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</si>
  <si>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</si>
  <si>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</si>
  <si>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</si>
  <si>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</si>
  <si>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</si>
  <si>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</si>
  <si>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</si>
  <si>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</si>
  <si>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</si>
  <si>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</si>
  <si>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</si>
  <si>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</si>
  <si>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</si>
  <si>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</si>
  <si>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</si>
  <si>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</si>
  <si>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</si>
  <si>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</si>
  <si>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</si>
  <si>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</si>
  <si>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</si>
  <si>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</si>
  <si>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</si>
  <si>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</si>
  <si>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</si>
  <si>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</si>
  <si>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</si>
  <si>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</si>
  <si>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</si>
  <si>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</si>
  <si>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</si>
  <si>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</si>
  <si>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</si>
  <si>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</si>
  <si>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</si>
  <si>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</si>
  <si>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</si>
  <si>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</si>
  <si>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</si>
  <si>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</si>
  <si>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</si>
  <si>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</si>
  <si>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</si>
  <si>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</si>
  <si>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</si>
  <si>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</si>
  <si>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</si>
  <si>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</si>
  <si>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</si>
  <si>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</si>
  <si>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</si>
  <si>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</si>
  <si>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</si>
  <si>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</si>
  <si>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</si>
  <si>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</si>
  <si>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</si>
  <si>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</si>
  <si>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</si>
  <si>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</si>
  <si>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</si>
  <si>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</si>
  <si>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</si>
  <si>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</si>
  <si>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</si>
  <si>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</si>
  <si>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</si>
  <si>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</si>
  <si>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</si>
  <si>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</si>
  <si>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</si>
  <si>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</si>
  <si>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</si>
  <si>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</si>
  <si>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</si>
  <si>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</si>
  <si>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</si>
  <si>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</si>
  <si>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</si>
  <si>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</si>
  <si>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</si>
  <si>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</si>
  <si>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</si>
  <si>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</si>
  <si>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</si>
  <si>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</si>
  <si>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</si>
  <si>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</si>
  <si>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</si>
  <si>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</si>
  <si>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</si>
  <si>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</si>
  <si>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</si>
  <si>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</si>
  <si>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</si>
  <si>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</si>
  <si>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</si>
  <si>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</si>
  <si>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</si>
  <si>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</si>
  <si>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</si>
  <si>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</si>
  <si>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</si>
  <si>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</si>
  <si>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</si>
  <si>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</si>
  <si>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</si>
  <si>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</si>
  <si>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</si>
  <si>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</si>
  <si>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</si>
  <si>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</si>
  <si>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</si>
  <si>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</si>
  <si>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</si>
  <si>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</si>
  <si>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</si>
  <si>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</si>
  <si>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</si>
  <si>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</si>
  <si>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</si>
  <si>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</si>
  <si>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</si>
  <si>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</si>
  <si>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</si>
  <si>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</si>
  <si>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</si>
  <si>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</si>
  <si>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</si>
  <si>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</si>
  <si>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</si>
  <si>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</si>
  <si>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</si>
  <si>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</si>
  <si>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</si>
  <si>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</si>
  <si>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</si>
  <si>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</si>
  <si>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</si>
  <si>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</si>
  <si>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</si>
  <si>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</si>
  <si>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</si>
  <si>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</si>
  <si>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</si>
  <si>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</si>
  <si>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</si>
  <si>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</si>
  <si>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</si>
  <si>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</si>
  <si>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</si>
  <si>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</si>
  <si>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</si>
  <si>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</si>
  <si>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</si>
  <si>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</si>
  <si>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</si>
  <si>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</si>
  <si>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</si>
  <si>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</si>
  <si>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</si>
  <si>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</si>
  <si>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</si>
  <si>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</si>
  <si>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</si>
  <si>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</si>
  <si>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</si>
  <si>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</si>
  <si>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</si>
  <si>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</si>
  <si>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</si>
  <si>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</si>
  <si>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</si>
  <si>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</si>
  <si>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</si>
  <si>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</si>
  <si>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</si>
  <si>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</si>
  <si>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</si>
  <si>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</si>
  <si>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</si>
  <si>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</si>
  <si>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</si>
  <si>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</si>
  <si>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</si>
  <si>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</si>
  <si>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</si>
  <si>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</si>
  <si>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</si>
  <si>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</si>
  <si>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</si>
  <si>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</si>
  <si>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</si>
  <si>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</si>
  <si>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</si>
  <si>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</si>
  <si>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</si>
  <si>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</si>
  <si>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</si>
  <si>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</si>
  <si>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</si>
  <si>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</si>
  <si>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</si>
  <si>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</si>
  <si>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</si>
  <si>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</si>
  <si>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</si>
  <si>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</si>
  <si>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</si>
  <si>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</si>
  <si>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</si>
  <si>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</si>
  <si>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</si>
  <si>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</si>
  <si>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</si>
  <si>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</si>
  <si>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</si>
  <si>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</si>
  <si>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</si>
  <si>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</si>
  <si>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</si>
  <si>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</si>
  <si>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</si>
  <si>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</si>
  <si>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</si>
  <si>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</si>
  <si>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</si>
  <si>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</si>
  <si>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</si>
  <si>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</si>
  <si>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</si>
  <si>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</si>
  <si>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</si>
  <si>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</si>
  <si>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</si>
  <si>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</si>
  <si>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</si>
  <si>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</si>
  <si>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</si>
  <si>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</si>
  <si>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</si>
  <si>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</si>
  <si>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</si>
  <si>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</si>
  <si>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</si>
  <si>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</si>
  <si>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</si>
  <si>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</si>
  <si>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</si>
  <si>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</si>
  <si>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</si>
  <si>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</si>
  <si>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</si>
  <si>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</si>
  <si>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</si>
  <si>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</si>
  <si>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</si>
  <si>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</si>
  <si>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</si>
  <si>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</si>
  <si>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</si>
  <si>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</si>
  <si>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</si>
  <si>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</si>
  <si>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</si>
  <si>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</si>
  <si>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</si>
  <si>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</si>
  <si>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</si>
  <si>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</si>
  <si>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</si>
  <si>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</si>
  <si>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</si>
  <si>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</si>
  <si>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</si>
  <si>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</si>
  <si>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</si>
  <si>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</si>
  <si>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</si>
  <si>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</si>
  <si>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</si>
  <si>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</si>
  <si>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</si>
  <si>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</si>
  <si>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</si>
  <si>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</si>
  <si>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</si>
  <si>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</si>
  <si>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</si>
  <si>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</si>
  <si>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</si>
  <si>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</si>
  <si>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</si>
  <si>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</si>
  <si>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</si>
  <si>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</si>
  <si>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</si>
  <si>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</si>
  <si>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</si>
  <si>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</si>
  <si>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</si>
  <si>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</si>
  <si>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</si>
  <si>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</si>
  <si>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</si>
  <si>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</si>
  <si>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</si>
  <si>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</si>
  <si>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</si>
  <si>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</si>
  <si>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</si>
  <si>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</si>
  <si>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</si>
  <si>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</si>
  <si>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</si>
  <si>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</si>
  <si>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</si>
  <si>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</si>
  <si>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</si>
  <si>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</si>
  <si>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</si>
  <si>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</si>
  <si>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</si>
  <si>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</si>
  <si>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</si>
  <si>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</si>
  <si>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</si>
  <si>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</si>
  <si>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</si>
  <si>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</si>
  <si>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</si>
  <si>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</si>
  <si>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</si>
  <si>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</si>
  <si>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</si>
  <si>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</si>
  <si>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</si>
  <si>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</si>
  <si>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</si>
  <si>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</si>
  <si>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</si>
  <si>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</si>
  <si>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</si>
  <si>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</si>
  <si>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</si>
  <si>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</si>
  <si>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</si>
  <si>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</si>
  <si>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</si>
  <si>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</si>
  <si>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</si>
  <si>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</si>
  <si>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</si>
  <si>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</si>
  <si>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</si>
  <si>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</si>
  <si>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</si>
  <si>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</si>
  <si>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</si>
  <si>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</si>
  <si>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</si>
  <si>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</si>
  <si>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</si>
  <si>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</si>
  <si>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</si>
  <si>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</si>
  <si>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</si>
  <si>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</si>
  <si>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</si>
  <si>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</si>
  <si>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</si>
  <si>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</si>
  <si>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</si>
  <si>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</si>
  <si>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</si>
  <si>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</si>
  <si>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</si>
  <si>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</si>
  <si>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</si>
  <si>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</si>
  <si>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</si>
  <si>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</si>
  <si>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</si>
  <si>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</si>
  <si>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</si>
  <si>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</si>
  <si>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</si>
  <si>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</si>
  <si>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</si>
  <si>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</si>
  <si>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</si>
  <si>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</si>
  <si>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</si>
  <si>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</si>
  <si>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</si>
  <si>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</si>
  <si>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</si>
  <si>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</si>
  <si>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</si>
  <si>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</si>
  <si>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</si>
  <si>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</si>
  <si>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</si>
  <si>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</si>
  <si>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</si>
  <si>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</si>
  <si>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</si>
  <si>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</si>
  <si>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</si>
  <si>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</si>
  <si>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</si>
  <si>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</si>
  <si>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</si>
  <si>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</si>
  <si>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</si>
  <si>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</si>
  <si>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</si>
  <si>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</si>
  <si>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</si>
  <si>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</si>
  <si>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</si>
  <si>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</si>
  <si>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</si>
  <si>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</si>
  <si>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</si>
  <si>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</si>
  <si>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</si>
  <si>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</si>
  <si>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</si>
  <si>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</si>
  <si>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</si>
  <si>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</si>
  <si>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</si>
  <si>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</si>
  <si>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</si>
  <si>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</si>
  <si>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</si>
  <si>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</si>
  <si>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</si>
  <si>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</si>
  <si>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</si>
  <si>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</si>
  <si>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</si>
  <si>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</si>
  <si>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</si>
  <si>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</si>
  <si>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</si>
  <si>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</si>
  <si>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</si>
  <si>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</si>
  <si>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</si>
  <si>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</si>
  <si>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</si>
  <si>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</si>
  <si>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</si>
  <si>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</si>
  <si>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</si>
  <si>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</si>
  <si>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</si>
  <si>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</si>
  <si>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</si>
  <si>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</si>
  <si>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</si>
  <si>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</si>
  <si>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</si>
  <si>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</si>
  <si>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</si>
  <si>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</si>
  <si>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</si>
  <si>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</si>
  <si>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</si>
  <si>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</si>
  <si>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</si>
  <si>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</si>
  <si>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</si>
  <si>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</si>
  <si>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</si>
  <si>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</si>
  <si>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</si>
  <si>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</si>
  <si>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</si>
  <si>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</si>
  <si>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</si>
  <si>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</si>
  <si>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</si>
  <si>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</si>
  <si>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</si>
  <si>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</si>
  <si>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</si>
  <si>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</si>
  <si>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</si>
  <si>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</si>
  <si>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</si>
  <si>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</si>
  <si>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</si>
  <si>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</si>
  <si>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</si>
  <si>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</si>
  <si>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</si>
  <si>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</si>
  <si>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</si>
  <si>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</si>
  <si>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</si>
  <si>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</si>
  <si>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</si>
  <si>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</si>
  <si>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</si>
  <si>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</si>
  <si>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</si>
  <si>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</si>
  <si>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</si>
  <si>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</si>
  <si>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</si>
  <si>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</si>
  <si>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</si>
  <si>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</si>
  <si>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</si>
  <si>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</si>
  <si>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</si>
  <si>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</si>
  <si>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</si>
  <si>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</si>
  <si>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</si>
  <si>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</si>
  <si>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</si>
  <si>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</si>
  <si>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</si>
  <si>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</si>
  <si>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</si>
  <si>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</si>
  <si>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</si>
  <si>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</si>
  <si>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</si>
  <si>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</si>
  <si>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</si>
  <si>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</si>
  <si>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</si>
  <si>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</si>
  <si>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</si>
  <si>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</si>
  <si>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</si>
  <si>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</si>
  <si>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</si>
  <si>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</si>
  <si>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</si>
  <si>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</si>
  <si>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</si>
  <si>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</si>
  <si>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</si>
  <si>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</si>
  <si>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</si>
  <si>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</si>
  <si>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</si>
  <si>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</si>
  <si>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</si>
  <si>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</si>
  <si>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</si>
  <si>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</si>
  <si>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</si>
  <si>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</si>
  <si>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</si>
  <si>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</si>
  <si>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</si>
  <si>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</si>
  <si>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</si>
  <si>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</si>
  <si>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</si>
  <si>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</si>
  <si>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</si>
  <si>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</si>
  <si>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</si>
  <si>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</si>
  <si>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</si>
  <si>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</si>
  <si>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</si>
  <si>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</si>
  <si>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</si>
  <si>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</si>
  <si>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</si>
  <si>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</si>
  <si>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</si>
  <si>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</si>
  <si>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</si>
  <si>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</si>
  <si>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</si>
  <si>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</si>
  <si>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</si>
  <si>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</si>
  <si>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</si>
  <si>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</si>
  <si>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</si>
  <si>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</si>
  <si>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</si>
  <si>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</si>
  <si>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</si>
  <si>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</si>
  <si>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</si>
  <si>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</si>
  <si>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</si>
  <si>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</si>
  <si>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</si>
  <si>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</si>
  <si>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</si>
  <si>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</si>
  <si>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</si>
  <si>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</si>
  <si>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</si>
  <si>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</si>
  <si>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</si>
  <si>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</si>
  <si>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</si>
  <si>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</si>
  <si>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</si>
  <si>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</si>
  <si>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</si>
  <si>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</si>
  <si>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</si>
  <si>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</si>
  <si>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</si>
  <si>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</si>
  <si>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</si>
  <si>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</si>
  <si>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</si>
  <si>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</si>
  <si>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</si>
  <si>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</si>
  <si>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</si>
  <si>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</si>
  <si>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</si>
  <si>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</si>
  <si>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</si>
  <si>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</si>
  <si>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</si>
  <si>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</si>
  <si>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</si>
  <si>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</si>
  <si>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</si>
  <si>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</si>
  <si>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</si>
  <si>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</si>
  <si>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</si>
  <si>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</si>
  <si>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</si>
  <si>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</si>
  <si>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</si>
  <si>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</si>
  <si>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</si>
  <si>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</si>
  <si>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</si>
  <si>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</si>
  <si>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</si>
  <si>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</si>
  <si>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</si>
  <si>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</si>
  <si>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</si>
  <si>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</si>
  <si>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</si>
  <si>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</si>
  <si>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</si>
  <si>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</si>
  <si>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</si>
  <si>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</si>
  <si>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</si>
  <si>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</si>
  <si>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</si>
  <si>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</si>
  <si>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</si>
  <si>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</si>
  <si>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</si>
  <si>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</si>
  <si>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</si>
  <si>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</si>
  <si>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</si>
  <si>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</si>
  <si>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</si>
  <si>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</si>
  <si>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</si>
  <si>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</si>
  <si>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</si>
  <si>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</si>
  <si>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</si>
  <si>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</si>
  <si>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</si>
  <si>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</si>
  <si>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</si>
  <si>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</si>
  <si>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</si>
  <si>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</si>
  <si>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</si>
  <si>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</si>
  <si>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</si>
  <si>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</si>
  <si>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</si>
  <si>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</si>
  <si>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</si>
  <si>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</si>
  <si>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</si>
  <si>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</si>
  <si>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</si>
  <si>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</si>
  <si>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</si>
  <si>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</si>
  <si>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</si>
  <si>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</si>
  <si>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</si>
  <si>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</si>
  <si>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</si>
  <si>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</si>
  <si>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</si>
  <si>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</si>
  <si>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</si>
  <si>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</si>
  <si>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</si>
  <si>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</si>
  <si>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</si>
  <si>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</si>
  <si>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</si>
  <si>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</si>
  <si>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</si>
  <si>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</si>
  <si>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</si>
  <si>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</si>
  <si>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</si>
  <si>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</si>
  <si>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</si>
  <si>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</si>
  <si>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</si>
  <si>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</si>
  <si>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</si>
  <si>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</si>
  <si>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</si>
  <si>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</si>
  <si>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</si>
  <si>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</si>
  <si>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</si>
  <si>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</si>
  <si>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</si>
  <si>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</si>
  <si>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</si>
  <si>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</si>
  <si>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</si>
  <si>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</si>
  <si>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</si>
  <si>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</si>
  <si>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</si>
  <si>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</si>
  <si>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</si>
  <si>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</si>
  <si>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</si>
  <si>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</si>
  <si>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</si>
  <si>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</si>
  <si>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</si>
  <si>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</si>
  <si>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</si>
  <si>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</si>
  <si>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</si>
  <si>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</si>
  <si>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</si>
  <si>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</si>
  <si>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</si>
  <si>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</si>
  <si>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</si>
  <si>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</si>
  <si>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</si>
  <si>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</si>
  <si>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</si>
  <si>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</si>
  <si>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</si>
  <si>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</si>
  <si>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</si>
  <si>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</si>
  <si>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</si>
  <si>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</si>
  <si>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</si>
  <si>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</si>
  <si>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</si>
  <si>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</si>
  <si>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</si>
  <si>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</si>
  <si>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</si>
  <si>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</si>
  <si>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</si>
  <si>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</si>
  <si>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</si>
  <si>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</si>
  <si>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</si>
  <si>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</si>
  <si>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</si>
  <si>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</si>
  <si>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</si>
  <si>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</si>
  <si>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</si>
  <si>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</si>
  <si>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</si>
  <si>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</si>
  <si>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</si>
  <si>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</si>
  <si>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</si>
  <si>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</si>
  <si>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</si>
  <si>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</si>
  <si>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</si>
  <si>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</si>
  <si>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</si>
  <si>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</si>
  <si>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</si>
  <si>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</si>
  <si>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</si>
  <si>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</si>
  <si>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</si>
  <si>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</si>
  <si>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</si>
  <si>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</si>
  <si>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</si>
  <si>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</si>
  <si>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</si>
  <si>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</si>
  <si>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</si>
  <si>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</si>
  <si>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</si>
  <si>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</si>
  <si>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</si>
  <si>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</si>
  <si>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</si>
  <si>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</si>
  <si>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</si>
  <si>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</si>
  <si>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</si>
  <si>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</si>
  <si>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</si>
  <si>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</si>
  <si>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</si>
  <si>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</si>
  <si>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</si>
  <si>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</si>
  <si>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</si>
  <si>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</si>
  <si>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</si>
  <si>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</si>
  <si>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</si>
  <si>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</si>
  <si>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</si>
  <si>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</si>
  <si>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</si>
  <si>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</si>
  <si>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</si>
  <si>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</si>
  <si>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</si>
  <si>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</si>
  <si>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</si>
  <si>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</si>
  <si>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</si>
  <si>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</si>
  <si>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</si>
  <si>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</si>
  <si>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</si>
  <si>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</si>
  <si>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</si>
  <si>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</si>
  <si>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</si>
  <si>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</si>
  <si>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</si>
  <si>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</si>
  <si>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</si>
  <si>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</si>
  <si>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</si>
  <si>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</si>
  <si>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</si>
  <si>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</si>
  <si>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</si>
  <si>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</si>
  <si>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</si>
  <si>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</si>
  <si>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</si>
  <si>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</si>
  <si>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</si>
  <si>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</si>
  <si>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</si>
  <si>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</si>
  <si>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</si>
  <si>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</si>
  <si>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</si>
  <si>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</si>
  <si>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</si>
  <si>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</si>
  <si>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</si>
  <si>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</si>
  <si>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</si>
  <si>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</si>
  <si>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</si>
  <si>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</si>
  <si>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</si>
  <si>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</si>
  <si>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</si>
  <si>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</si>
  <si>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</si>
  <si>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</si>
  <si>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</si>
  <si>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</si>
  <si>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</si>
  <si>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</si>
  <si>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</si>
  <si>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</si>
  <si>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</si>
  <si>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</si>
  <si>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</si>
  <si>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</si>
  <si>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</si>
  <si>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</si>
  <si>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</si>
  <si>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</si>
  <si>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</si>
  <si>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</si>
  <si>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</si>
  <si>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</si>
  <si>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</si>
  <si>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</si>
  <si>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</si>
  <si>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</si>
  <si>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</si>
  <si>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</si>
  <si>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</si>
  <si>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</si>
  <si>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</si>
  <si>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</si>
  <si>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</si>
  <si>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</si>
  <si>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</si>
  <si>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</si>
  <si>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</si>
  <si>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</si>
  <si>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</si>
  <si>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</si>
  <si>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</si>
  <si>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</si>
  <si>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</si>
  <si>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</si>
  <si>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</si>
  <si>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</si>
  <si>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</si>
  <si>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</si>
  <si>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</si>
  <si>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</si>
  <si>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</si>
  <si>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</si>
  <si>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</si>
  <si>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</si>
  <si>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</si>
  <si>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</si>
  <si>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</si>
  <si>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</si>
  <si>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</si>
  <si>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</si>
  <si>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</si>
  <si>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</si>
  <si>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</si>
  <si>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</si>
  <si>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</si>
  <si>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</si>
  <si>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</si>
  <si>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</si>
  <si>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</si>
  <si>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</si>
  <si>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</si>
  <si>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</si>
  <si>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</si>
  <si>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</si>
  <si>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</si>
  <si>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</si>
  <si>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</si>
  <si>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</si>
  <si>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</si>
  <si>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</si>
  <si>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</si>
  <si>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</si>
  <si>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</si>
  <si>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</si>
  <si>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</si>
  <si>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</si>
  <si>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</si>
  <si>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</si>
  <si>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</si>
  <si>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</si>
  <si>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</si>
  <si>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</si>
  <si>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</si>
  <si>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</si>
  <si>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</si>
  <si>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</si>
  <si>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</si>
  <si>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</si>
  <si>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</si>
  <si>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</si>
  <si>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</si>
  <si>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</si>
  <si>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</si>
  <si>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</si>
  <si>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</si>
  <si>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</si>
  <si>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</si>
  <si>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</si>
  <si>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</si>
  <si>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</si>
  <si>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</si>
  <si>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</si>
  <si>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</si>
  <si>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</si>
  <si>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</si>
  <si>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</si>
  <si>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</si>
  <si>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</si>
  <si>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</si>
  <si>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</si>
  <si>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</si>
  <si>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</si>
  <si>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</si>
  <si>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</si>
  <si>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</si>
  <si>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</si>
  <si>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</si>
  <si>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</si>
  <si>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</si>
  <si>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</si>
  <si>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</si>
  <si>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</si>
  <si>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</si>
  <si>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</si>
  <si>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</si>
  <si>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</si>
  <si>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</si>
  <si>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</si>
  <si>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</si>
  <si>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</si>
  <si>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</si>
  <si>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</si>
  <si>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</si>
  <si>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</si>
  <si>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</si>
  <si>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</si>
  <si>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</si>
  <si>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</si>
  <si>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</si>
  <si>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</si>
  <si>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</si>
  <si>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</si>
  <si>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</si>
  <si>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</si>
  <si>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</si>
  <si>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</si>
  <si>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</si>
  <si>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</si>
  <si>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</si>
  <si>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</si>
  <si>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</si>
  <si>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</si>
  <si>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</si>
  <si>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</si>
  <si>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</si>
  <si>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</si>
  <si>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</si>
  <si>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</si>
  <si>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</si>
  <si>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</si>
  <si>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</si>
  <si>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</si>
  <si>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</si>
  <si>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</si>
  <si>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</si>
  <si>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</si>
  <si>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</si>
  <si>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</si>
  <si>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</si>
  <si>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</si>
  <si>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</si>
  <si>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</si>
  <si>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</si>
  <si>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</si>
  <si>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</si>
  <si>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</si>
  <si>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</si>
  <si>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</si>
  <si>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</si>
  <si>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</si>
  <si>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</si>
  <si>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</si>
  <si>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</si>
  <si>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</si>
  <si>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</si>
  <si>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</si>
  <si>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</si>
  <si>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</si>
  <si>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</si>
  <si>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</si>
  <si>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</si>
  <si>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</si>
  <si>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</si>
  <si>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</si>
  <si>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</si>
  <si>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</si>
  <si>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</si>
  <si>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</si>
  <si>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</si>
  <si>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</si>
  <si>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</si>
  <si>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</si>
  <si>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</si>
  <si>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</si>
  <si>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</si>
  <si>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</si>
  <si>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</si>
  <si>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</si>
  <si>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</si>
  <si>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</si>
  <si>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</si>
  <si>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</si>
  <si>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</si>
  <si>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</si>
  <si>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</si>
  <si>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</si>
  <si>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</si>
  <si>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</si>
  <si>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</si>
  <si>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</si>
  <si>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</si>
  <si>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</si>
  <si>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</si>
  <si>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</si>
  <si>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</si>
  <si>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</si>
  <si>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</si>
  <si>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</si>
  <si>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</si>
  <si>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</si>
  <si>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</si>
  <si>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</si>
  <si>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</si>
  <si>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</si>
  <si>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</si>
  <si>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</si>
  <si>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</si>
  <si>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</si>
  <si>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</si>
  <si>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</si>
  <si>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</si>
  <si>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</si>
  <si>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</si>
  <si>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</si>
  <si>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</si>
  <si>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</si>
  <si>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</si>
  <si>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</si>
  <si>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</si>
  <si>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</si>
  <si>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</si>
  <si>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</si>
  <si>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</si>
  <si>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</si>
  <si>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</si>
  <si>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</si>
  <si>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</si>
  <si>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</si>
  <si>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</si>
  <si>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</si>
  <si>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</si>
  <si>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</si>
  <si>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</si>
  <si>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</si>
  <si>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</si>
  <si>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</si>
  <si>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</si>
  <si>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</si>
  <si>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</si>
  <si>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</si>
  <si>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</si>
  <si>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</si>
  <si>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</si>
  <si>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</si>
  <si>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</si>
  <si>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</si>
  <si>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</si>
  <si>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</si>
  <si>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</si>
  <si>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</si>
  <si>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</si>
  <si>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</si>
  <si>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</si>
  <si>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</si>
  <si>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</si>
  <si>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</si>
  <si>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</si>
  <si>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</si>
  <si>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</si>
  <si>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</si>
  <si>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</si>
  <si>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</si>
  <si>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</si>
  <si>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</si>
  <si>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</si>
  <si>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</si>
  <si>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</si>
  <si>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</si>
  <si>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</si>
  <si>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</si>
  <si>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</si>
  <si>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</si>
  <si>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</si>
  <si>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</si>
  <si>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</si>
  <si>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</si>
  <si>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</si>
  <si>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</si>
  <si>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</si>
  <si>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</si>
  <si>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</si>
  <si>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</si>
  <si>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</si>
  <si>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</si>
  <si>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</si>
  <si>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</si>
  <si>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</si>
  <si>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</si>
  <si>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</si>
  <si>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</si>
  <si>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</si>
  <si>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</si>
  <si>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</si>
  <si>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</si>
  <si>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</si>
  <si>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</si>
  <si>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</si>
  <si>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</si>
  <si>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</si>
  <si>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</si>
  <si>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</si>
  <si>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</si>
  <si>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</si>
  <si>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</si>
  <si>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</si>
  <si>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</si>
  <si>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</si>
  <si>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</si>
  <si>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</si>
  <si>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</si>
  <si>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</si>
  <si>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</si>
  <si>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</si>
  <si>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</si>
  <si>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</si>
  <si>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</si>
  <si>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</si>
  <si>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</si>
  <si>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</si>
  <si>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</si>
  <si>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</si>
  <si>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</si>
  <si>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</si>
  <si>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</si>
  <si>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</si>
  <si>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</si>
  <si>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</si>
  <si>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</si>
  <si>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</si>
  <si>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</si>
  <si>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</si>
  <si>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</si>
  <si>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</si>
  <si>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</si>
  <si>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</si>
  <si>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</si>
  <si>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</si>
  <si>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</si>
  <si>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</si>
  <si>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</si>
  <si>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</si>
  <si>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</si>
  <si>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</si>
  <si>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</si>
  <si>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</si>
  <si>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</si>
  <si>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</si>
  <si>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</si>
  <si>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</si>
  <si>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</si>
  <si>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</si>
  <si>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</si>
  <si>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</si>
  <si>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</si>
  <si>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</si>
  <si>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</si>
  <si>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</si>
  <si>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</si>
  <si>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</si>
  <si>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</si>
  <si>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</si>
  <si>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</si>
  <si>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</si>
  <si>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</si>
  <si>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</si>
  <si>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</si>
  <si>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</si>
  <si>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</si>
  <si>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</si>
  <si>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</si>
  <si>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</si>
  <si>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</si>
  <si>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</si>
  <si>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</si>
  <si>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</si>
  <si>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</si>
  <si>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</si>
  <si>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</si>
  <si>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</si>
  <si>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</si>
  <si>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</si>
  <si>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</si>
  <si>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</si>
  <si>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</si>
  <si>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</si>
  <si>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</si>
  <si>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</si>
  <si>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</si>
  <si>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</si>
  <si>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</si>
  <si>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</si>
  <si>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</si>
  <si>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</si>
  <si>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</si>
  <si>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</si>
  <si>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</si>
  <si>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</si>
  <si>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</si>
  <si>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</si>
  <si>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</si>
  <si>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</si>
  <si>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</si>
  <si>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</si>
  <si>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</si>
  <si>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</si>
  <si>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</si>
  <si>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</si>
  <si>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</si>
  <si>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</si>
  <si>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</si>
  <si>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</si>
  <si>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</si>
  <si>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Average_Donations</t>
  </si>
  <si>
    <t>Parent_Category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</si>
  <si>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</si>
  <si>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</si>
  <si>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</si>
  <si>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</si>
  <si>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</si>
  <si>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</si>
  <si>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</si>
  <si>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</si>
  <si>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</si>
  <si>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</si>
  <si>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</si>
  <si>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</si>
  <si>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</si>
  <si>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</si>
  <si>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</si>
  <si>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</si>
  <si>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</si>
  <si>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</si>
  <si>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</si>
  <si>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</si>
  <si>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</si>
  <si>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</si>
  <si>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</si>
  <si>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</si>
  <si>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</si>
  <si>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</si>
  <si>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</si>
  <si>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</si>
  <si>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</si>
  <si>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</si>
  <si>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</si>
  <si>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</si>
  <si>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</si>
  <si>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</si>
  <si>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</si>
  <si>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</si>
  <si>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(All)</t>
  </si>
  <si>
    <t>Row Labels</t>
  </si>
  <si>
    <t>Count of outcome</t>
  </si>
  <si>
    <t>Date_Ended_Conversion</t>
  </si>
  <si>
    <t>Date_CreatedConversion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</si>
  <si>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</si>
  <si>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</si>
  <si>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</si>
  <si>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</si>
  <si>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</si>
  <si>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</si>
  <si>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</si>
  <si>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</si>
  <si>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</si>
  <si>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</si>
  <si>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</si>
  <si>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</si>
  <si>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</si>
  <si>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</si>
  <si>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</si>
  <si>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</si>
  <si>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</si>
  <si>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</si>
  <si>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</si>
  <si>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</si>
  <si>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</si>
  <si>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</si>
  <si>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</si>
  <si>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</si>
  <si>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</si>
  <si>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</si>
  <si>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</si>
  <si>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</si>
  <si>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</si>
  <si>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</si>
  <si>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</si>
  <si>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</si>
  <si>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</si>
  <si>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Standard Deviation</t>
  </si>
  <si>
    <t>The minimum number of backers</t>
  </si>
  <si>
    <t>unsuccessful</t>
  </si>
  <si>
    <t>successful campaigns</t>
  </si>
  <si>
    <t>Successful Campaigns</t>
  </si>
  <si>
    <t>The median number of backers</t>
  </si>
  <si>
    <t>The maximum number of backers</t>
  </si>
  <si>
    <t>Variance</t>
  </si>
  <si>
    <t>Unsuccessful Campaings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</si>
</sst>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4" fontId="18" fillId="0" borderId="0" xfId="0" applyNumberFormat="1" applyFont="1" applyAlignment="1">
      <alignment horizontal="left"/>
    </xf>
    <xf numFmtId="0" fontId="19" fillId="0" borderId="0" xfId="0" applyFont="1" applyAlignment="1">
      <alignment horizontal="left" vertical="center" wrapText="1"/>
    </xf>
    <xf numFmtId="0" fontId="16" fillId="0" borderId="0" xfId="0" applyFont="1"/>
    <xf numFmtId="0" fontId="19" fillId="0" borderId="0" xfId="0" applyFont="1"/>
    <xf numFmtId="9" fontId="16" fillId="0" borderId="0" xfId="0" applyNumberFormat="1" applyFont="1"/>
    <xf numFmtId="9" fontId="0" fillId="0" borderId="0" xfId="0" applyNumberFormat="1"/>
    <xf numFmtId="3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CrowdfundingBook.xlsx]Parent Category Pivot Table!PivotTable1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0-4A57-BF1A-7934DC335546}"/>
            </c:ext>
          </c:extLst>
        </c:ser>
        <c:ser>
          <c:idx val="1"/>
          <c:order val="1"/>
          <c:tx>
            <c:strRef>
              <c:f>'Parent 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F0-4A57-BF1A-7934DC335546}"/>
            </c:ext>
          </c:extLst>
        </c:ser>
        <c:ser>
          <c:idx val="2"/>
          <c:order val="2"/>
          <c:tx>
            <c:strRef>
              <c:f>'Parent 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F0-4A57-BF1A-7934DC335546}"/>
            </c:ext>
          </c:extLst>
        </c:ser>
        <c:ser>
          <c:idx val="3"/>
          <c:order val="3"/>
          <c:tx>
            <c:strRef>
              <c:f>'Parent 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F0-4A57-BF1A-7934DC335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3701887"/>
        <c:axId val="1163699487"/>
      </c:barChart>
      <c:catAx>
        <c:axId val="116370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99487"/>
        <c:crosses val="autoZero"/>
        <c:auto val="1"/>
        <c:lblAlgn val="ctr"/>
        <c:lblOffset val="100"/>
        <c:noMultiLvlLbl val="0"/>
      </c:catAx>
      <c:valAx>
        <c:axId val="116369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0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CrowdfundingBook.xlsx]Sub-Cat Pivot Table!PivotTable1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5-4B51-BA4D-5C1F8132694F}"/>
            </c:ext>
          </c:extLst>
        </c:ser>
        <c:ser>
          <c:idx val="1"/>
          <c:order val="1"/>
          <c:tx>
            <c:strRef>
              <c:f>'Sub-Cat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'Sub-Cat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5-4B51-BA4D-5C1F8132694F}"/>
            </c:ext>
          </c:extLst>
        </c:ser>
        <c:ser>
          <c:idx val="2"/>
          <c:order val="2"/>
          <c:tx>
            <c:strRef>
              <c:f>'Sub-Cat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5-4B51-BA4D-5C1F8132694F}"/>
            </c:ext>
          </c:extLst>
        </c:ser>
        <c:ser>
          <c:idx val="3"/>
          <c:order val="3"/>
          <c:tx>
            <c:strRef>
              <c:f>'Sub-Cat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65-4B51-BA4D-5C1F81326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2688000"/>
        <c:axId val="1562688480"/>
      </c:barChart>
      <c:catAx>
        <c:axId val="156268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88480"/>
        <c:crosses val="autoZero"/>
        <c:auto val="1"/>
        <c:lblAlgn val="ctr"/>
        <c:lblOffset val="100"/>
        <c:noMultiLvlLbl val="0"/>
      </c:catAx>
      <c:valAx>
        <c:axId val="15626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 Timelines!PivotTable9</c:name>
    <c:fmtId val="1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Timelines'!$B$4:$B$5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Timelines'!$A$6:$A$18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Timelines'!$B$6:$B$18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2-425A-9FB2-158637A282A1}"/>
            </c:ext>
          </c:extLst>
        </c:ser>
        <c:ser>
          <c:idx val="1"/>
          <c:order val="1"/>
          <c:tx>
            <c:strRef>
              <c:f>'Pivot Table Timelines'!$C$4:$C$5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Timelines'!$A$6:$A$18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Timelines'!$C$6:$C$18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2-425A-9FB2-158637A282A1}"/>
            </c:ext>
          </c:extLst>
        </c:ser>
        <c:ser>
          <c:idx val="2"/>
          <c:order val="2"/>
          <c:tx>
            <c:strRef>
              <c:f>'Pivot Table Timelines'!$D$4:$D$5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Timelines'!$A$6:$A$18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Timelines'!$D$6:$D$18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52-425A-9FB2-158637A282A1}"/>
            </c:ext>
          </c:extLst>
        </c:ser>
        <c:ser>
          <c:idx val="3"/>
          <c:order val="3"/>
          <c:tx>
            <c:strRef>
              <c:f>'Pivot Table Timelines'!$E$4:$E$5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Timelines'!$A$6:$A$18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Timelines'!$E$6:$E$18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52-425A-9FB2-158637A28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466368"/>
        <c:axId val="468478848"/>
      </c:lineChart>
      <c:catAx>
        <c:axId val="4684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78848"/>
        <c:crosses val="autoZero"/>
        <c:auto val="1"/>
        <c:lblAlgn val="ctr"/>
        <c:lblOffset val="100"/>
        <c:noMultiLvlLbl val="0"/>
      </c:catAx>
      <c:valAx>
        <c:axId val="4684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layout>
        <c:manualLayout>
          <c:xMode val="edge"/>
          <c:yMode val="edge"/>
          <c:x val="0.43731651522200155"/>
          <c:y val="2.038402213672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Analysis!$F$1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0-46D4-8A77-7462D23B9A04}"/>
            </c:ext>
          </c:extLst>
        </c:ser>
        <c:ser>
          <c:idx val="5"/>
          <c:order val="5"/>
          <c:tx>
            <c:strRef>
              <c:f>Analysis!$G$1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E0-46D4-8A77-7462D23B9A04}"/>
            </c:ext>
          </c:extLst>
        </c:ser>
        <c:ser>
          <c:idx val="6"/>
          <c:order val="6"/>
          <c:tx>
            <c:strRef>
              <c:f>Analysis!$H$1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E0-46D4-8A77-7462D23B9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55744"/>
        <c:axId val="376957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Analysis!$B$1</c15:sqref>
                        </c15:formulaRef>
                      </c:ext>
                    </c:extLst>
                    <c:strCache>
                      <c:ptCount val="1"/>
                      <c:pt idx="0">
                        <c:v>Number_Successful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E0-46D4-8A77-7462D23B9A0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Analysis!$C$1</c15:sqref>
                        </c15:formulaRef>
                      </c:ext>
                    </c:extLst>
                    <c:strCache>
                      <c:ptCount val="1"/>
                      <c:pt idx="0">
                        <c:v>Number_Failed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CE0-46D4-8A77-7462D23B9A0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Analysis!$D$1</c15:sqref>
                        </c15:formulaRef>
                      </c:ext>
                    </c:extLst>
                    <c:strCache>
                      <c:ptCount val="1"/>
                      <c:pt idx="0">
                        <c:v>Number_Canceled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CE0-46D4-8A77-7462D23B9A0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Analysis!$E$1</c15:sqref>
                        </c15:formulaRef>
                      </c:ext>
                    </c:extLst>
                    <c:strCache>
                      <c:ptCount val="1"/>
                      <c:pt idx="0">
                        <c:v>Total_Projects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CE0-46D4-8A77-7462D23B9A04}"/>
                  </c:ext>
                </c:extLst>
              </c15:ser>
            </c15:filteredLineSeries>
          </c:ext>
        </c:extLst>
      </c:lineChart>
      <c:catAx>
        <c:axId val="3769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57664"/>
        <c:crosses val="autoZero"/>
        <c:auto val="1"/>
        <c:lblAlgn val="ctr"/>
        <c:lblOffset val="100"/>
        <c:noMultiLvlLbl val="0"/>
      </c:catAx>
      <c:valAx>
        <c:axId val="3769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5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601027</xdr:colOff>
      <xdr:row>0</xdr:row>
      <xdr:rowOff>150494</xdr:rowOff>
    </xdr:from>
    <xdr:to>
      <xdr:col>15</xdr:col>
      <xdr:colOff>371475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AA958-2D12-89DE-3B23-15347F638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407670</xdr:colOff>
      <xdr:row>5</xdr:row>
      <xdr:rowOff>163830</xdr:rowOff>
    </xdr:from>
    <xdr:to>
      <xdr:col>15</xdr:col>
      <xdr:colOff>1091565</xdr:colOff>
      <xdr:row>27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DF7078-21AB-7E9D-3F39-D424ED37A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343851</xdr:colOff>
      <xdr:row>0</xdr:row>
      <xdr:rowOff>167640</xdr:rowOff>
    </xdr:from>
    <xdr:to>
      <xdr:col>16</xdr:col>
      <xdr:colOff>645794</xdr:colOff>
      <xdr:row>27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49E00-9ACC-938D-E040-D6AEB46B2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328749</xdr:colOff>
      <xdr:row>14</xdr:row>
      <xdr:rowOff>131988</xdr:rowOff>
    </xdr:from>
    <xdr:to>
      <xdr:col>12</xdr:col>
      <xdr:colOff>50619</xdr:colOff>
      <xdr:row>39</xdr:row>
      <xdr:rowOff>21226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DEBDA-238F-994A-085C-8AEC79A95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gardo Perez" refreshedDate="45353.611503703702" createdVersion="8" refreshedVersion="8" minRefreshableVersion="3" recordCount="1000" xr:uid="{A8273452-EA49-4166-B3D2-70C28422305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_funded" numFmtId="164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_Donations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gardo Perez" refreshedDate="45356.944425578702" createdVersion="8" refreshedVersion="8" minRefreshableVersion="3" recordCount="1000" xr:uid="{D518025A-EAF3-46E7-9CAB-FBE824E7356A}">
  <cacheSource type="worksheet">
    <worksheetSource ref="A1:S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_funded" numFmtId="164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_Donations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Months (Date_Created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x v="0"/>
    <n v="1450159200"/>
    <x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x v="1"/>
    <n v="1408597200"/>
    <x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x v="2"/>
    <n v="1384840800"/>
    <x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x v="3"/>
    <n v="1568955600"/>
    <x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x v="4"/>
    <n v="1548309600"/>
    <x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x v="5"/>
    <n v="1347080400"/>
    <x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x v="6"/>
    <n v="1505365200"/>
    <x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x v="7"/>
    <n v="1439614800"/>
    <x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x v="8"/>
    <n v="1281502800"/>
    <x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x v="9"/>
    <n v="1383804000"/>
    <x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x v="10"/>
    <n v="1285909200"/>
    <x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x v="11"/>
    <n v="1285563600"/>
    <x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x v="12"/>
    <n v="1572411600"/>
    <x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x v="13"/>
    <n v="1466658000"/>
    <x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x v="14"/>
    <n v="1333342800"/>
    <x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x v="15"/>
    <n v="1576303200"/>
    <x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x v="16"/>
    <n v="1392271200"/>
    <x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x v="17"/>
    <n v="1294898400"/>
    <x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x v="18"/>
    <n v="1537074000"/>
    <x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x v="19"/>
    <n v="1553490000"/>
    <x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x v="20"/>
    <n v="1406523600"/>
    <x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x v="21"/>
    <n v="1316322000"/>
    <x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x v="22"/>
    <n v="1524027600"/>
    <x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x v="23"/>
    <n v="1554699600"/>
    <x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x v="24"/>
    <n v="1403499600"/>
    <x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x v="25"/>
    <n v="1307422800"/>
    <x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x v="26"/>
    <n v="1535346000"/>
    <x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x v="27"/>
    <n v="1444539600"/>
    <x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x v="28"/>
    <n v="1267682400"/>
    <x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x v="29"/>
    <n v="1535518800"/>
    <x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x v="30"/>
    <n v="1559106000"/>
    <x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x v="31"/>
    <n v="1454392800"/>
    <x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x v="32"/>
    <n v="1517896800"/>
    <x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x v="33"/>
    <n v="1415685600"/>
    <x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x v="34"/>
    <n v="1490677200"/>
    <x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x v="35"/>
    <n v="1551506400"/>
    <x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x v="36"/>
    <n v="1300856400"/>
    <x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x v="37"/>
    <n v="1573192800"/>
    <x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x v="38"/>
    <n v="1287810000"/>
    <x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x v="39"/>
    <n v="1362978000"/>
    <x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x v="40"/>
    <n v="1277355600"/>
    <x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x v="41"/>
    <n v="1348981200"/>
    <x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x v="42"/>
    <n v="1310533200"/>
    <x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x v="43"/>
    <n v="1407560400"/>
    <x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x v="44"/>
    <n v="1552885200"/>
    <x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x v="45"/>
    <n v="1479362400"/>
    <x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x v="46"/>
    <n v="1280552400"/>
    <x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x v="47"/>
    <n v="1398661200"/>
    <x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x v="48"/>
    <n v="1436245200"/>
    <x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x v="49"/>
    <n v="1575439200"/>
    <x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x v="50"/>
    <n v="1377752400"/>
    <x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x v="51"/>
    <n v="1334206800"/>
    <x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x v="52"/>
    <n v="1284872400"/>
    <x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x v="53"/>
    <n v="1403931600"/>
    <x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x v="54"/>
    <n v="1521262800"/>
    <x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x v="55"/>
    <n v="1533358800"/>
    <x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x v="56"/>
    <n v="1421474400"/>
    <x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x v="57"/>
    <n v="1505278800"/>
    <x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x v="58"/>
    <n v="1443934800"/>
    <x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x v="59"/>
    <n v="1498539600"/>
    <x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x v="60"/>
    <n v="1342760400"/>
    <x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x v="61"/>
    <n v="1301720400"/>
    <x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x v="62"/>
    <n v="1433566800"/>
    <x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x v="63"/>
    <n v="1493874000"/>
    <x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x v="64"/>
    <n v="1531803600"/>
    <x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x v="65"/>
    <n v="1296712800"/>
    <x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x v="66"/>
    <n v="1428901200"/>
    <x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x v="67"/>
    <n v="1264831200"/>
    <x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x v="68"/>
    <n v="1505192400"/>
    <x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x v="69"/>
    <n v="1295676000"/>
    <x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x v="70"/>
    <n v="1292911200"/>
    <x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x v="71"/>
    <n v="1575439200"/>
    <x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x v="72"/>
    <n v="1438837200"/>
    <x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x v="73"/>
    <n v="1480485600"/>
    <x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x v="74"/>
    <n v="1459141200"/>
    <x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x v="75"/>
    <n v="1532322000"/>
    <x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x v="76"/>
    <n v="1426222800"/>
    <x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x v="77"/>
    <n v="1286773200"/>
    <x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x v="78"/>
    <n v="1523941200"/>
    <x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x v="79"/>
    <n v="1529557200"/>
    <x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x v="80"/>
    <n v="1506574800"/>
    <x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x v="81"/>
    <n v="1513576800"/>
    <x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x v="82"/>
    <n v="1548309600"/>
    <x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x v="83"/>
    <n v="1471582800"/>
    <x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x v="84"/>
    <n v="1344315600"/>
    <x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x v="85"/>
    <n v="1316408400"/>
    <x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x v="86"/>
    <n v="1431838800"/>
    <x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x v="87"/>
    <n v="1300510800"/>
    <x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x v="88"/>
    <n v="1431061200"/>
    <x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x v="89"/>
    <n v="1271480400"/>
    <x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x v="90"/>
    <n v="1456380000"/>
    <x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x v="91"/>
    <n v="1472878800"/>
    <x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x v="92"/>
    <n v="1277355600"/>
    <x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x v="93"/>
    <n v="1351054800"/>
    <x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x v="94"/>
    <n v="1555563600"/>
    <x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x v="95"/>
    <n v="1571634000"/>
    <x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x v="96"/>
    <n v="1300856400"/>
    <x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x v="48"/>
    <n v="1439874000"/>
    <x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x v="97"/>
    <n v="1438318800"/>
    <x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x v="98"/>
    <n v="1419400800"/>
    <x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x v="99"/>
    <n v="1320555600"/>
    <x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x v="100"/>
    <n v="1425103200"/>
    <x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x v="101"/>
    <n v="1526878800"/>
    <x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x v="102"/>
    <n v="1288674000"/>
    <x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x v="103"/>
    <n v="1495602000"/>
    <x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x v="104"/>
    <n v="1366434000"/>
    <x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x v="105"/>
    <n v="1568350800"/>
    <x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x v="106"/>
    <n v="1525928400"/>
    <x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x v="107"/>
    <n v="1336885200"/>
    <x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x v="108"/>
    <n v="1389679200"/>
    <x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x v="109"/>
    <n v="1538283600"/>
    <x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x v="110"/>
    <n v="1348808400"/>
    <x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x v="111"/>
    <n v="1410152400"/>
    <x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x v="112"/>
    <n v="1505797200"/>
    <x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x v="113"/>
    <n v="1554872400"/>
    <x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x v="114"/>
    <n v="1513922400"/>
    <x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x v="115"/>
    <n v="1442638800"/>
    <x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x v="116"/>
    <n v="1317186000"/>
    <x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x v="117"/>
    <n v="1391234400"/>
    <x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x v="118"/>
    <n v="1404363600"/>
    <x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x v="119"/>
    <n v="1429592400"/>
    <x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x v="33"/>
    <n v="1413608400"/>
    <x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x v="120"/>
    <n v="1419400800"/>
    <x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x v="121"/>
    <n v="1448604000"/>
    <x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x v="122"/>
    <n v="1562302800"/>
    <x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x v="123"/>
    <n v="1537678800"/>
    <x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x v="124"/>
    <n v="1473570000"/>
    <x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x v="125"/>
    <n v="1273899600"/>
    <x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x v="126"/>
    <n v="1284008400"/>
    <x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x v="127"/>
    <n v="1425103200"/>
    <x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x v="128"/>
    <n v="1320991200"/>
    <x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x v="129"/>
    <n v="1386828000"/>
    <x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x v="130"/>
    <n v="1517119200"/>
    <x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x v="131"/>
    <n v="1315026000"/>
    <x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x v="132"/>
    <n v="1312693200"/>
    <x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x v="133"/>
    <n v="1363064400"/>
    <x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x v="134"/>
    <n v="1403154000"/>
    <x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x v="135"/>
    <n v="1286859600"/>
    <x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x v="136"/>
    <n v="1349326800"/>
    <x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x v="137"/>
    <n v="1430974800"/>
    <x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x v="138"/>
    <n v="1519970400"/>
    <x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x v="139"/>
    <n v="1434603600"/>
    <x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x v="107"/>
    <n v="1337230800"/>
    <x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x v="140"/>
    <n v="1279429200"/>
    <x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x v="141"/>
    <n v="1561438800"/>
    <x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x v="142"/>
    <n v="1410498000"/>
    <x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x v="143"/>
    <n v="1322460000"/>
    <x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x v="144"/>
    <n v="1466312400"/>
    <x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x v="145"/>
    <n v="1501736400"/>
    <x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x v="146"/>
    <n v="1361512800"/>
    <x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x v="147"/>
    <n v="1545026400"/>
    <x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x v="148"/>
    <n v="1406696400"/>
    <x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x v="149"/>
    <n v="1487916000"/>
    <x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x v="150"/>
    <n v="1351141200"/>
    <x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x v="151"/>
    <n v="1465016400"/>
    <x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x v="152"/>
    <n v="1270789200"/>
    <x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x v="153"/>
    <n v="1572325200"/>
    <x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x v="154"/>
    <n v="1389420000"/>
    <x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x v="155"/>
    <n v="1449640800"/>
    <x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x v="156"/>
    <n v="1555218000"/>
    <x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x v="157"/>
    <n v="1557723600"/>
    <x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x v="158"/>
    <n v="1443502800"/>
    <x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x v="159"/>
    <n v="1546840800"/>
    <x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x v="160"/>
    <n v="1512712800"/>
    <x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x v="161"/>
    <n v="1507525200"/>
    <x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x v="162"/>
    <n v="1504328400"/>
    <x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x v="163"/>
    <n v="1293343200"/>
    <x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x v="164"/>
    <n v="1371704400"/>
    <x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x v="165"/>
    <n v="1552798800"/>
    <x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x v="166"/>
    <n v="1342328400"/>
    <x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x v="167"/>
    <n v="1502341200"/>
    <x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x v="168"/>
    <n v="1397192400"/>
    <x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x v="169"/>
    <n v="1407042000"/>
    <x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x v="170"/>
    <n v="1369371600"/>
    <x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x v="171"/>
    <n v="1444107600"/>
    <x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x v="172"/>
    <n v="1474261200"/>
    <x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x v="173"/>
    <n v="1473656400"/>
    <x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x v="174"/>
    <n v="1291960800"/>
    <x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x v="175"/>
    <n v="1506747600"/>
    <x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x v="176"/>
    <n v="1363582800"/>
    <x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x v="177"/>
    <n v="1269666000"/>
    <x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x v="178"/>
    <n v="1508648400"/>
    <x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x v="179"/>
    <n v="1561957200"/>
    <x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x v="180"/>
    <n v="1285131600"/>
    <x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x v="181"/>
    <n v="1556946000"/>
    <x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x v="182"/>
    <n v="1527138000"/>
    <x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x v="183"/>
    <n v="1402117200"/>
    <x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x v="184"/>
    <n v="1364014800"/>
    <x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x v="185"/>
    <n v="1417586400"/>
    <x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x v="186"/>
    <n v="1457071200"/>
    <x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x v="187"/>
    <n v="1370408400"/>
    <x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x v="188"/>
    <n v="1552626000"/>
    <x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x v="189"/>
    <n v="1404190800"/>
    <x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x v="190"/>
    <n v="1523509200"/>
    <x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x v="191"/>
    <n v="1443589200"/>
    <x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x v="192"/>
    <n v="1533445200"/>
    <x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x v="173"/>
    <n v="1474520400"/>
    <x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x v="193"/>
    <n v="1499403600"/>
    <x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x v="194"/>
    <n v="1283576400"/>
    <x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x v="195"/>
    <n v="1436590800"/>
    <x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x v="152"/>
    <n v="1270443600"/>
    <x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x v="196"/>
    <n v="1407819600"/>
    <x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x v="197"/>
    <n v="1317877200"/>
    <x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x v="198"/>
    <n v="1484805600"/>
    <x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x v="199"/>
    <n v="1302670800"/>
    <x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x v="200"/>
    <n v="1540789200"/>
    <x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x v="201"/>
    <n v="1268028000"/>
    <x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x v="202"/>
    <n v="1537160400"/>
    <x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x v="203"/>
    <n v="1512280800"/>
    <x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x v="204"/>
    <n v="1463115600"/>
    <x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x v="205"/>
    <n v="1490850000"/>
    <x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x v="206"/>
    <n v="1379653200"/>
    <x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x v="207"/>
    <n v="1580364000"/>
    <x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x v="208"/>
    <n v="1289714400"/>
    <x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x v="209"/>
    <n v="1282712400"/>
    <x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x v="210"/>
    <n v="1550210400"/>
    <x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x v="211"/>
    <n v="1322114400"/>
    <x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x v="212"/>
    <n v="1557205200"/>
    <x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x v="213"/>
    <n v="1323928800"/>
    <x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x v="214"/>
    <n v="1346130000"/>
    <x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x v="215"/>
    <n v="1311051600"/>
    <x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x v="216"/>
    <n v="1340427600"/>
    <x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x v="217"/>
    <n v="1412312400"/>
    <x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x v="218"/>
    <n v="1459314000"/>
    <x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x v="219"/>
    <n v="1415426400"/>
    <x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x v="220"/>
    <n v="1399093200"/>
    <x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x v="221"/>
    <n v="1273899600"/>
    <x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x v="222"/>
    <n v="1432184400"/>
    <x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x v="172"/>
    <n v="1474779600"/>
    <x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x v="223"/>
    <n v="1500440400"/>
    <x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x v="224"/>
    <n v="1575612000"/>
    <x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x v="225"/>
    <n v="1374123600"/>
    <x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x v="226"/>
    <n v="1469509200"/>
    <x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x v="227"/>
    <n v="1309237200"/>
    <x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x v="228"/>
    <n v="1503982800"/>
    <x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x v="229"/>
    <n v="1487397600"/>
    <x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x v="230"/>
    <n v="1562043600"/>
    <x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x v="231"/>
    <n v="1398574800"/>
    <x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x v="232"/>
    <n v="1515391200"/>
    <x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x v="233"/>
    <n v="1441170000"/>
    <x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x v="194"/>
    <n v="1281157200"/>
    <x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x v="234"/>
    <n v="1398229200"/>
    <x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x v="235"/>
    <n v="1495256400"/>
    <x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x v="236"/>
    <n v="1520402400"/>
    <x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x v="237"/>
    <n v="1409806800"/>
    <x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x v="238"/>
    <n v="1396933200"/>
    <x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x v="239"/>
    <n v="1376024400"/>
    <x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x v="240"/>
    <n v="1483682400"/>
    <x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x v="241"/>
    <n v="1420437600"/>
    <x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x v="242"/>
    <n v="1420783200"/>
    <x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x v="67"/>
    <n v="1267423200"/>
    <x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x v="243"/>
    <n v="1355205600"/>
    <x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x v="244"/>
    <n v="1383109200"/>
    <x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x v="245"/>
    <n v="1303275600"/>
    <x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x v="246"/>
    <n v="1487829600"/>
    <x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x v="247"/>
    <n v="1298268000"/>
    <x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x v="248"/>
    <n v="1456812000"/>
    <x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x v="249"/>
    <n v="1363669200"/>
    <x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x v="250"/>
    <n v="1482904800"/>
    <x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x v="251"/>
    <n v="1356588000"/>
    <x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x v="136"/>
    <n v="1349845200"/>
    <x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x v="252"/>
    <n v="1283058000"/>
    <x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x v="253"/>
    <n v="1304226000"/>
    <x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x v="254"/>
    <n v="1263016800"/>
    <x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x v="255"/>
    <n v="1362031200"/>
    <x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x v="256"/>
    <n v="1455602400"/>
    <x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x v="257"/>
    <n v="1418191200"/>
    <x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x v="258"/>
    <n v="1352440800"/>
    <x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x v="259"/>
    <n v="1353304800"/>
    <x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x v="260"/>
    <n v="1550728800"/>
    <x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x v="261"/>
    <n v="1291442400"/>
    <x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x v="262"/>
    <n v="1452146400"/>
    <x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x v="263"/>
    <n v="1564894800"/>
    <x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x v="264"/>
    <n v="1505883600"/>
    <x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x v="265"/>
    <n v="1510380000"/>
    <x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x v="266"/>
    <n v="1555218000"/>
    <x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x v="267"/>
    <n v="1335243600"/>
    <x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x v="268"/>
    <n v="1279688400"/>
    <x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x v="269"/>
    <n v="1356069600"/>
    <x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x v="270"/>
    <n v="1536210000"/>
    <x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x v="271"/>
    <n v="1511762400"/>
    <x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x v="272"/>
    <n v="1333256400"/>
    <x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x v="73"/>
    <n v="1480744800"/>
    <x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x v="273"/>
    <n v="1465016400"/>
    <x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x v="274"/>
    <n v="1336280400"/>
    <x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x v="275"/>
    <n v="1476766800"/>
    <x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x v="276"/>
    <n v="1480485600"/>
    <x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x v="277"/>
    <n v="1430197200"/>
    <x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x v="278"/>
    <n v="1331787600"/>
    <x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x v="279"/>
    <n v="1438837200"/>
    <x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x v="280"/>
    <n v="1370926800"/>
    <x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x v="281"/>
    <n v="1319000400"/>
    <x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x v="282"/>
    <n v="1333429200"/>
    <x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x v="283"/>
    <n v="1287032400"/>
    <x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x v="284"/>
    <n v="1541570400"/>
    <x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x v="285"/>
    <n v="1383976800"/>
    <x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x v="286"/>
    <n v="1550556000"/>
    <x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x v="287"/>
    <n v="1390456800"/>
    <x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x v="288"/>
    <n v="1458018000"/>
    <x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x v="289"/>
    <n v="1461819600"/>
    <x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x v="290"/>
    <n v="1504155600"/>
    <x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x v="291"/>
    <n v="1426395600"/>
    <x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x v="292"/>
    <n v="1537074000"/>
    <x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x v="293"/>
    <n v="1452578400"/>
    <x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x v="294"/>
    <n v="1474088400"/>
    <x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x v="295"/>
    <n v="1461906000"/>
    <x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x v="296"/>
    <n v="1500267600"/>
    <x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x v="297"/>
    <n v="1340686800"/>
    <x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x v="298"/>
    <n v="1303189200"/>
    <x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x v="299"/>
    <n v="1318309200"/>
    <x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x v="300"/>
    <n v="1272171600"/>
    <x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x v="247"/>
    <n v="1298872800"/>
    <x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x v="244"/>
    <n v="1383282000"/>
    <x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x v="301"/>
    <n v="1330495200"/>
    <x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x v="188"/>
    <n v="1552798800"/>
    <x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x v="302"/>
    <n v="1403413200"/>
    <x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x v="303"/>
    <n v="1574229600"/>
    <x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x v="304"/>
    <n v="1495861200"/>
    <x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x v="305"/>
    <n v="1392530400"/>
    <x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x v="306"/>
    <n v="1283662800"/>
    <x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x v="307"/>
    <n v="1305781200"/>
    <x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x v="308"/>
    <n v="1302325200"/>
    <x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x v="309"/>
    <n v="1291788000"/>
    <x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x v="310"/>
    <n v="1396069200"/>
    <x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x v="311"/>
    <n v="1435899600"/>
    <x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x v="79"/>
    <n v="1531112400"/>
    <x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x v="312"/>
    <n v="1451628000"/>
    <x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x v="313"/>
    <n v="1567314000"/>
    <x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x v="314"/>
    <n v="1544508000"/>
    <x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x v="315"/>
    <n v="1482472800"/>
    <x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x v="316"/>
    <n v="1512799200"/>
    <x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x v="317"/>
    <n v="1324360800"/>
    <x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x v="318"/>
    <n v="1364533200"/>
    <x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x v="319"/>
    <n v="1545112800"/>
    <x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x v="32"/>
    <n v="1516168800"/>
    <x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x v="320"/>
    <n v="1574920800"/>
    <x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x v="321"/>
    <n v="1292479200"/>
    <x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x v="322"/>
    <n v="1573538400"/>
    <x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x v="323"/>
    <n v="1320382800"/>
    <x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x v="324"/>
    <n v="1502859600"/>
    <x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x v="325"/>
    <n v="1323756000"/>
    <x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x v="326"/>
    <n v="1441342800"/>
    <x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x v="327"/>
    <n v="1375333200"/>
    <x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x v="328"/>
    <n v="1389420000"/>
    <x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x v="329"/>
    <n v="1520056800"/>
    <x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x v="330"/>
    <n v="1436504400"/>
    <x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x v="331"/>
    <n v="1508302800"/>
    <x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x v="332"/>
    <n v="1425708000"/>
    <x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x v="333"/>
    <n v="1488348000"/>
    <x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x v="296"/>
    <n v="1502600400"/>
    <x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x v="334"/>
    <n v="1433653200"/>
    <x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x v="335"/>
    <n v="1441602000"/>
    <x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x v="336"/>
    <n v="1447567200"/>
    <x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x v="337"/>
    <n v="1562389200"/>
    <x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x v="338"/>
    <n v="1378789200"/>
    <x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x v="339"/>
    <n v="1488520800"/>
    <x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x v="340"/>
    <n v="1327298400"/>
    <x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x v="341"/>
    <n v="1443416400"/>
    <x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x v="342"/>
    <n v="1534136400"/>
    <x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x v="343"/>
    <n v="1315026000"/>
    <x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x v="344"/>
    <n v="1295071200"/>
    <x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x v="345"/>
    <n v="1509426000"/>
    <x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x v="65"/>
    <n v="1299391200"/>
    <x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x v="346"/>
    <n v="1325052000"/>
    <x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x v="347"/>
    <n v="1522818000"/>
    <x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x v="348"/>
    <n v="1485324000"/>
    <x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x v="349"/>
    <n v="1294120800"/>
    <x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x v="350"/>
    <n v="1415685600"/>
    <x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x v="351"/>
    <n v="1288933200"/>
    <x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x v="352"/>
    <n v="1363237200"/>
    <x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x v="353"/>
    <n v="1555822800"/>
    <x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x v="354"/>
    <n v="1427778000"/>
    <x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x v="355"/>
    <n v="1422424800"/>
    <x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x v="356"/>
    <n v="1503637200"/>
    <x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x v="357"/>
    <n v="1547618400"/>
    <x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x v="358"/>
    <n v="1449900000"/>
    <x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x v="359"/>
    <n v="1405141200"/>
    <x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x v="12"/>
    <n v="1572933600"/>
    <x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x v="360"/>
    <n v="1530162000"/>
    <x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x v="361"/>
    <n v="1320904800"/>
    <x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x v="362"/>
    <n v="1372395600"/>
    <x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x v="363"/>
    <n v="1437714000"/>
    <x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x v="364"/>
    <n v="1509771600"/>
    <x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x v="210"/>
    <n v="1550556000"/>
    <x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x v="365"/>
    <n v="1489039200"/>
    <x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x v="366"/>
    <n v="1556600400"/>
    <x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x v="367"/>
    <n v="1278565200"/>
    <x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x v="368"/>
    <n v="1339909200"/>
    <x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x v="369"/>
    <n v="1325829600"/>
    <x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x v="370"/>
    <n v="1290578400"/>
    <x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x v="371"/>
    <n v="1380344400"/>
    <x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x v="287"/>
    <n v="1389852000"/>
    <x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x v="372"/>
    <n v="1294466400"/>
    <x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x v="373"/>
    <n v="1500354000"/>
    <x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x v="374"/>
    <n v="1375938000"/>
    <x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x v="375"/>
    <n v="1323410400"/>
    <x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x v="376"/>
    <n v="1539406800"/>
    <x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x v="377"/>
    <n v="1369803600"/>
    <x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x v="378"/>
    <n v="1525928400"/>
    <x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x v="379"/>
    <n v="1297231200"/>
    <x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x v="380"/>
    <n v="1378530000"/>
    <x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x v="381"/>
    <n v="1572152400"/>
    <x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x v="382"/>
    <n v="1329890400"/>
    <x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x v="125"/>
    <n v="1276750800"/>
    <x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x v="383"/>
    <n v="1510898400"/>
    <x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x v="384"/>
    <n v="1532408400"/>
    <x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x v="385"/>
    <n v="1360562400"/>
    <x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x v="386"/>
    <n v="1571547600"/>
    <x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x v="387"/>
    <n v="1468126800"/>
    <x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x v="388"/>
    <n v="1492837200"/>
    <x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x v="277"/>
    <n v="1430197200"/>
    <x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x v="389"/>
    <n v="1496206800"/>
    <x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x v="390"/>
    <n v="1389592800"/>
    <x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x v="391"/>
    <n v="1545631200"/>
    <x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x v="392"/>
    <n v="1272430800"/>
    <x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x v="393"/>
    <n v="1327903200"/>
    <x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x v="394"/>
    <n v="1296021600"/>
    <x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x v="395"/>
    <n v="1543298400"/>
    <x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x v="396"/>
    <n v="1336366800"/>
    <x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x v="397"/>
    <n v="1325052000"/>
    <x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x v="398"/>
    <n v="1499576400"/>
    <x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x v="399"/>
    <n v="1501304400"/>
    <x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x v="400"/>
    <n v="1273208400"/>
    <x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x v="116"/>
    <n v="1316840400"/>
    <x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x v="401"/>
    <n v="1524546000"/>
    <x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x v="402"/>
    <n v="1438578000"/>
    <x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x v="403"/>
    <n v="1362549600"/>
    <x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x v="404"/>
    <n v="1413349200"/>
    <x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x v="405"/>
    <n v="1298008800"/>
    <x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x v="406"/>
    <n v="1394427600"/>
    <x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x v="407"/>
    <n v="1572670800"/>
    <x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x v="408"/>
    <n v="1531112400"/>
    <x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x v="409"/>
    <n v="1400734800"/>
    <x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x v="410"/>
    <n v="1386741600"/>
    <x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x v="411"/>
    <n v="1481781600"/>
    <x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x v="412"/>
    <n v="1419660000"/>
    <x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x v="413"/>
    <n v="1555822800"/>
    <x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x v="414"/>
    <n v="1442379600"/>
    <x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x v="415"/>
    <n v="1364965200"/>
    <x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x v="416"/>
    <n v="1479016800"/>
    <x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x v="417"/>
    <n v="1499662800"/>
    <x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x v="418"/>
    <n v="1337835600"/>
    <x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x v="419"/>
    <n v="1505710800"/>
    <x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x v="420"/>
    <n v="1287464400"/>
    <x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x v="421"/>
    <n v="1311656400"/>
    <x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x v="422"/>
    <n v="1293170400"/>
    <x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x v="423"/>
    <n v="1355983200"/>
    <x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x v="424"/>
    <n v="1515045600"/>
    <x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x v="425"/>
    <n v="1366088400"/>
    <x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x v="426"/>
    <n v="1553317200"/>
    <x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x v="427"/>
    <n v="1542088800"/>
    <x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x v="428"/>
    <n v="1503118800"/>
    <x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x v="429"/>
    <n v="1278478800"/>
    <x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x v="411"/>
    <n v="1484114400"/>
    <x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x v="430"/>
    <n v="1385445600"/>
    <x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x v="431"/>
    <n v="1318741200"/>
    <x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x v="432"/>
    <n v="1518242400"/>
    <x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x v="433"/>
    <n v="1476594000"/>
    <x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x v="434"/>
    <n v="1273554000"/>
    <x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x v="435"/>
    <n v="1421906400"/>
    <x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x v="8"/>
    <n v="1281589200"/>
    <x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x v="436"/>
    <n v="1400389200"/>
    <x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x v="385"/>
    <n v="1362808800"/>
    <x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x v="437"/>
    <n v="1388815200"/>
    <x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x v="438"/>
    <n v="1519538400"/>
    <x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x v="439"/>
    <n v="1517810400"/>
    <x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x v="440"/>
    <n v="1370581200"/>
    <x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x v="441"/>
    <n v="1448863200"/>
    <x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x v="442"/>
    <n v="1556600400"/>
    <x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x v="443"/>
    <n v="1432098000"/>
    <x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x v="315"/>
    <n v="1482127200"/>
    <x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x v="444"/>
    <n v="1335934800"/>
    <x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x v="445"/>
    <n v="1556946000"/>
    <x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x v="446"/>
    <n v="1530075600"/>
    <x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x v="447"/>
    <n v="1418796000"/>
    <x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x v="448"/>
    <n v="1372482000"/>
    <x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x v="342"/>
    <n v="1534395600"/>
    <x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x v="449"/>
    <n v="1311397200"/>
    <x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x v="450"/>
    <n v="1426914000"/>
    <x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x v="451"/>
    <n v="1501477200"/>
    <x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x v="452"/>
    <n v="1269061200"/>
    <x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x v="453"/>
    <n v="1415772000"/>
    <x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x v="454"/>
    <n v="1331013600"/>
    <x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x v="455"/>
    <n v="1576735200"/>
    <x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x v="456"/>
    <n v="1411362000"/>
    <x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x v="457"/>
    <n v="1563685200"/>
    <x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x v="458"/>
    <n v="1521867600"/>
    <x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x v="459"/>
    <n v="1495515600"/>
    <x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x v="460"/>
    <n v="1455948000"/>
    <x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x v="461"/>
    <n v="1282366800"/>
    <x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x v="462"/>
    <n v="1574575200"/>
    <x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x v="463"/>
    <n v="1374901200"/>
    <x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x v="464"/>
    <n v="1278910800"/>
    <x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x v="465"/>
    <n v="1562907600"/>
    <x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x v="466"/>
    <n v="1332478800"/>
    <x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x v="467"/>
    <n v="1402722000"/>
    <x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x v="468"/>
    <n v="1496811600"/>
    <x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x v="469"/>
    <n v="1482213600"/>
    <x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x v="470"/>
    <n v="1420264800"/>
    <x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x v="471"/>
    <n v="1458450000"/>
    <x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e v="#DIV/0!"/>
    <x v="1"/>
    <s v="USD"/>
    <x v="472"/>
    <n v="1369803600"/>
    <x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x v="473"/>
    <n v="1363237200"/>
    <x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x v="474"/>
    <n v="1345870800"/>
    <x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x v="72"/>
    <n v="1437454800"/>
    <x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x v="443"/>
    <n v="1432011600"/>
    <x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x v="475"/>
    <n v="1366347600"/>
    <x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x v="81"/>
    <n v="1512885600"/>
    <x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x v="476"/>
    <n v="1369717200"/>
    <x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x v="192"/>
    <n v="1534654800"/>
    <x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x v="477"/>
    <n v="1337058000"/>
    <x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x v="478"/>
    <n v="1529816400"/>
    <x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x v="479"/>
    <n v="1564894800"/>
    <x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x v="480"/>
    <n v="1404622800"/>
    <x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x v="180"/>
    <n v="1284181200"/>
    <x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x v="481"/>
    <n v="1386741600"/>
    <x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x v="482"/>
    <n v="1324792800"/>
    <x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x v="194"/>
    <n v="1284354000"/>
    <x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x v="483"/>
    <n v="1494392400"/>
    <x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x v="484"/>
    <n v="1519538400"/>
    <x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x v="355"/>
    <n v="1421906400"/>
    <x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x v="485"/>
    <n v="1555909200"/>
    <x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x v="486"/>
    <n v="1472446800"/>
    <x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x v="487"/>
    <n v="1342328400"/>
    <x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x v="488"/>
    <n v="1268114400"/>
    <x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x v="489"/>
    <n v="1273381200"/>
    <x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x v="490"/>
    <n v="1290837600"/>
    <x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x v="312"/>
    <n v="1454306400"/>
    <x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x v="491"/>
    <n v="1457762400"/>
    <x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x v="492"/>
    <n v="1389074400"/>
    <x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x v="493"/>
    <n v="1402117200"/>
    <x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x v="494"/>
    <n v="1284440400"/>
    <x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x v="495"/>
    <n v="1388988000"/>
    <x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x v="496"/>
    <n v="1516946400"/>
    <x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x v="497"/>
    <n v="1377752400"/>
    <x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x v="498"/>
    <n v="1534568400"/>
    <x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x v="499"/>
    <n v="1528606800"/>
    <x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x v="500"/>
    <n v="1284872400"/>
    <x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x v="501"/>
    <n v="1537592400"/>
    <x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x v="502"/>
    <n v="1381208400"/>
    <x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x v="503"/>
    <n v="1562475600"/>
    <x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x v="504"/>
    <n v="1527397200"/>
    <x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x v="505"/>
    <n v="1436158800"/>
    <x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x v="506"/>
    <n v="1456034400"/>
    <x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x v="507"/>
    <n v="1380171600"/>
    <x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x v="508"/>
    <n v="1453356000"/>
    <x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x v="509"/>
    <n v="1578981600"/>
    <x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x v="510"/>
    <n v="1537419600"/>
    <x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x v="511"/>
    <n v="1423202400"/>
    <x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x v="512"/>
    <n v="1460610000"/>
    <x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x v="513"/>
    <n v="1370494800"/>
    <x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x v="514"/>
    <n v="1332306000"/>
    <x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x v="515"/>
    <n v="1422511200"/>
    <x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x v="516"/>
    <n v="1480312800"/>
    <x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x v="517"/>
    <n v="1294034400"/>
    <x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x v="518"/>
    <n v="1482645600"/>
    <x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x v="519"/>
    <n v="1399093200"/>
    <x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x v="520"/>
    <n v="1315890000"/>
    <x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x v="521"/>
    <n v="1444021200"/>
    <x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x v="522"/>
    <n v="1460005200"/>
    <x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x v="523"/>
    <n v="1470718800"/>
    <x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x v="524"/>
    <n v="1325052000"/>
    <x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x v="525"/>
    <n v="1319000400"/>
    <x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x v="188"/>
    <n v="1552539600"/>
    <x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x v="526"/>
    <n v="1543816800"/>
    <x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x v="527"/>
    <n v="1427086800"/>
    <x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x v="528"/>
    <n v="1323064800"/>
    <x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x v="522"/>
    <n v="1458277200"/>
    <x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x v="529"/>
    <n v="1405141200"/>
    <x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x v="530"/>
    <n v="1283058000"/>
    <x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x v="531"/>
    <n v="1295762400"/>
    <x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x v="515"/>
    <n v="1419573600"/>
    <x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x v="532"/>
    <n v="1438750800"/>
    <x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x v="533"/>
    <n v="1444798800"/>
    <x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x v="409"/>
    <n v="1399179600"/>
    <x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x v="534"/>
    <n v="1576562400"/>
    <x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x v="53"/>
    <n v="1400821200"/>
    <x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x v="535"/>
    <n v="1510984800"/>
    <x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x v="536"/>
    <n v="1302066000"/>
    <x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x v="537"/>
    <n v="1322978400"/>
    <x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x v="538"/>
    <n v="1313730000"/>
    <x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x v="539"/>
    <n v="1394085600"/>
    <x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x v="540"/>
    <n v="1305349200"/>
    <x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x v="505"/>
    <n v="1434344400"/>
    <x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x v="541"/>
    <n v="1331186400"/>
    <x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x v="542"/>
    <n v="1336539600"/>
    <x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x v="543"/>
    <n v="1269752400"/>
    <x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x v="544"/>
    <n v="1291615200"/>
    <x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x v="35"/>
    <n v="1552366800"/>
    <x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x v="152"/>
    <n v="1272171600"/>
    <x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x v="545"/>
    <n v="1436677200"/>
    <x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x v="546"/>
    <n v="1420092000"/>
    <x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x v="547"/>
    <n v="1279947600"/>
    <x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x v="548"/>
    <n v="1402203600"/>
    <x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x v="549"/>
    <n v="1396933200"/>
    <x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x v="550"/>
    <n v="1467262800"/>
    <x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x v="551"/>
    <n v="1270530000"/>
    <x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x v="552"/>
    <n v="1457762400"/>
    <x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x v="462"/>
    <n v="1575525600"/>
    <x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x v="553"/>
    <n v="1279083600"/>
    <x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x v="554"/>
    <n v="1424412000"/>
    <x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x v="555"/>
    <n v="1376197200"/>
    <x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x v="548"/>
    <n v="1402894800"/>
    <x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x v="62"/>
    <n v="1434430800"/>
    <x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x v="556"/>
    <n v="1557896400"/>
    <x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x v="557"/>
    <n v="1297490400"/>
    <x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x v="27"/>
    <n v="1447394400"/>
    <x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x v="558"/>
    <n v="1458277200"/>
    <x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x v="559"/>
    <n v="1395723600"/>
    <x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x v="426"/>
    <n v="1552197600"/>
    <x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x v="560"/>
    <n v="1549087200"/>
    <x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x v="561"/>
    <n v="1356847200"/>
    <x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x v="562"/>
    <n v="1375765200"/>
    <x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x v="563"/>
    <n v="1289800800"/>
    <x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x v="564"/>
    <n v="1504501200"/>
    <x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x v="565"/>
    <n v="1485669600"/>
    <x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x v="566"/>
    <n v="1462770000"/>
    <x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x v="567"/>
    <n v="1379739600"/>
    <x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x v="568"/>
    <n v="1402722000"/>
    <x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x v="569"/>
    <n v="1369285200"/>
    <x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x v="570"/>
    <n v="1304744400"/>
    <x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x v="571"/>
    <n v="1468299600"/>
    <x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x v="572"/>
    <n v="1474174800"/>
    <x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x v="573"/>
    <n v="1526014800"/>
    <x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x v="574"/>
    <n v="1437454800"/>
    <x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x v="511"/>
    <n v="1422684000"/>
    <x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x v="575"/>
    <n v="1581314400"/>
    <x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x v="576"/>
    <n v="1286427600"/>
    <x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x v="577"/>
    <n v="1278738000"/>
    <x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x v="578"/>
    <n v="1286427600"/>
    <x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x v="579"/>
    <n v="1467954000"/>
    <x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x v="580"/>
    <n v="1557637200"/>
    <x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x v="581"/>
    <n v="1553922000"/>
    <x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x v="582"/>
    <n v="1416463200"/>
    <x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x v="336"/>
    <n v="1447221600"/>
    <x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x v="583"/>
    <n v="1491627600"/>
    <x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x v="584"/>
    <n v="1363150800"/>
    <x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x v="585"/>
    <n v="1330754400"/>
    <x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x v="586"/>
    <n v="1479794400"/>
    <x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x v="587"/>
    <n v="1281243600"/>
    <x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x v="588"/>
    <n v="1532754000"/>
    <x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x v="589"/>
    <n v="1453356000"/>
    <x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x v="590"/>
    <n v="1489986000"/>
    <x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x v="591"/>
    <n v="1545804000"/>
    <x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x v="592"/>
    <n v="1489899600"/>
    <x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x v="593"/>
    <n v="1546495200"/>
    <x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x v="594"/>
    <n v="1539752400"/>
    <x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x v="595"/>
    <n v="1364101200"/>
    <x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x v="596"/>
    <n v="1525323600"/>
    <x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x v="597"/>
    <n v="1500872400"/>
    <x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x v="598"/>
    <n v="1288501200"/>
    <x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x v="599"/>
    <n v="1407128400"/>
    <x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x v="600"/>
    <n v="1394344800"/>
    <x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x v="601"/>
    <n v="1474088400"/>
    <x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x v="602"/>
    <n v="1460264400"/>
    <x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x v="335"/>
    <n v="1440824400"/>
    <x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x v="603"/>
    <n v="1489554000"/>
    <x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x v="604"/>
    <n v="1514872800"/>
    <x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x v="605"/>
    <n v="1515736800"/>
    <x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x v="606"/>
    <n v="1442898000"/>
    <x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x v="65"/>
    <n v="1296194400"/>
    <x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x v="607"/>
    <n v="1440910800"/>
    <x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x v="608"/>
    <n v="1335502800"/>
    <x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x v="609"/>
    <n v="1544680800"/>
    <x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x v="610"/>
    <n v="1288414800"/>
    <x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x v="541"/>
    <n v="1330581600"/>
    <x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x v="611"/>
    <n v="1311397200"/>
    <x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x v="612"/>
    <n v="1378357200"/>
    <x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x v="613"/>
    <n v="1411102800"/>
    <x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x v="614"/>
    <n v="1344834000"/>
    <x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x v="615"/>
    <n v="1499230800"/>
    <x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x v="90"/>
    <n v="1457416800"/>
    <x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x v="616"/>
    <n v="1280898000"/>
    <x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x v="617"/>
    <n v="1522472400"/>
    <x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x v="618"/>
    <n v="1462510800"/>
    <x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x v="619"/>
    <n v="1317790800"/>
    <x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x v="620"/>
    <n v="1568782800"/>
    <x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x v="621"/>
    <n v="1349413200"/>
    <x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x v="622"/>
    <n v="1472446800"/>
    <x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x v="35"/>
    <n v="1548050400"/>
    <x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x v="623"/>
    <n v="1571806800"/>
    <x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x v="624"/>
    <n v="1576476000"/>
    <x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x v="625"/>
    <n v="1324965600"/>
    <x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x v="626"/>
    <n v="1387519200"/>
    <x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x v="627"/>
    <n v="1537246800"/>
    <x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x v="628"/>
    <n v="1279515600"/>
    <x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x v="629"/>
    <n v="1442379600"/>
    <x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x v="630"/>
    <n v="1523077200"/>
    <x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x v="631"/>
    <n v="1489554000"/>
    <x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x v="632"/>
    <n v="1548482400"/>
    <x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x v="633"/>
    <n v="1384063200"/>
    <x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x v="634"/>
    <n v="1322892000"/>
    <x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x v="635"/>
    <n v="1350709200"/>
    <x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x v="636"/>
    <n v="1564203600"/>
    <x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x v="637"/>
    <n v="1509685200"/>
    <x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x v="638"/>
    <n v="1514959200"/>
    <x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x v="639"/>
    <n v="1448863200"/>
    <x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x v="640"/>
    <n v="1429592400"/>
    <x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x v="641"/>
    <n v="1522645200"/>
    <x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x v="642"/>
    <n v="1323324000"/>
    <x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x v="230"/>
    <n v="1561525200"/>
    <x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x v="67"/>
    <n v="1265695200"/>
    <x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x v="643"/>
    <n v="1301806800"/>
    <x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x v="644"/>
    <n v="1374901200"/>
    <x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x v="645"/>
    <n v="1336453200"/>
    <x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x v="646"/>
    <n v="1468904400"/>
    <x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x v="626"/>
    <n v="1387087200"/>
    <x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x v="647"/>
    <n v="1547445600"/>
    <x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x v="159"/>
    <n v="1547359200"/>
    <x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x v="648"/>
    <n v="1496293200"/>
    <x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x v="267"/>
    <n v="1335416400"/>
    <x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x v="649"/>
    <n v="1532149200"/>
    <x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x v="248"/>
    <n v="1453788000"/>
    <x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x v="571"/>
    <n v="1471496400"/>
    <x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x v="650"/>
    <n v="1472878800"/>
    <x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x v="1"/>
    <n v="1408510800"/>
    <x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x v="651"/>
    <n v="1281589200"/>
    <x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x v="652"/>
    <n v="1375851600"/>
    <x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x v="653"/>
    <n v="1315803600"/>
    <x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x v="654"/>
    <n v="1373691600"/>
    <x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x v="655"/>
    <n v="1339218000"/>
    <x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x v="656"/>
    <n v="1520402400"/>
    <x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x v="657"/>
    <n v="1523336400"/>
    <x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x v="265"/>
    <n v="1512280800"/>
    <x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x v="658"/>
    <n v="1458709200"/>
    <x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x v="659"/>
    <n v="1414126800"/>
    <x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x v="660"/>
    <n v="1416204000"/>
    <x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x v="661"/>
    <n v="1288501200"/>
    <x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x v="4"/>
    <n v="1552971600"/>
    <x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x v="662"/>
    <n v="1465102800"/>
    <x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x v="663"/>
    <n v="1360130400"/>
    <x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x v="664"/>
    <n v="1432875600"/>
    <x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x v="665"/>
    <n v="1500872400"/>
    <x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x v="666"/>
    <n v="1492146000"/>
    <x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x v="43"/>
    <n v="1407301200"/>
    <x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x v="667"/>
    <n v="1486620000"/>
    <x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x v="668"/>
    <n v="1459918800"/>
    <x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x v="669"/>
    <n v="1424757600"/>
    <x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x v="670"/>
    <n v="1479880800"/>
    <x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x v="671"/>
    <n v="1418018400"/>
    <x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x v="672"/>
    <n v="1341032400"/>
    <x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x v="673"/>
    <n v="1486360800"/>
    <x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x v="674"/>
    <n v="1274677200"/>
    <x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x v="675"/>
    <n v="1267509600"/>
    <x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x v="676"/>
    <n v="1445922000"/>
    <x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x v="342"/>
    <n v="1534050000"/>
    <x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x v="677"/>
    <n v="1277528400"/>
    <x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x v="678"/>
    <n v="1318568400"/>
    <x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x v="679"/>
    <n v="1284354000"/>
    <x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x v="680"/>
    <n v="1269579600"/>
    <x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x v="681"/>
    <n v="1413781200"/>
    <x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x v="682"/>
    <n v="1280120400"/>
    <x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x v="683"/>
    <n v="1459486800"/>
    <x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x v="684"/>
    <n v="1282539600"/>
    <x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x v="674"/>
    <n v="1275886800"/>
    <x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x v="685"/>
    <n v="1355983200"/>
    <x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x v="605"/>
    <n v="1515391200"/>
    <x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x v="686"/>
    <n v="1422252000"/>
    <x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x v="687"/>
    <n v="1305522000"/>
    <x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x v="688"/>
    <n v="1414904400"/>
    <x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x v="689"/>
    <n v="1520402400"/>
    <x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x v="690"/>
    <n v="1567141200"/>
    <x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x v="691"/>
    <n v="1501131600"/>
    <x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x v="692"/>
    <n v="1355032800"/>
    <x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x v="693"/>
    <n v="1339477200"/>
    <x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x v="694"/>
    <n v="1305954000"/>
    <x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x v="695"/>
    <n v="1494392400"/>
    <x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x v="123"/>
    <n v="1537419600"/>
    <x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x v="696"/>
    <n v="1447999200"/>
    <x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x v="626"/>
    <n v="1388037600"/>
    <x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x v="697"/>
    <n v="1378789200"/>
    <x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x v="698"/>
    <n v="1398056400"/>
    <x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x v="699"/>
    <n v="1550815200"/>
    <x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x v="700"/>
    <n v="1550037600"/>
    <x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x v="701"/>
    <n v="1492923600"/>
    <x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x v="702"/>
    <n v="1467522000"/>
    <x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x v="703"/>
    <n v="1416117600"/>
    <x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x v="704"/>
    <n v="1563771600"/>
    <x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x v="431"/>
    <n v="1319259600"/>
    <x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x v="705"/>
    <n v="1313643600"/>
    <x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x v="706"/>
    <n v="1440306000"/>
    <x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x v="707"/>
    <n v="1470805200"/>
    <x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x v="708"/>
    <n v="1292911200"/>
    <x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x v="709"/>
    <n v="1301374800"/>
    <x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x v="710"/>
    <n v="1387864800"/>
    <x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x v="711"/>
    <n v="1458190800"/>
    <x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x v="157"/>
    <n v="1559278800"/>
    <x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x v="630"/>
    <n v="1522731600"/>
    <x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x v="712"/>
    <n v="1306731600"/>
    <x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x v="93"/>
    <n v="1352527200"/>
    <x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x v="713"/>
    <n v="1404363600"/>
    <x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x v="714"/>
    <n v="1266645600"/>
    <x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x v="715"/>
    <n v="1482818400"/>
    <x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x v="716"/>
    <n v="1374642000"/>
    <x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x v="448"/>
    <n v="1372482000"/>
    <x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x v="717"/>
    <n v="1514959200"/>
    <x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x v="718"/>
    <n v="1478235600"/>
    <x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x v="719"/>
    <n v="1408078800"/>
    <x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x v="720"/>
    <n v="1548136800"/>
    <x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x v="721"/>
    <n v="1340859600"/>
    <x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x v="722"/>
    <n v="1454479200"/>
    <x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x v="139"/>
    <n v="1434430800"/>
    <x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x v="723"/>
    <n v="1579672800"/>
    <x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x v="704"/>
    <n v="1562389200"/>
    <x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x v="724"/>
    <n v="1551506400"/>
    <x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x v="725"/>
    <n v="1516600800"/>
    <x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x v="660"/>
    <n v="1420437600"/>
    <x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x v="726"/>
    <n v="1332997200"/>
    <x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x v="727"/>
    <n v="1574920800"/>
    <x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x v="728"/>
    <n v="1464930000"/>
    <x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x v="729"/>
    <n v="1345006800"/>
    <x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x v="730"/>
    <n v="1512712800"/>
    <x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x v="731"/>
    <n v="1452492000"/>
    <x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x v="78"/>
    <n v="1524286800"/>
    <x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x v="732"/>
    <n v="1346907600"/>
    <x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x v="733"/>
    <n v="1464498000"/>
    <x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x v="734"/>
    <n v="1514181600"/>
    <x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x v="406"/>
    <n v="1392184800"/>
    <x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x v="735"/>
    <n v="1559365200"/>
    <x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x v="736"/>
    <n v="1549173600"/>
    <x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x v="737"/>
    <n v="1355032800"/>
    <x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x v="192"/>
    <n v="1533963600"/>
    <x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x v="738"/>
    <n v="1489381200"/>
    <x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x v="739"/>
    <n v="1395032400"/>
    <x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x v="613"/>
    <n v="1412485200"/>
    <x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x v="740"/>
    <n v="1279688400"/>
    <x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x v="145"/>
    <n v="1501995600"/>
    <x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x v="741"/>
    <n v="1294639200"/>
    <x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x v="742"/>
    <n v="1305435600"/>
    <x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x v="202"/>
    <n v="1537592400"/>
    <x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x v="743"/>
    <n v="1435122000"/>
    <x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x v="744"/>
    <n v="1520056800"/>
    <x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x v="745"/>
    <n v="1335675600"/>
    <x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x v="746"/>
    <n v="1448431200"/>
    <x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x v="747"/>
    <n v="1298613600"/>
    <x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x v="362"/>
    <n v="1372482000"/>
    <x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x v="748"/>
    <n v="1425621600"/>
    <x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x v="749"/>
    <n v="1266300000"/>
    <x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x v="643"/>
    <n v="1305867600"/>
    <x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x v="750"/>
    <n v="1538802000"/>
    <x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x v="751"/>
    <n v="1398920400"/>
    <x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x v="752"/>
    <n v="1405659600"/>
    <x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x v="753"/>
    <n v="1457244000"/>
    <x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x v="754"/>
    <n v="1529298000"/>
    <x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x v="755"/>
    <n v="1535778000"/>
    <x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x v="756"/>
    <n v="1327471200"/>
    <x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x v="757"/>
    <n v="1529557200"/>
    <x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x v="758"/>
    <n v="1535259600"/>
    <x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x v="759"/>
    <n v="1515564000"/>
    <x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x v="760"/>
    <n v="1277096400"/>
    <x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x v="761"/>
    <n v="1329026400"/>
    <x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x v="762"/>
    <n v="1322978400"/>
    <x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x v="444"/>
    <n v="1338786000"/>
    <x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x v="763"/>
    <n v="1311656400"/>
    <x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x v="764"/>
    <n v="1308978000"/>
    <x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x v="765"/>
    <n v="1576389600"/>
    <x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x v="766"/>
    <n v="1311051600"/>
    <x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x v="767"/>
    <n v="1336712400"/>
    <x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x v="768"/>
    <n v="1330408800"/>
    <x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x v="769"/>
    <n v="1524891600"/>
    <x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x v="770"/>
    <n v="1363669200"/>
    <x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x v="771"/>
    <n v="1551420000"/>
    <x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x v="772"/>
    <n v="1269838800"/>
    <x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x v="773"/>
    <n v="1312520400"/>
    <x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x v="774"/>
    <n v="1436504400"/>
    <x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x v="775"/>
    <n v="1472014800"/>
    <x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x v="776"/>
    <n v="1411534800"/>
    <x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x v="777"/>
    <n v="1304917200"/>
    <x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x v="778"/>
    <n v="1539579600"/>
    <x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x v="779"/>
    <n v="1382504400"/>
    <x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x v="780"/>
    <n v="1278306000"/>
    <x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x v="335"/>
    <n v="1442552400"/>
    <x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x v="535"/>
    <n v="1511071200"/>
    <x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x v="270"/>
    <n v="1536382800"/>
    <x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x v="781"/>
    <n v="1389592800"/>
    <x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x v="782"/>
    <n v="1275282000"/>
    <x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x v="783"/>
    <n v="1294984800"/>
    <x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x v="784"/>
    <n v="1562043600"/>
    <x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x v="785"/>
    <n v="1469595600"/>
    <x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x v="786"/>
    <n v="1581141600"/>
    <x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x v="787"/>
    <n v="1488520800"/>
    <x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x v="788"/>
    <n v="1563858000"/>
    <x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x v="330"/>
    <n v="1438923600"/>
    <x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x v="789"/>
    <n v="1422165600"/>
    <x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x v="790"/>
    <n v="1277874000"/>
    <x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x v="791"/>
    <n v="1399352400"/>
    <x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x v="792"/>
    <n v="1279083600"/>
    <x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x v="793"/>
    <n v="1284354000"/>
    <x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x v="794"/>
    <n v="1441170000"/>
    <x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x v="795"/>
    <n v="1493528400"/>
    <x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x v="796"/>
    <n v="1395205200"/>
    <x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x v="797"/>
    <n v="1561438800"/>
    <x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x v="798"/>
    <n v="1326693600"/>
    <x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x v="799"/>
    <n v="1277960400"/>
    <x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x v="800"/>
    <n v="1434690000"/>
    <x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x v="801"/>
    <n v="1376110800"/>
    <x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x v="802"/>
    <n v="1518415200"/>
    <x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x v="803"/>
    <n v="1310878800"/>
    <x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x v="212"/>
    <n v="1556600400"/>
    <x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x v="804"/>
    <n v="1576994400"/>
    <x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x v="805"/>
    <n v="1382677200"/>
    <x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x v="806"/>
    <n v="1411189200"/>
    <x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x v="807"/>
    <n v="1534654800"/>
    <x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x v="722"/>
    <n v="1457762400"/>
    <x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x v="477"/>
    <n v="1337490000"/>
    <x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x v="259"/>
    <n v="1349672400"/>
    <x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x v="9"/>
    <n v="1379826000"/>
    <x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x v="808"/>
    <n v="1497762000"/>
    <x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x v="809"/>
    <n v="1304485200"/>
    <x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x v="444"/>
    <n v="1336885200"/>
    <x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x v="384"/>
    <n v="1530421200"/>
    <x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x v="810"/>
    <n v="1421992800"/>
    <x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x v="811"/>
    <n v="1568178000"/>
    <x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x v="812"/>
    <n v="1347944400"/>
    <x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x v="813"/>
    <n v="1558760400"/>
    <x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x v="814"/>
    <n v="1376629200"/>
    <x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x v="80"/>
    <n v="1504760400"/>
    <x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x v="815"/>
    <n v="1419660000"/>
    <x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x v="816"/>
    <n v="1311310800"/>
    <x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x v="474"/>
    <n v="1344315600"/>
    <x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x v="817"/>
    <n v="1510725600"/>
    <x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x v="818"/>
    <n v="1551247200"/>
    <x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x v="819"/>
    <n v="1330236000"/>
    <x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x v="609"/>
    <n v="1545112800"/>
    <x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x v="547"/>
    <n v="1279170000"/>
    <x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x v="820"/>
    <n v="1573452000"/>
    <x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x v="821"/>
    <n v="1507093200"/>
    <x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x v="151"/>
    <n v="1463374800"/>
    <x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x v="822"/>
    <n v="1344574800"/>
    <x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x v="823"/>
    <n v="1389074400"/>
    <x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x v="824"/>
    <n v="1494997200"/>
    <x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x v="825"/>
    <n v="1425448800"/>
    <x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x v="826"/>
    <n v="1404104400"/>
    <x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x v="827"/>
    <n v="1394773200"/>
    <x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x v="828"/>
    <n v="1366520400"/>
    <x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x v="829"/>
    <n v="1456639200"/>
    <x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x v="830"/>
    <n v="1438318800"/>
    <x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x v="831"/>
    <n v="1564030800"/>
    <x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x v="832"/>
    <n v="1449295200"/>
    <x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x v="833"/>
    <n v="1531890000"/>
    <x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x v="834"/>
    <n v="1306213200"/>
    <x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x v="835"/>
    <n v="1356242400"/>
    <x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x v="836"/>
    <n v="1297576800"/>
    <x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x v="837"/>
    <n v="1296194400"/>
    <x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x v="219"/>
    <n v="1414558800"/>
    <x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x v="365"/>
    <n v="1488348000"/>
    <x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x v="838"/>
    <n v="1334898000"/>
    <x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x v="839"/>
    <n v="1308373200"/>
    <x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x v="840"/>
    <n v="1412312400"/>
    <x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x v="841"/>
    <n v="1419228000"/>
    <x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x v="842"/>
    <n v="1430974800"/>
    <x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x v="843"/>
    <n v="1555822800"/>
    <x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x v="844"/>
    <n v="1482818400"/>
    <x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x v="845"/>
    <n v="1471928400"/>
    <x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x v="846"/>
    <n v="1453701600"/>
    <x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x v="110"/>
    <n v="1350363600"/>
    <x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x v="847"/>
    <n v="1353996000"/>
    <x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x v="848"/>
    <n v="1451109600"/>
    <x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x v="849"/>
    <n v="1329631200"/>
    <x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x v="780"/>
    <n v="1278997200"/>
    <x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x v="140"/>
    <n v="1280120400"/>
    <x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x v="850"/>
    <n v="1458104400"/>
    <x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x v="851"/>
    <n v="1298268000"/>
    <x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x v="852"/>
    <n v="1386223200"/>
    <x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x v="853"/>
    <n v="1299823200"/>
    <x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x v="854"/>
    <n v="1431752400"/>
    <x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x v="67"/>
    <n v="1267855200"/>
    <x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x v="855"/>
    <n v="1497675600"/>
    <x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x v="107"/>
    <n v="1336885200"/>
    <x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x v="344"/>
    <n v="1295157600"/>
    <x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x v="856"/>
    <n v="1577599200"/>
    <x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x v="857"/>
    <n v="1305003600"/>
    <x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x v="858"/>
    <n v="1381726800"/>
    <x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x v="859"/>
    <n v="1402462800"/>
    <x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x v="860"/>
    <n v="1292133600"/>
    <x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x v="170"/>
    <n v="1368939600"/>
    <x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x v="861"/>
    <n v="1452146400"/>
    <x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x v="862"/>
    <n v="1296712800"/>
    <x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x v="863"/>
    <n v="1520748000"/>
    <x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x v="864"/>
    <n v="1480831200"/>
    <x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x v="527"/>
    <n v="1426914000"/>
    <x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x v="865"/>
    <n v="1446616800"/>
    <x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x v="866"/>
    <n v="1517032800"/>
    <x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x v="867"/>
    <n v="1311224400"/>
    <x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x v="868"/>
    <n v="1566190800"/>
    <x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x v="105"/>
    <n v="1570165200"/>
    <x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x v="481"/>
    <n v="1388556000"/>
    <x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x v="253"/>
    <n v="1303189200"/>
    <x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x v="869"/>
    <n v="1494478800"/>
    <x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x v="864"/>
    <n v="1480744800"/>
    <x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x v="843"/>
    <n v="1555822800"/>
    <x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x v="289"/>
    <n v="1458882000"/>
    <x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x v="870"/>
    <n v="1411966800"/>
    <x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x v="871"/>
    <n v="1526878800"/>
    <x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x v="872"/>
    <n v="1452405600"/>
    <x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x v="873"/>
    <n v="1414040400"/>
    <x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x v="874"/>
    <n v="1543816800"/>
    <x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x v="875"/>
    <n v="1359698400"/>
    <x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x v="876"/>
    <n v="1390629600"/>
    <x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x v="877"/>
    <n v="1267077600"/>
    <x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x v="878"/>
    <n v="1467781200"/>
    <x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x v="0"/>
    <n v="1450159200"/>
    <d v="2015-12-15T06:00:00"/>
    <b v="0"/>
    <b v="0"/>
    <s v="food/food trucks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x v="1"/>
    <n v="1408597200"/>
    <d v="2014-08-21T05:00:00"/>
    <b v="0"/>
    <b v="1"/>
    <s v="music/rock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x v="2"/>
    <n v="1384840800"/>
    <d v="2013-11-19T06:00:00"/>
    <b v="0"/>
    <b v="0"/>
    <s v="technology/web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x v="3"/>
    <n v="1568955600"/>
    <d v="2019-09-20T05:00:00"/>
    <b v="0"/>
    <b v="0"/>
    <s v="music/rock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x v="4"/>
    <n v="1548309600"/>
    <d v="2019-01-24T06:00:00"/>
    <b v="0"/>
    <b v="0"/>
    <s v="theater/plays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x v="5"/>
    <n v="1347080400"/>
    <d v="2012-09-08T05:00:00"/>
    <b v="0"/>
    <b v="0"/>
    <s v="theater/plays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x v="6"/>
    <n v="1505365200"/>
    <d v="2017-09-14T05:00:00"/>
    <b v="0"/>
    <b v="0"/>
    <s v="film &amp; video/documentary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x v="7"/>
    <n v="1439614800"/>
    <d v="2015-08-15T05:00:00"/>
    <b v="0"/>
    <b v="0"/>
    <s v="theater/plays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x v="8"/>
    <n v="1281502800"/>
    <d v="2010-08-11T05:00:00"/>
    <b v="0"/>
    <b v="0"/>
    <s v="theater/plays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x v="9"/>
    <n v="1383804000"/>
    <d v="2013-11-07T06:00:00"/>
    <b v="0"/>
    <b v="0"/>
    <s v="music/electric music"/>
    <x v="1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x v="10"/>
    <n v="1285909200"/>
    <d v="2010-10-01T05:00:00"/>
    <b v="0"/>
    <b v="0"/>
    <s v="film &amp; video/drama"/>
    <x v="4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x v="11"/>
    <n v="1285563600"/>
    <d v="2010-09-27T05:00:00"/>
    <b v="0"/>
    <b v="1"/>
    <s v="theater/plays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x v="12"/>
    <n v="1572411600"/>
    <d v="2019-10-30T05:00:00"/>
    <b v="0"/>
    <b v="0"/>
    <s v="film &amp; video/drama"/>
    <x v="4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x v="13"/>
    <n v="1466658000"/>
    <d v="2016-06-23T05:00:00"/>
    <b v="0"/>
    <b v="0"/>
    <s v="music/indie rock"/>
    <x v="1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x v="14"/>
    <n v="1333342800"/>
    <d v="2012-04-02T05:00:00"/>
    <b v="0"/>
    <b v="0"/>
    <s v="music/indie rock"/>
    <x v="1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x v="15"/>
    <n v="1576303200"/>
    <d v="2019-12-14T06:00:00"/>
    <b v="0"/>
    <b v="0"/>
    <s v="technology/wearables"/>
    <x v="2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x v="16"/>
    <n v="1392271200"/>
    <d v="2014-02-13T06:00:00"/>
    <b v="0"/>
    <b v="0"/>
    <s v="publishing/nonfiction"/>
    <x v="5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x v="17"/>
    <n v="1294898400"/>
    <d v="2011-01-13T06:00:00"/>
    <b v="0"/>
    <b v="0"/>
    <s v="film &amp; video/animation"/>
    <x v="4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x v="18"/>
    <n v="1537074000"/>
    <d v="2018-09-16T05:00:00"/>
    <b v="0"/>
    <b v="0"/>
    <s v="theater/plays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x v="19"/>
    <n v="1553490000"/>
    <d v="2019-03-25T05:00:00"/>
    <b v="0"/>
    <b v="1"/>
    <s v="theater/plays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x v="20"/>
    <n v="1406523600"/>
    <d v="2014-07-28T05:00:00"/>
    <b v="0"/>
    <b v="0"/>
    <s v="film &amp; video/drama"/>
    <x v="4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x v="21"/>
    <n v="1316322000"/>
    <d v="2011-09-18T05:00:00"/>
    <b v="0"/>
    <b v="0"/>
    <s v="theater/plays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x v="22"/>
    <n v="1524027600"/>
    <d v="2018-04-18T05:00:00"/>
    <b v="0"/>
    <b v="0"/>
    <s v="theater/plays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x v="23"/>
    <n v="1554699600"/>
    <d v="2019-04-08T05:00:00"/>
    <b v="0"/>
    <b v="0"/>
    <s v="film &amp; video/documentary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x v="24"/>
    <n v="1403499600"/>
    <d v="2014-06-23T05:00:00"/>
    <b v="0"/>
    <b v="0"/>
    <s v="technology/wearables"/>
    <x v="2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x v="25"/>
    <n v="1307422800"/>
    <d v="2011-06-07T05:00:00"/>
    <b v="0"/>
    <b v="1"/>
    <s v="games/video games"/>
    <x v="6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x v="26"/>
    <n v="1535346000"/>
    <d v="2018-08-27T05:00:00"/>
    <b v="0"/>
    <b v="0"/>
    <s v="theater/plays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x v="27"/>
    <n v="1444539600"/>
    <d v="2015-10-11T05:00:00"/>
    <b v="0"/>
    <b v="0"/>
    <s v="music/rock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x v="28"/>
    <n v="1267682400"/>
    <d v="2010-03-04T06:00:00"/>
    <b v="0"/>
    <b v="1"/>
    <s v="theater/plays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x v="29"/>
    <n v="1535518800"/>
    <d v="2018-08-29T05:00:00"/>
    <b v="0"/>
    <b v="0"/>
    <s v="film &amp; video/shorts"/>
    <x v="4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x v="30"/>
    <n v="1559106000"/>
    <d v="2019-05-29T05:00:00"/>
    <b v="0"/>
    <b v="0"/>
    <s v="film &amp; video/animation"/>
    <x v="4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x v="31"/>
    <n v="1454392800"/>
    <d v="2016-02-02T06:00:00"/>
    <b v="0"/>
    <b v="0"/>
    <s v="games/video games"/>
    <x v="6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x v="32"/>
    <n v="1517896800"/>
    <d v="2018-02-06T06:00:00"/>
    <b v="0"/>
    <b v="0"/>
    <s v="film &amp; video/documentary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x v="33"/>
    <n v="1415685600"/>
    <d v="2014-11-11T06:00:00"/>
    <b v="0"/>
    <b v="0"/>
    <s v="theater/plays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x v="34"/>
    <n v="1490677200"/>
    <d v="2017-03-28T05:00:00"/>
    <b v="0"/>
    <b v="0"/>
    <s v="film &amp; video/documentary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x v="35"/>
    <n v="1551506400"/>
    <d v="2019-03-02T06:00:00"/>
    <b v="0"/>
    <b v="1"/>
    <s v="film &amp; video/drama"/>
    <x v="4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x v="36"/>
    <n v="1300856400"/>
    <d v="2011-03-23T05:00:00"/>
    <b v="0"/>
    <b v="0"/>
    <s v="theater/plays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x v="37"/>
    <n v="1573192800"/>
    <d v="2019-11-08T06:00:00"/>
    <b v="0"/>
    <b v="1"/>
    <s v="publishing/fiction"/>
    <x v="5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x v="38"/>
    <n v="1287810000"/>
    <d v="2010-10-23T05:00:00"/>
    <b v="0"/>
    <b v="0"/>
    <s v="photography/photography books"/>
    <x v="7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x v="39"/>
    <n v="1362978000"/>
    <d v="2013-03-11T05:00:00"/>
    <b v="0"/>
    <b v="0"/>
    <s v="theater/plays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x v="40"/>
    <n v="1277355600"/>
    <d v="2010-06-24T05:00:00"/>
    <b v="0"/>
    <b v="1"/>
    <s v="technology/wearables"/>
    <x v="2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x v="41"/>
    <n v="1348981200"/>
    <d v="2012-09-30T05:00:00"/>
    <b v="0"/>
    <b v="1"/>
    <s v="music/rock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x v="42"/>
    <n v="1310533200"/>
    <d v="2011-07-13T05:00:00"/>
    <b v="0"/>
    <b v="0"/>
    <s v="food/food trucks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x v="43"/>
    <n v="1407560400"/>
    <d v="2014-08-09T05:00:00"/>
    <b v="0"/>
    <b v="0"/>
    <s v="publishing/radio &amp; podcasts"/>
    <x v="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x v="44"/>
    <n v="1552885200"/>
    <d v="2019-03-18T05:00:00"/>
    <b v="0"/>
    <b v="0"/>
    <s v="publishing/fiction"/>
    <x v="5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x v="45"/>
    <n v="1479362400"/>
    <d v="2016-11-17T06:00:00"/>
    <b v="0"/>
    <b v="1"/>
    <s v="theater/plays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x v="46"/>
    <n v="1280552400"/>
    <d v="2010-07-31T05:00:00"/>
    <b v="0"/>
    <b v="0"/>
    <s v="music/rock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x v="47"/>
    <n v="1398661200"/>
    <d v="2014-04-28T05:00:00"/>
    <b v="0"/>
    <b v="0"/>
    <s v="theater/plays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x v="48"/>
    <n v="1436245200"/>
    <d v="2015-07-07T05:00:00"/>
    <b v="0"/>
    <b v="0"/>
    <s v="theater/plays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x v="49"/>
    <n v="1575439200"/>
    <d v="2019-12-04T06:00:00"/>
    <b v="0"/>
    <b v="0"/>
    <s v="music/rock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x v="50"/>
    <n v="1377752400"/>
    <d v="2013-08-29T05:00:00"/>
    <b v="0"/>
    <b v="0"/>
    <s v="music/metal"/>
    <x v="1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x v="51"/>
    <n v="1334206800"/>
    <d v="2012-04-12T05:00:00"/>
    <b v="0"/>
    <b v="1"/>
    <s v="technology/wearables"/>
    <x v="2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x v="52"/>
    <n v="1284872400"/>
    <d v="2010-09-19T05:00:00"/>
    <b v="0"/>
    <b v="0"/>
    <s v="theater/plays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x v="53"/>
    <n v="1403931600"/>
    <d v="2014-06-28T05:00:00"/>
    <b v="0"/>
    <b v="0"/>
    <s v="film &amp; video/drama"/>
    <x v="4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x v="54"/>
    <n v="1521262800"/>
    <d v="2018-03-17T05:00:00"/>
    <b v="0"/>
    <b v="0"/>
    <s v="technology/wearables"/>
    <x v="2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x v="55"/>
    <n v="1533358800"/>
    <d v="2018-08-04T05:00:00"/>
    <b v="0"/>
    <b v="0"/>
    <s v="music/jazz"/>
    <x v="1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x v="56"/>
    <n v="1421474400"/>
    <d v="2015-01-17T06:00:00"/>
    <b v="0"/>
    <b v="0"/>
    <s v="technology/wearables"/>
    <x v="2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x v="57"/>
    <n v="1505278800"/>
    <d v="2017-09-13T05:00:00"/>
    <b v="0"/>
    <b v="0"/>
    <s v="games/video games"/>
    <x v="6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x v="58"/>
    <n v="1443934800"/>
    <d v="2015-10-04T05:00:00"/>
    <b v="0"/>
    <b v="0"/>
    <s v="theater/plays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x v="59"/>
    <n v="1498539600"/>
    <d v="2017-06-27T05:00:00"/>
    <b v="0"/>
    <b v="1"/>
    <s v="theater/plays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x v="60"/>
    <n v="1342760400"/>
    <d v="2012-07-20T05:00:00"/>
    <b v="0"/>
    <b v="0"/>
    <s v="theater/plays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x v="61"/>
    <n v="1301720400"/>
    <d v="2011-04-02T05:00:00"/>
    <b v="0"/>
    <b v="0"/>
    <s v="theater/plays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x v="62"/>
    <n v="1433566800"/>
    <d v="2015-06-06T05:00:00"/>
    <b v="0"/>
    <b v="0"/>
    <s v="technology/web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x v="63"/>
    <n v="1493874000"/>
    <d v="2017-05-04T05:00:00"/>
    <b v="0"/>
    <b v="0"/>
    <s v="theater/plays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x v="64"/>
    <n v="1531803600"/>
    <d v="2018-07-17T05:00:00"/>
    <b v="0"/>
    <b v="1"/>
    <s v="technology/web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x v="65"/>
    <n v="1296712800"/>
    <d v="2011-02-03T06:00:00"/>
    <b v="0"/>
    <b v="0"/>
    <s v="theater/plays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x v="66"/>
    <n v="1428901200"/>
    <d v="2015-04-13T05:00:00"/>
    <b v="0"/>
    <b v="1"/>
    <s v="theater/plays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x v="67"/>
    <n v="1264831200"/>
    <d v="2010-01-30T06:00:00"/>
    <b v="0"/>
    <b v="1"/>
    <s v="technology/wearables"/>
    <x v="2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x v="68"/>
    <n v="1505192400"/>
    <d v="2017-09-12T05:00:00"/>
    <b v="0"/>
    <b v="1"/>
    <s v="theater/plays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x v="69"/>
    <n v="1295676000"/>
    <d v="2011-01-22T06:00:00"/>
    <b v="0"/>
    <b v="0"/>
    <s v="theater/plays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x v="70"/>
    <n v="1292911200"/>
    <d v="2010-12-21T06:00:00"/>
    <b v="0"/>
    <b v="1"/>
    <s v="theater/plays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x v="71"/>
    <n v="1575439200"/>
    <d v="2019-12-04T06:00:00"/>
    <b v="0"/>
    <b v="0"/>
    <s v="theater/plays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x v="72"/>
    <n v="1438837200"/>
    <d v="2015-08-06T05:00:00"/>
    <b v="0"/>
    <b v="0"/>
    <s v="film &amp; video/animation"/>
    <x v="4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x v="73"/>
    <n v="1480485600"/>
    <d v="2016-11-30T06:00:00"/>
    <b v="0"/>
    <b v="0"/>
    <s v="music/jazz"/>
    <x v="1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x v="74"/>
    <n v="1459141200"/>
    <d v="2016-03-28T05:00:00"/>
    <b v="0"/>
    <b v="0"/>
    <s v="music/metal"/>
    <x v="1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x v="75"/>
    <n v="1532322000"/>
    <d v="2018-07-23T05:00:00"/>
    <b v="0"/>
    <b v="0"/>
    <s v="photography/photography books"/>
    <x v="7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x v="76"/>
    <n v="1426222800"/>
    <d v="2015-03-13T05:00:00"/>
    <b v="1"/>
    <b v="1"/>
    <s v="theater/plays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x v="77"/>
    <n v="1286773200"/>
    <d v="2010-10-11T05:00:00"/>
    <b v="0"/>
    <b v="1"/>
    <s v="film &amp; video/animation"/>
    <x v="4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x v="78"/>
    <n v="1523941200"/>
    <d v="2018-04-17T05:00:00"/>
    <b v="0"/>
    <b v="0"/>
    <s v="publishing/translations"/>
    <x v="5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x v="79"/>
    <n v="1529557200"/>
    <d v="2018-06-21T05:00:00"/>
    <b v="0"/>
    <b v="0"/>
    <s v="theater/plays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x v="80"/>
    <n v="1506574800"/>
    <d v="2017-09-28T05:00:00"/>
    <b v="0"/>
    <b v="0"/>
    <s v="games/video games"/>
    <x v="6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x v="81"/>
    <n v="1513576800"/>
    <d v="2017-12-18T06:00:00"/>
    <b v="0"/>
    <b v="0"/>
    <s v="music/rock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x v="82"/>
    <n v="1548309600"/>
    <d v="2019-01-24T06:00:00"/>
    <b v="0"/>
    <b v="1"/>
    <s v="games/video games"/>
    <x v="6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x v="83"/>
    <n v="1471582800"/>
    <d v="2016-08-19T05:00:00"/>
    <b v="0"/>
    <b v="0"/>
    <s v="music/electric music"/>
    <x v="1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x v="84"/>
    <n v="1344315600"/>
    <d v="2012-08-07T05:00:00"/>
    <b v="0"/>
    <b v="0"/>
    <s v="technology/wearables"/>
    <x v="2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x v="85"/>
    <n v="1316408400"/>
    <d v="2011-09-19T05:00:00"/>
    <b v="0"/>
    <b v="0"/>
    <s v="music/indie rock"/>
    <x v="1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x v="86"/>
    <n v="1431838800"/>
    <d v="2015-05-17T05:00:00"/>
    <b v="1"/>
    <b v="0"/>
    <s v="theater/plays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x v="87"/>
    <n v="1300510800"/>
    <d v="2011-03-19T05:00:00"/>
    <b v="0"/>
    <b v="1"/>
    <s v="music/rock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x v="88"/>
    <n v="1431061200"/>
    <d v="2015-05-08T05:00:00"/>
    <b v="0"/>
    <b v="0"/>
    <s v="publishing/translations"/>
    <x v="5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x v="89"/>
    <n v="1271480400"/>
    <d v="2010-04-17T05:00:00"/>
    <b v="0"/>
    <b v="0"/>
    <s v="theater/plays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x v="90"/>
    <n v="1456380000"/>
    <d v="2016-02-25T06:00:00"/>
    <b v="0"/>
    <b v="1"/>
    <s v="theater/plays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x v="91"/>
    <n v="1472878800"/>
    <d v="2016-09-03T05:00:00"/>
    <b v="0"/>
    <b v="0"/>
    <s v="publishing/translations"/>
    <x v="5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x v="92"/>
    <n v="1277355600"/>
    <d v="2010-06-24T05:00:00"/>
    <b v="0"/>
    <b v="1"/>
    <s v="games/video games"/>
    <x v="6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x v="93"/>
    <n v="1351054800"/>
    <d v="2012-10-24T05:00:00"/>
    <b v="0"/>
    <b v="1"/>
    <s v="theater/plays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x v="94"/>
    <n v="1555563600"/>
    <d v="2019-04-18T05:00:00"/>
    <b v="0"/>
    <b v="0"/>
    <s v="technology/web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x v="95"/>
    <n v="1571634000"/>
    <d v="2019-10-21T05:00:00"/>
    <b v="0"/>
    <b v="0"/>
    <s v="film &amp; video/documentary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x v="96"/>
    <n v="1300856400"/>
    <d v="2011-03-23T05:00:00"/>
    <b v="0"/>
    <b v="0"/>
    <s v="theater/plays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x v="48"/>
    <n v="1439874000"/>
    <d v="2015-08-18T05:00:00"/>
    <b v="0"/>
    <b v="0"/>
    <s v="food/food trucks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x v="97"/>
    <n v="1438318800"/>
    <d v="2015-07-31T05:00:00"/>
    <b v="0"/>
    <b v="0"/>
    <s v="games/video games"/>
    <x v="6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x v="98"/>
    <n v="1419400800"/>
    <d v="2014-12-24T06:00:00"/>
    <b v="0"/>
    <b v="0"/>
    <s v="theater/plays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x v="99"/>
    <n v="1320555600"/>
    <d v="2011-11-06T05:00:00"/>
    <b v="0"/>
    <b v="0"/>
    <s v="theater/plays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x v="100"/>
    <n v="1425103200"/>
    <d v="2015-02-28T06:00:00"/>
    <b v="0"/>
    <b v="1"/>
    <s v="music/electric music"/>
    <x v="1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x v="101"/>
    <n v="1526878800"/>
    <d v="2018-05-21T05:00:00"/>
    <b v="0"/>
    <b v="1"/>
    <s v="technology/wearables"/>
    <x v="2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x v="102"/>
    <n v="1288674000"/>
    <d v="2010-11-02T05:00:00"/>
    <b v="0"/>
    <b v="0"/>
    <s v="music/electric music"/>
    <x v="1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x v="103"/>
    <n v="1495602000"/>
    <d v="2017-05-24T05:00:00"/>
    <b v="0"/>
    <b v="0"/>
    <s v="music/indie rock"/>
    <x v="1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x v="104"/>
    <n v="1366434000"/>
    <d v="2013-04-20T05:00:00"/>
    <b v="0"/>
    <b v="0"/>
    <s v="technology/web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x v="105"/>
    <n v="1568350800"/>
    <d v="2019-09-13T05:00:00"/>
    <b v="0"/>
    <b v="0"/>
    <s v="theater/plays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x v="106"/>
    <n v="1525928400"/>
    <d v="2018-05-10T05:00:00"/>
    <b v="0"/>
    <b v="1"/>
    <s v="theater/plays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x v="107"/>
    <n v="1336885200"/>
    <d v="2012-05-13T05:00:00"/>
    <b v="0"/>
    <b v="0"/>
    <s v="film &amp; video/documentary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x v="108"/>
    <n v="1389679200"/>
    <d v="2014-01-14T06:00:00"/>
    <b v="0"/>
    <b v="0"/>
    <s v="film &amp; video/television"/>
    <x v="4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x v="109"/>
    <n v="1538283600"/>
    <d v="2018-09-30T05:00:00"/>
    <b v="0"/>
    <b v="0"/>
    <s v="food/food trucks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x v="110"/>
    <n v="1348808400"/>
    <d v="2012-09-28T05:00:00"/>
    <b v="0"/>
    <b v="0"/>
    <s v="publishing/radio &amp; podcasts"/>
    <x v="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x v="111"/>
    <n v="1410152400"/>
    <d v="2014-09-08T05:00:00"/>
    <b v="0"/>
    <b v="0"/>
    <s v="technology/web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x v="112"/>
    <n v="1505797200"/>
    <d v="2017-09-19T05:00:00"/>
    <b v="0"/>
    <b v="0"/>
    <s v="food/food trucks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x v="113"/>
    <n v="1554872400"/>
    <d v="2019-04-10T05:00:00"/>
    <b v="0"/>
    <b v="1"/>
    <s v="technology/wearables"/>
    <x v="2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x v="114"/>
    <n v="1513922400"/>
    <d v="2017-12-22T06:00:00"/>
    <b v="0"/>
    <b v="0"/>
    <s v="publishing/fiction"/>
    <x v="5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x v="115"/>
    <n v="1442638800"/>
    <d v="2015-09-19T05:00:00"/>
    <b v="0"/>
    <b v="0"/>
    <s v="theater/plays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x v="116"/>
    <n v="1317186000"/>
    <d v="2011-09-28T05:00:00"/>
    <b v="0"/>
    <b v="0"/>
    <s v="film &amp; video/television"/>
    <x v="4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x v="117"/>
    <n v="1391234400"/>
    <d v="2014-02-01T06:00:00"/>
    <b v="0"/>
    <b v="0"/>
    <s v="photography/photography books"/>
    <x v="7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x v="118"/>
    <n v="1404363600"/>
    <d v="2014-07-03T05:00:00"/>
    <b v="0"/>
    <b v="1"/>
    <s v="film &amp; video/documentary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x v="119"/>
    <n v="1429592400"/>
    <d v="2015-04-21T05:00:00"/>
    <b v="0"/>
    <b v="1"/>
    <s v="games/mobile games"/>
    <x v="6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x v="33"/>
    <n v="1413608400"/>
    <d v="2014-10-18T05:00:00"/>
    <b v="0"/>
    <b v="0"/>
    <s v="games/video games"/>
    <x v="6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x v="120"/>
    <n v="1419400800"/>
    <d v="2014-12-24T06:00:00"/>
    <b v="0"/>
    <b v="0"/>
    <s v="publishing/fiction"/>
    <x v="5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x v="121"/>
    <n v="1448604000"/>
    <d v="2015-11-27T06:00:00"/>
    <b v="1"/>
    <b v="0"/>
    <s v="theater/plays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x v="122"/>
    <n v="1562302800"/>
    <d v="2019-07-05T05:00:00"/>
    <b v="0"/>
    <b v="0"/>
    <s v="photography/photography books"/>
    <x v="7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x v="123"/>
    <n v="1537678800"/>
    <d v="2018-09-23T05:00:00"/>
    <b v="0"/>
    <b v="0"/>
    <s v="theater/plays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x v="124"/>
    <n v="1473570000"/>
    <d v="2016-09-11T05:00:00"/>
    <b v="0"/>
    <b v="1"/>
    <s v="theater/plays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x v="125"/>
    <n v="1273899600"/>
    <d v="2010-05-15T05:00:00"/>
    <b v="0"/>
    <b v="0"/>
    <s v="theater/plays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x v="126"/>
    <n v="1284008400"/>
    <d v="2010-09-09T05:00:00"/>
    <b v="0"/>
    <b v="0"/>
    <s v="music/rock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x v="127"/>
    <n v="1425103200"/>
    <d v="2015-02-28T06:00:00"/>
    <b v="0"/>
    <b v="0"/>
    <s v="food/food trucks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x v="128"/>
    <n v="1320991200"/>
    <d v="2011-11-11T06:00:00"/>
    <b v="0"/>
    <b v="0"/>
    <s v="film &amp; video/drama"/>
    <x v="4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x v="129"/>
    <n v="1386828000"/>
    <d v="2013-12-12T06:00:00"/>
    <b v="0"/>
    <b v="0"/>
    <s v="technology/web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x v="130"/>
    <n v="1517119200"/>
    <d v="2018-01-28T06:00:00"/>
    <b v="0"/>
    <b v="1"/>
    <s v="theater/plays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x v="131"/>
    <n v="1315026000"/>
    <d v="2011-09-03T05:00:00"/>
    <b v="0"/>
    <b v="0"/>
    <s v="music/world music"/>
    <x v="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x v="132"/>
    <n v="1312693200"/>
    <d v="2011-08-07T05:00:00"/>
    <b v="0"/>
    <b v="1"/>
    <s v="film &amp; video/documentary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x v="133"/>
    <n v="1363064400"/>
    <d v="2013-03-12T05:00:00"/>
    <b v="0"/>
    <b v="1"/>
    <s v="theater/plays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x v="134"/>
    <n v="1403154000"/>
    <d v="2014-06-19T05:00:00"/>
    <b v="0"/>
    <b v="1"/>
    <s v="film &amp; video/drama"/>
    <x v="4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x v="135"/>
    <n v="1286859600"/>
    <d v="2010-10-12T05:00:00"/>
    <b v="0"/>
    <b v="0"/>
    <s v="publishing/nonfiction"/>
    <x v="5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x v="136"/>
    <n v="1349326800"/>
    <d v="2012-10-04T05:00:00"/>
    <b v="0"/>
    <b v="0"/>
    <s v="games/mobile games"/>
    <x v="6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x v="137"/>
    <n v="1430974800"/>
    <d v="2015-05-07T05:00:00"/>
    <b v="0"/>
    <b v="1"/>
    <s v="technology/wearables"/>
    <x v="2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x v="138"/>
    <n v="1519970400"/>
    <d v="2018-03-02T06:00:00"/>
    <b v="0"/>
    <b v="0"/>
    <s v="film &amp; video/documentary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x v="139"/>
    <n v="1434603600"/>
    <d v="2015-06-18T05:00:00"/>
    <b v="0"/>
    <b v="0"/>
    <s v="technology/web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x v="107"/>
    <n v="1337230800"/>
    <d v="2012-05-17T05:00:00"/>
    <b v="0"/>
    <b v="0"/>
    <s v="technology/web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x v="140"/>
    <n v="1279429200"/>
    <d v="2010-07-18T05:00:00"/>
    <b v="0"/>
    <b v="0"/>
    <s v="music/indie rock"/>
    <x v="1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x v="141"/>
    <n v="1561438800"/>
    <d v="2019-06-25T05:00:00"/>
    <b v="0"/>
    <b v="0"/>
    <s v="theater/plays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x v="142"/>
    <n v="1410498000"/>
    <d v="2014-09-12T05:00:00"/>
    <b v="0"/>
    <b v="0"/>
    <s v="technology/wearables"/>
    <x v="2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x v="143"/>
    <n v="1322460000"/>
    <d v="2011-11-28T06:00:00"/>
    <b v="0"/>
    <b v="0"/>
    <s v="theater/plays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x v="144"/>
    <n v="1466312400"/>
    <d v="2016-06-19T05:00:00"/>
    <b v="0"/>
    <b v="1"/>
    <s v="theater/plays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x v="145"/>
    <n v="1501736400"/>
    <d v="2017-08-03T05:00:00"/>
    <b v="0"/>
    <b v="0"/>
    <s v="technology/wearables"/>
    <x v="2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x v="146"/>
    <n v="1361512800"/>
    <d v="2013-02-22T06:00:00"/>
    <b v="0"/>
    <b v="0"/>
    <s v="music/indie rock"/>
    <x v="1"/>
  </r>
  <r>
    <n v="150"/>
    <s v="Brown, Palmer and Pace"/>
    <s v="Networked stable workforce"/>
    <n v="100"/>
    <n v="1"/>
    <x v="0"/>
    <n v="0.01"/>
    <n v="1"/>
    <n v="1"/>
    <x v="1"/>
    <s v="USD"/>
    <n v="1544940000"/>
    <x v="147"/>
    <n v="1545026400"/>
    <d v="2018-12-17T06:00:00"/>
    <b v="0"/>
    <b v="0"/>
    <s v="music/rock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x v="148"/>
    <n v="1406696400"/>
    <d v="2014-07-30T05:00:00"/>
    <b v="0"/>
    <b v="0"/>
    <s v="music/electric music"/>
    <x v="1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x v="149"/>
    <n v="1487916000"/>
    <d v="2017-02-24T06:00:00"/>
    <b v="0"/>
    <b v="0"/>
    <s v="music/indie rock"/>
    <x v="1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x v="150"/>
    <n v="1351141200"/>
    <d v="2012-10-25T05:00:00"/>
    <b v="0"/>
    <b v="0"/>
    <s v="theater/plays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x v="151"/>
    <n v="1465016400"/>
    <d v="2016-06-04T05:00:00"/>
    <b v="0"/>
    <b v="1"/>
    <s v="music/indie rock"/>
    <x v="1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x v="152"/>
    <n v="1270789200"/>
    <d v="2010-04-09T05:00:00"/>
    <b v="0"/>
    <b v="0"/>
    <s v="theater/plays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x v="153"/>
    <n v="1572325200"/>
    <d v="2019-10-29T05:00:00"/>
    <b v="0"/>
    <b v="0"/>
    <s v="music/rock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x v="154"/>
    <n v="1389420000"/>
    <d v="2014-01-11T06:00:00"/>
    <b v="0"/>
    <b v="0"/>
    <s v="photography/photography books"/>
    <x v="7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x v="155"/>
    <n v="1449640800"/>
    <d v="2015-12-09T06:00:00"/>
    <b v="0"/>
    <b v="0"/>
    <s v="music/rock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x v="156"/>
    <n v="1555218000"/>
    <d v="2019-04-14T05:00:00"/>
    <b v="0"/>
    <b v="1"/>
    <s v="theater/plays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x v="157"/>
    <n v="1557723600"/>
    <d v="2019-05-13T05:00:00"/>
    <b v="0"/>
    <b v="0"/>
    <s v="technology/wearables"/>
    <x v="2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x v="158"/>
    <n v="1443502800"/>
    <d v="2015-09-29T05:00:00"/>
    <b v="0"/>
    <b v="1"/>
    <s v="technology/web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x v="159"/>
    <n v="1546840800"/>
    <d v="2019-01-07T06:00:00"/>
    <b v="0"/>
    <b v="0"/>
    <s v="music/rock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x v="160"/>
    <n v="1512712800"/>
    <d v="2017-12-08T06:00:00"/>
    <b v="0"/>
    <b v="1"/>
    <s v="photography/photography books"/>
    <x v="7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x v="161"/>
    <n v="1507525200"/>
    <d v="2017-10-09T05:00:00"/>
    <b v="0"/>
    <b v="0"/>
    <s v="theater/plays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x v="162"/>
    <n v="1504328400"/>
    <d v="2017-09-02T05:00:00"/>
    <b v="0"/>
    <b v="0"/>
    <s v="technology/web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x v="163"/>
    <n v="1293343200"/>
    <d v="2010-12-26T06:00:00"/>
    <b v="0"/>
    <b v="0"/>
    <s v="photography/photography books"/>
    <x v="7"/>
  </r>
  <r>
    <n v="167"/>
    <s v="Cruz-Ward"/>
    <s v="Robust content-based emulation"/>
    <n v="2600"/>
    <n v="10804"/>
    <x v="1"/>
    <n v="4.155384615384615"/>
    <n v="146"/>
    <n v="74"/>
    <x v="2"/>
    <s v="AUD"/>
    <n v="1370840400"/>
    <x v="164"/>
    <n v="1371704400"/>
    <d v="2013-06-20T05:00:00"/>
    <b v="0"/>
    <b v="0"/>
    <s v="theater/plays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x v="165"/>
    <n v="1552798800"/>
    <d v="2019-03-17T05:00:00"/>
    <b v="0"/>
    <b v="1"/>
    <s v="music/indie rock"/>
    <x v="1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x v="166"/>
    <n v="1342328400"/>
    <d v="2012-07-15T05:00:00"/>
    <b v="0"/>
    <b v="1"/>
    <s v="film &amp; video/shorts"/>
    <x v="4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x v="167"/>
    <n v="1502341200"/>
    <d v="2017-08-10T05:00:00"/>
    <b v="0"/>
    <b v="0"/>
    <s v="music/indie rock"/>
    <x v="1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x v="168"/>
    <n v="1397192400"/>
    <d v="2014-04-11T05:00:00"/>
    <b v="0"/>
    <b v="0"/>
    <s v="publishing/translations"/>
    <x v="5"/>
  </r>
  <r>
    <n v="172"/>
    <s v="Nixon Inc"/>
    <s v="Centralized national firmware"/>
    <n v="800"/>
    <n v="663"/>
    <x v="0"/>
    <n v="0.82874999999999999"/>
    <n v="26"/>
    <n v="25.5"/>
    <x v="1"/>
    <s v="USD"/>
    <n v="1405746000"/>
    <x v="169"/>
    <n v="1407042000"/>
    <d v="2014-08-03T05:00:00"/>
    <b v="0"/>
    <b v="1"/>
    <s v="film &amp; video/documentary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x v="170"/>
    <n v="1369371600"/>
    <d v="2013-05-24T05:00:00"/>
    <b v="0"/>
    <b v="0"/>
    <s v="theater/plays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x v="171"/>
    <n v="1444107600"/>
    <d v="2015-10-06T05:00:00"/>
    <b v="0"/>
    <b v="1"/>
    <s v="technology/wearables"/>
    <x v="2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x v="172"/>
    <n v="1474261200"/>
    <d v="2016-09-19T05:00:00"/>
    <b v="0"/>
    <b v="0"/>
    <s v="theater/plays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x v="173"/>
    <n v="1473656400"/>
    <d v="2016-09-12T05:00:00"/>
    <b v="0"/>
    <b v="0"/>
    <s v="theater/plays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x v="174"/>
    <n v="1291960800"/>
    <d v="2010-12-10T06:00:00"/>
    <b v="0"/>
    <b v="0"/>
    <s v="theater/plays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x v="175"/>
    <n v="1506747600"/>
    <d v="2017-09-30T05:00:00"/>
    <b v="0"/>
    <b v="0"/>
    <s v="food/food trucks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x v="176"/>
    <n v="1363582800"/>
    <d v="2013-03-18T05:00:00"/>
    <b v="0"/>
    <b v="1"/>
    <s v="theater/plays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x v="177"/>
    <n v="1269666000"/>
    <d v="2010-03-27T05:00:00"/>
    <b v="0"/>
    <b v="0"/>
    <s v="technology/wearables"/>
    <x v="2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x v="178"/>
    <n v="1508648400"/>
    <d v="2017-10-22T05:00:00"/>
    <b v="0"/>
    <b v="0"/>
    <s v="technology/web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x v="179"/>
    <n v="1561957200"/>
    <d v="2019-07-01T05:00:00"/>
    <b v="0"/>
    <b v="0"/>
    <s v="theater/plays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x v="180"/>
    <n v="1285131600"/>
    <d v="2010-09-22T05:00:00"/>
    <b v="0"/>
    <b v="0"/>
    <s v="music/rock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x v="181"/>
    <n v="1556946000"/>
    <d v="2019-05-04T05:00:00"/>
    <b v="0"/>
    <b v="0"/>
    <s v="theater/plays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x v="182"/>
    <n v="1527138000"/>
    <d v="2018-05-24T05:00:00"/>
    <b v="0"/>
    <b v="0"/>
    <s v="film &amp; video/television"/>
    <x v="4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x v="183"/>
    <n v="1402117200"/>
    <d v="2014-06-07T05:00:00"/>
    <b v="0"/>
    <b v="0"/>
    <s v="theater/plays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x v="184"/>
    <n v="1364014800"/>
    <d v="2013-03-23T05:00:00"/>
    <b v="0"/>
    <b v="1"/>
    <s v="film &amp; video/shorts"/>
    <x v="4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x v="185"/>
    <n v="1417586400"/>
    <d v="2014-12-03T06:00:00"/>
    <b v="0"/>
    <b v="0"/>
    <s v="theater/plays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x v="186"/>
    <n v="1457071200"/>
    <d v="2016-03-04T06:00:00"/>
    <b v="0"/>
    <b v="0"/>
    <s v="theater/plays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x v="187"/>
    <n v="1370408400"/>
    <d v="2013-06-05T05:00:00"/>
    <b v="0"/>
    <b v="1"/>
    <s v="theater/plays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x v="188"/>
    <n v="1552626000"/>
    <d v="2019-03-15T05:00:00"/>
    <b v="0"/>
    <b v="0"/>
    <s v="theater/plays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x v="189"/>
    <n v="1404190800"/>
    <d v="2014-07-01T05:00:00"/>
    <b v="0"/>
    <b v="0"/>
    <s v="music/rock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x v="190"/>
    <n v="1523509200"/>
    <d v="2018-04-12T05:00:00"/>
    <b v="1"/>
    <b v="0"/>
    <s v="music/indie rock"/>
    <x v="1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x v="191"/>
    <n v="1443589200"/>
    <d v="2015-09-30T05:00:00"/>
    <b v="0"/>
    <b v="0"/>
    <s v="music/metal"/>
    <x v="1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x v="192"/>
    <n v="1533445200"/>
    <d v="2018-08-05T05:00:00"/>
    <b v="0"/>
    <b v="0"/>
    <s v="music/electric music"/>
    <x v="1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x v="173"/>
    <n v="1474520400"/>
    <d v="2016-09-22T05:00:00"/>
    <b v="0"/>
    <b v="0"/>
    <s v="technology/wearables"/>
    <x v="2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x v="193"/>
    <n v="1499403600"/>
    <d v="2017-07-07T05:00:00"/>
    <b v="0"/>
    <b v="0"/>
    <s v="film &amp; video/drama"/>
    <x v="4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x v="194"/>
    <n v="1283576400"/>
    <d v="2010-09-04T05:00:00"/>
    <b v="0"/>
    <b v="0"/>
    <s v="music/electric music"/>
    <x v="1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x v="195"/>
    <n v="1436590800"/>
    <d v="2015-07-11T05:00:00"/>
    <b v="0"/>
    <b v="0"/>
    <s v="music/rock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x v="152"/>
    <n v="1270443600"/>
    <d v="2010-04-05T05:00:00"/>
    <b v="0"/>
    <b v="0"/>
    <s v="theater/plays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x v="196"/>
    <n v="1407819600"/>
    <d v="2014-08-12T05:00:00"/>
    <b v="0"/>
    <b v="0"/>
    <s v="technology/web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x v="197"/>
    <n v="1317877200"/>
    <d v="2011-10-06T05:00:00"/>
    <b v="0"/>
    <b v="0"/>
    <s v="food/food trucks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x v="198"/>
    <n v="1484805600"/>
    <d v="2017-01-19T06:00:00"/>
    <b v="0"/>
    <b v="0"/>
    <s v="theater/plays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x v="199"/>
    <n v="1302670800"/>
    <d v="2011-04-13T05:00:00"/>
    <b v="0"/>
    <b v="0"/>
    <s v="music/jazz"/>
    <x v="1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x v="200"/>
    <n v="1540789200"/>
    <d v="2018-10-29T05:00:00"/>
    <b v="1"/>
    <b v="0"/>
    <s v="theater/plays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x v="201"/>
    <n v="1268028000"/>
    <d v="2010-03-08T06:00:00"/>
    <b v="0"/>
    <b v="0"/>
    <s v="publishing/fiction"/>
    <x v="5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x v="202"/>
    <n v="1537160400"/>
    <d v="2018-09-17T05:00:00"/>
    <b v="0"/>
    <b v="1"/>
    <s v="music/rock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x v="203"/>
    <n v="1512280800"/>
    <d v="2017-12-03T06:00:00"/>
    <b v="0"/>
    <b v="0"/>
    <s v="film &amp; video/documentary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x v="204"/>
    <n v="1463115600"/>
    <d v="2016-05-13T05:00:00"/>
    <b v="0"/>
    <b v="0"/>
    <s v="film &amp; video/documentary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x v="205"/>
    <n v="1490850000"/>
    <d v="2017-03-30T05:00:00"/>
    <b v="0"/>
    <b v="0"/>
    <s v="film &amp; video/science fiction"/>
    <x v="4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x v="206"/>
    <n v="1379653200"/>
    <d v="2013-09-20T05:00:00"/>
    <b v="0"/>
    <b v="0"/>
    <s v="theater/plays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x v="207"/>
    <n v="1580364000"/>
    <d v="2020-01-30T06:00:00"/>
    <b v="0"/>
    <b v="0"/>
    <s v="theater/plays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x v="208"/>
    <n v="1289714400"/>
    <d v="2010-11-14T06:00:00"/>
    <b v="0"/>
    <b v="1"/>
    <s v="music/indie rock"/>
    <x v="1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x v="209"/>
    <n v="1282712400"/>
    <d v="2010-08-25T05:00:00"/>
    <b v="0"/>
    <b v="0"/>
    <s v="music/rock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x v="210"/>
    <n v="1550210400"/>
    <d v="2019-02-15T06:00:00"/>
    <b v="0"/>
    <b v="0"/>
    <s v="theater/plays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x v="211"/>
    <n v="1322114400"/>
    <d v="2011-11-24T06:00:00"/>
    <b v="0"/>
    <b v="0"/>
    <s v="theater/plays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x v="212"/>
    <n v="1557205200"/>
    <d v="2019-05-07T05:00:00"/>
    <b v="0"/>
    <b v="0"/>
    <s v="film &amp; video/science fiction"/>
    <x v="4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x v="213"/>
    <n v="1323928800"/>
    <d v="2011-12-15T06:00:00"/>
    <b v="0"/>
    <b v="1"/>
    <s v="film &amp; video/shorts"/>
    <x v="4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x v="214"/>
    <n v="1346130000"/>
    <d v="2012-08-28T05:00:00"/>
    <b v="0"/>
    <b v="0"/>
    <s v="film &amp; video/animation"/>
    <x v="4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x v="215"/>
    <n v="1311051600"/>
    <d v="2011-07-19T05:00:00"/>
    <b v="1"/>
    <b v="0"/>
    <s v="theater/plays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x v="216"/>
    <n v="1340427600"/>
    <d v="2012-06-23T05:00:00"/>
    <b v="1"/>
    <b v="0"/>
    <s v="food/food trucks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x v="217"/>
    <n v="1412312400"/>
    <d v="2014-10-03T05:00:00"/>
    <b v="0"/>
    <b v="0"/>
    <s v="photography/photography books"/>
    <x v="7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x v="218"/>
    <n v="1459314000"/>
    <d v="2016-03-30T05:00:00"/>
    <b v="0"/>
    <b v="0"/>
    <s v="theater/plays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x v="219"/>
    <n v="1415426400"/>
    <d v="2014-11-08T06:00:00"/>
    <b v="0"/>
    <b v="0"/>
    <s v="film &amp; video/science fiction"/>
    <x v="4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x v="220"/>
    <n v="1399093200"/>
    <d v="2014-05-03T05:00:00"/>
    <b v="1"/>
    <b v="0"/>
    <s v="music/rock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x v="221"/>
    <n v="1273899600"/>
    <d v="2010-05-15T05:00:00"/>
    <b v="0"/>
    <b v="0"/>
    <s v="photography/photography books"/>
    <x v="7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x v="222"/>
    <n v="1432184400"/>
    <d v="2015-05-21T05:00:00"/>
    <b v="0"/>
    <b v="0"/>
    <s v="games/mobile games"/>
    <x v="6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x v="172"/>
    <n v="1474779600"/>
    <d v="2016-09-25T05:00:00"/>
    <b v="0"/>
    <b v="0"/>
    <s v="film &amp; video/animation"/>
    <x v="4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x v="223"/>
    <n v="1500440400"/>
    <d v="2017-07-19T05:00:00"/>
    <b v="0"/>
    <b v="1"/>
    <s v="games/mobile games"/>
    <x v="6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x v="224"/>
    <n v="1575612000"/>
    <d v="2019-12-06T06:00:00"/>
    <b v="0"/>
    <b v="0"/>
    <s v="games/video games"/>
    <x v="6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x v="225"/>
    <n v="1374123600"/>
    <d v="2013-07-18T05:00:00"/>
    <b v="0"/>
    <b v="0"/>
    <s v="theater/plays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x v="226"/>
    <n v="1469509200"/>
    <d v="2016-07-26T05:00:00"/>
    <b v="0"/>
    <b v="0"/>
    <s v="theater/plays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x v="227"/>
    <n v="1309237200"/>
    <d v="2011-06-28T05:00:00"/>
    <b v="0"/>
    <b v="0"/>
    <s v="film &amp; video/animation"/>
    <x v="4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x v="228"/>
    <n v="1503982800"/>
    <d v="2017-08-29T05:00:00"/>
    <b v="0"/>
    <b v="1"/>
    <s v="games/video games"/>
    <x v="6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x v="229"/>
    <n v="1487397600"/>
    <d v="2017-02-18T06:00:00"/>
    <b v="0"/>
    <b v="0"/>
    <s v="film &amp; video/animation"/>
    <x v="4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x v="230"/>
    <n v="1562043600"/>
    <d v="2019-07-02T05:00:00"/>
    <b v="0"/>
    <b v="1"/>
    <s v="music/rock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x v="231"/>
    <n v="1398574800"/>
    <d v="2014-04-27T05:00:00"/>
    <b v="0"/>
    <b v="0"/>
    <s v="film &amp; video/animation"/>
    <x v="4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x v="232"/>
    <n v="1515391200"/>
    <d v="2018-01-08T06:00:00"/>
    <b v="0"/>
    <b v="1"/>
    <s v="theater/plays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x v="233"/>
    <n v="1441170000"/>
    <d v="2015-09-02T05:00:00"/>
    <b v="0"/>
    <b v="0"/>
    <s v="technology/wearables"/>
    <x v="2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x v="194"/>
    <n v="1281157200"/>
    <d v="2010-08-07T05:00:00"/>
    <b v="0"/>
    <b v="0"/>
    <s v="theater/plays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x v="234"/>
    <n v="1398229200"/>
    <d v="2014-04-23T05:00:00"/>
    <b v="0"/>
    <b v="1"/>
    <s v="publishing/nonfiction"/>
    <x v="5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x v="235"/>
    <n v="1495256400"/>
    <d v="2017-05-20T05:00:00"/>
    <b v="0"/>
    <b v="1"/>
    <s v="music/rock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x v="236"/>
    <n v="1520402400"/>
    <d v="2018-03-07T06:00:00"/>
    <b v="0"/>
    <b v="0"/>
    <s v="theater/plays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x v="237"/>
    <n v="1409806800"/>
    <d v="2014-09-04T05:00:00"/>
    <b v="0"/>
    <b v="0"/>
    <s v="theater/plays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x v="238"/>
    <n v="1396933200"/>
    <d v="2014-04-08T05:00:00"/>
    <b v="0"/>
    <b v="0"/>
    <s v="theater/plays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x v="239"/>
    <n v="1376024400"/>
    <d v="2013-08-09T05:00:00"/>
    <b v="0"/>
    <b v="0"/>
    <s v="technology/web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x v="240"/>
    <n v="1483682400"/>
    <d v="2017-01-06T06:00:00"/>
    <b v="0"/>
    <b v="1"/>
    <s v="publishing/fiction"/>
    <x v="5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x v="241"/>
    <n v="1420437600"/>
    <d v="2015-01-05T06:00:00"/>
    <b v="0"/>
    <b v="0"/>
    <s v="games/mobile games"/>
    <x v="6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x v="242"/>
    <n v="1420783200"/>
    <d v="2015-01-09T06:00:00"/>
    <b v="0"/>
    <b v="0"/>
    <s v="publishing/translations"/>
    <x v="5"/>
  </r>
  <r>
    <n v="250"/>
    <s v="Robbins and Sons"/>
    <s v="Future-proofed directional synergy"/>
    <n v="100"/>
    <n v="3"/>
    <x v="0"/>
    <n v="0.03"/>
    <n v="1"/>
    <n v="3"/>
    <x v="1"/>
    <s v="USD"/>
    <n v="1264399200"/>
    <x v="67"/>
    <n v="1267423200"/>
    <d v="2010-03-01T06:00:00"/>
    <b v="0"/>
    <b v="0"/>
    <s v="music/rock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x v="243"/>
    <n v="1355205600"/>
    <d v="2012-12-11T06:00:00"/>
    <b v="0"/>
    <b v="0"/>
    <s v="theater/plays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x v="244"/>
    <n v="1383109200"/>
    <d v="2013-10-30T05:00:00"/>
    <b v="0"/>
    <b v="0"/>
    <s v="theater/plays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x v="245"/>
    <n v="1303275600"/>
    <d v="2011-04-20T05:00:00"/>
    <b v="0"/>
    <b v="0"/>
    <s v="film &amp; video/drama"/>
    <x v="4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x v="246"/>
    <n v="1487829600"/>
    <d v="2017-02-23T06:00:00"/>
    <b v="0"/>
    <b v="0"/>
    <s v="publishing/nonfiction"/>
    <x v="5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x v="247"/>
    <n v="1298268000"/>
    <d v="2011-02-21T06:00:00"/>
    <b v="0"/>
    <b v="1"/>
    <s v="music/rock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x v="248"/>
    <n v="1456812000"/>
    <d v="2016-03-01T06:00:00"/>
    <b v="0"/>
    <b v="0"/>
    <s v="music/rock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x v="249"/>
    <n v="1363669200"/>
    <d v="2013-03-19T05:00:00"/>
    <b v="0"/>
    <b v="0"/>
    <s v="theater/plays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x v="250"/>
    <n v="1482904800"/>
    <d v="2016-12-28T06:00:00"/>
    <b v="0"/>
    <b v="1"/>
    <s v="theater/plays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x v="251"/>
    <n v="1356588000"/>
    <d v="2012-12-27T06:00:00"/>
    <b v="1"/>
    <b v="0"/>
    <s v="photography/photography books"/>
    <x v="7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x v="136"/>
    <n v="1349845200"/>
    <d v="2012-10-10T05:00:00"/>
    <b v="0"/>
    <b v="0"/>
    <s v="music/rock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x v="252"/>
    <n v="1283058000"/>
    <d v="2010-08-29T05:00:00"/>
    <b v="0"/>
    <b v="1"/>
    <s v="music/rock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x v="253"/>
    <n v="1304226000"/>
    <d v="2011-05-01T05:00:00"/>
    <b v="0"/>
    <b v="1"/>
    <s v="music/indie rock"/>
    <x v="1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x v="254"/>
    <n v="1263016800"/>
    <d v="2010-01-09T06:00:00"/>
    <b v="0"/>
    <b v="0"/>
    <s v="photography/photography books"/>
    <x v="7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x v="255"/>
    <n v="1362031200"/>
    <d v="2013-02-28T06:00:00"/>
    <b v="0"/>
    <b v="0"/>
    <s v="theater/plays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x v="256"/>
    <n v="1455602400"/>
    <d v="2016-02-16T06:00:00"/>
    <b v="0"/>
    <b v="0"/>
    <s v="theater/plays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x v="257"/>
    <n v="1418191200"/>
    <d v="2014-12-10T06:00:00"/>
    <b v="0"/>
    <b v="1"/>
    <s v="music/jazz"/>
    <x v="1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x v="258"/>
    <n v="1352440800"/>
    <d v="2012-11-09T06:00:00"/>
    <b v="0"/>
    <b v="0"/>
    <s v="theater/plays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x v="259"/>
    <n v="1353304800"/>
    <d v="2012-11-19T06:00:00"/>
    <b v="0"/>
    <b v="0"/>
    <s v="film &amp; video/documentary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x v="260"/>
    <n v="1550728800"/>
    <d v="2019-02-21T06:00:00"/>
    <b v="0"/>
    <b v="0"/>
    <s v="film &amp; video/television"/>
    <x v="4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x v="261"/>
    <n v="1291442400"/>
    <d v="2010-12-04T06:00:00"/>
    <b v="0"/>
    <b v="0"/>
    <s v="games/video games"/>
    <x v="6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x v="262"/>
    <n v="1452146400"/>
    <d v="2016-01-07T06:00:00"/>
    <b v="0"/>
    <b v="0"/>
    <s v="photography/photography books"/>
    <x v="7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x v="263"/>
    <n v="1564894800"/>
    <d v="2019-08-04T05:00:00"/>
    <b v="0"/>
    <b v="1"/>
    <s v="theater/plays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x v="264"/>
    <n v="1505883600"/>
    <d v="2017-09-20T05:00:00"/>
    <b v="0"/>
    <b v="0"/>
    <s v="theater/plays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x v="265"/>
    <n v="1510380000"/>
    <d v="2017-11-11T06:00:00"/>
    <b v="0"/>
    <b v="0"/>
    <s v="theater/plays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x v="266"/>
    <n v="1555218000"/>
    <d v="2019-04-14T05:00:00"/>
    <b v="0"/>
    <b v="0"/>
    <s v="publishing/translations"/>
    <x v="5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x v="267"/>
    <n v="1335243600"/>
    <d v="2012-04-24T05:00:00"/>
    <b v="0"/>
    <b v="1"/>
    <s v="games/video games"/>
    <x v="6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x v="268"/>
    <n v="1279688400"/>
    <d v="2010-07-21T05:00:00"/>
    <b v="0"/>
    <b v="0"/>
    <s v="theater/plays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x v="269"/>
    <n v="1356069600"/>
    <d v="2012-12-21T06:00:00"/>
    <b v="0"/>
    <b v="0"/>
    <s v="technology/web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x v="270"/>
    <n v="1536210000"/>
    <d v="2018-09-06T05:00:00"/>
    <b v="0"/>
    <b v="0"/>
    <s v="theater/plays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x v="271"/>
    <n v="1511762400"/>
    <d v="2017-11-27T06:00:00"/>
    <b v="0"/>
    <b v="0"/>
    <s v="film &amp; video/animation"/>
    <x v="4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x v="272"/>
    <n v="1333256400"/>
    <d v="2012-04-01T05:00:00"/>
    <b v="0"/>
    <b v="1"/>
    <s v="theater/plays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x v="73"/>
    <n v="1480744800"/>
    <d v="2016-12-03T06:00:00"/>
    <b v="0"/>
    <b v="1"/>
    <s v="film &amp; video/television"/>
    <x v="4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x v="273"/>
    <n v="1465016400"/>
    <d v="2016-06-04T05:00:00"/>
    <b v="0"/>
    <b v="0"/>
    <s v="music/rock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x v="274"/>
    <n v="1336280400"/>
    <d v="2012-05-06T05:00:00"/>
    <b v="0"/>
    <b v="0"/>
    <s v="technology/web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x v="275"/>
    <n v="1476766800"/>
    <d v="2016-10-18T05:00:00"/>
    <b v="0"/>
    <b v="0"/>
    <s v="theater/plays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x v="276"/>
    <n v="1480485600"/>
    <d v="2016-11-30T06:00:00"/>
    <b v="0"/>
    <b v="0"/>
    <s v="theater/plays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x v="277"/>
    <n v="1430197200"/>
    <d v="2015-04-28T05:00:00"/>
    <b v="0"/>
    <b v="0"/>
    <s v="music/electric music"/>
    <x v="1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x v="278"/>
    <n v="1331787600"/>
    <d v="2012-03-15T05:00:00"/>
    <b v="0"/>
    <b v="1"/>
    <s v="music/metal"/>
    <x v="1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x v="279"/>
    <n v="1438837200"/>
    <d v="2015-08-06T05:00:00"/>
    <b v="0"/>
    <b v="0"/>
    <s v="theater/plays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x v="280"/>
    <n v="1370926800"/>
    <d v="2013-06-11T05:00:00"/>
    <b v="0"/>
    <b v="1"/>
    <s v="film &amp; video/documentary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x v="281"/>
    <n v="1319000400"/>
    <d v="2011-10-19T05:00:00"/>
    <b v="1"/>
    <b v="0"/>
    <s v="technology/web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x v="282"/>
    <n v="1333429200"/>
    <d v="2012-04-03T05:00:00"/>
    <b v="0"/>
    <b v="0"/>
    <s v="food/food trucks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x v="283"/>
    <n v="1287032400"/>
    <d v="2010-10-14T05:00:00"/>
    <b v="0"/>
    <b v="0"/>
    <s v="theater/plays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x v="284"/>
    <n v="1541570400"/>
    <d v="2018-11-07T06:00:00"/>
    <b v="0"/>
    <b v="0"/>
    <s v="theater/plays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x v="285"/>
    <n v="1383976800"/>
    <d v="2013-11-09T06:00:00"/>
    <b v="0"/>
    <b v="0"/>
    <s v="theater/plays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x v="286"/>
    <n v="1550556000"/>
    <d v="2019-02-19T06:00:00"/>
    <b v="0"/>
    <b v="0"/>
    <s v="theater/plays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x v="287"/>
    <n v="1390456800"/>
    <d v="2014-01-23T06:00:00"/>
    <b v="0"/>
    <b v="1"/>
    <s v="theater/plays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x v="288"/>
    <n v="1458018000"/>
    <d v="2016-03-15T05:00:00"/>
    <b v="0"/>
    <b v="1"/>
    <s v="music/rock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x v="289"/>
    <n v="1461819600"/>
    <d v="2016-04-28T05:00:00"/>
    <b v="0"/>
    <b v="0"/>
    <s v="food/food trucks"/>
    <x v="0"/>
  </r>
  <r>
    <n v="300"/>
    <s v="Cooke PLC"/>
    <s v="Focused executive core"/>
    <n v="100"/>
    <n v="5"/>
    <x v="0"/>
    <n v="0.05"/>
    <n v="1"/>
    <n v="5"/>
    <x v="3"/>
    <s v="DKK"/>
    <n v="1504069200"/>
    <x v="290"/>
    <n v="1504155600"/>
    <d v="2017-08-31T05:00:00"/>
    <b v="0"/>
    <b v="1"/>
    <s v="publishing/nonfiction"/>
    <x v="5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x v="291"/>
    <n v="1426395600"/>
    <d v="2015-03-15T05:00:00"/>
    <b v="0"/>
    <b v="0"/>
    <s v="film &amp; video/documentary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x v="292"/>
    <n v="1537074000"/>
    <d v="2018-09-16T05:00:00"/>
    <b v="0"/>
    <b v="0"/>
    <s v="theater/plays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x v="293"/>
    <n v="1452578400"/>
    <d v="2016-01-12T06:00:00"/>
    <b v="0"/>
    <b v="0"/>
    <s v="music/indie rock"/>
    <x v="1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x v="294"/>
    <n v="1474088400"/>
    <d v="2016-09-17T05:00:00"/>
    <b v="0"/>
    <b v="0"/>
    <s v="film &amp; video/documentary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x v="295"/>
    <n v="1461906000"/>
    <d v="2016-04-29T05:00:00"/>
    <b v="0"/>
    <b v="0"/>
    <s v="theater/plays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x v="296"/>
    <n v="1500267600"/>
    <d v="2017-07-17T05:00:00"/>
    <b v="0"/>
    <b v="1"/>
    <s v="theater/plays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x v="297"/>
    <n v="1340686800"/>
    <d v="2012-06-26T05:00:00"/>
    <b v="0"/>
    <b v="1"/>
    <s v="publishing/fiction"/>
    <x v="5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x v="298"/>
    <n v="1303189200"/>
    <d v="2011-04-19T05:00:00"/>
    <b v="0"/>
    <b v="0"/>
    <s v="theater/plays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x v="299"/>
    <n v="1318309200"/>
    <d v="2011-10-11T05:00:00"/>
    <b v="0"/>
    <b v="1"/>
    <s v="music/indie rock"/>
    <x v="1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x v="300"/>
    <n v="1272171600"/>
    <d v="2010-04-25T05:00:00"/>
    <b v="0"/>
    <b v="0"/>
    <s v="games/video games"/>
    <x v="6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x v="247"/>
    <n v="1298872800"/>
    <d v="2011-02-28T06:00:00"/>
    <b v="0"/>
    <b v="0"/>
    <s v="theater/plays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x v="244"/>
    <n v="1383282000"/>
    <d v="2013-11-01T05:00:00"/>
    <b v="0"/>
    <b v="0"/>
    <s v="theater/plays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x v="301"/>
    <n v="1330495200"/>
    <d v="2012-02-29T06:00:00"/>
    <b v="0"/>
    <b v="0"/>
    <s v="music/rock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x v="188"/>
    <n v="1552798800"/>
    <d v="2019-03-17T05:00:00"/>
    <b v="0"/>
    <b v="1"/>
    <s v="film &amp; video/documentary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x v="302"/>
    <n v="1403413200"/>
    <d v="2014-06-22T05:00:00"/>
    <b v="0"/>
    <b v="0"/>
    <s v="theater/plays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x v="303"/>
    <n v="1574229600"/>
    <d v="2019-11-20T06:00:00"/>
    <b v="0"/>
    <b v="1"/>
    <s v="food/food trucks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x v="304"/>
    <n v="1495861200"/>
    <d v="2017-05-27T05:00:00"/>
    <b v="0"/>
    <b v="0"/>
    <s v="theater/plays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x v="305"/>
    <n v="1392530400"/>
    <d v="2014-02-16T06:00:00"/>
    <b v="0"/>
    <b v="0"/>
    <s v="music/rock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x v="306"/>
    <n v="1283662800"/>
    <d v="2010-09-05T05:00:00"/>
    <b v="0"/>
    <b v="0"/>
    <s v="technology/web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x v="307"/>
    <n v="1305781200"/>
    <d v="2011-05-19T05:00:00"/>
    <b v="0"/>
    <b v="0"/>
    <s v="publishing/fiction"/>
    <x v="5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x v="308"/>
    <n v="1302325200"/>
    <d v="2011-04-09T05:00:00"/>
    <b v="0"/>
    <b v="0"/>
    <s v="film &amp; video/shorts"/>
    <x v="4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x v="309"/>
    <n v="1291788000"/>
    <d v="2010-12-08T06:00:00"/>
    <b v="0"/>
    <b v="0"/>
    <s v="theater/plays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x v="310"/>
    <n v="1396069200"/>
    <d v="2014-03-29T05:00:00"/>
    <b v="0"/>
    <b v="0"/>
    <s v="film &amp; video/documentary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x v="311"/>
    <n v="1435899600"/>
    <d v="2015-07-03T05:00:00"/>
    <b v="0"/>
    <b v="1"/>
    <s v="theater/plays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x v="79"/>
    <n v="1531112400"/>
    <d v="2018-07-09T05:00:00"/>
    <b v="0"/>
    <b v="1"/>
    <s v="theater/plays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x v="312"/>
    <n v="1451628000"/>
    <d v="2016-01-01T06:00:00"/>
    <b v="0"/>
    <b v="0"/>
    <s v="film &amp; video/animation"/>
    <x v="4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x v="313"/>
    <n v="1567314000"/>
    <d v="2019-09-01T05:00:00"/>
    <b v="0"/>
    <b v="1"/>
    <s v="theater/plays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x v="314"/>
    <n v="1544508000"/>
    <d v="2018-12-11T06:00:00"/>
    <b v="0"/>
    <b v="0"/>
    <s v="music/rock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x v="315"/>
    <n v="1482472800"/>
    <d v="2016-12-23T06:00:00"/>
    <b v="0"/>
    <b v="0"/>
    <s v="games/video games"/>
    <x v="6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x v="316"/>
    <n v="1512799200"/>
    <d v="2017-12-09T06:00:00"/>
    <b v="0"/>
    <b v="0"/>
    <s v="film &amp; video/documentary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x v="317"/>
    <n v="1324360800"/>
    <d v="2011-12-20T06:00:00"/>
    <b v="0"/>
    <b v="0"/>
    <s v="food/food trucks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x v="318"/>
    <n v="1364533200"/>
    <d v="2013-03-29T05:00:00"/>
    <b v="0"/>
    <b v="0"/>
    <s v="technology/wearables"/>
    <x v="2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x v="319"/>
    <n v="1545112800"/>
    <d v="2018-12-18T06:00:00"/>
    <b v="0"/>
    <b v="0"/>
    <s v="theater/plays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x v="32"/>
    <n v="1516168800"/>
    <d v="2018-01-17T06:00:00"/>
    <b v="0"/>
    <b v="0"/>
    <s v="music/rock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x v="320"/>
    <n v="1574920800"/>
    <d v="2019-11-28T06:00:00"/>
    <b v="0"/>
    <b v="0"/>
    <s v="music/rock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x v="321"/>
    <n v="1292479200"/>
    <d v="2010-12-16T06:00:00"/>
    <b v="0"/>
    <b v="1"/>
    <s v="music/rock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x v="322"/>
    <n v="1573538400"/>
    <d v="2019-11-12T06:00:00"/>
    <b v="0"/>
    <b v="0"/>
    <s v="theater/plays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x v="323"/>
    <n v="1320382800"/>
    <d v="2011-11-04T05:00:00"/>
    <b v="0"/>
    <b v="0"/>
    <s v="theater/plays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x v="324"/>
    <n v="1502859600"/>
    <d v="2017-08-16T05:00:00"/>
    <b v="0"/>
    <b v="0"/>
    <s v="theater/plays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x v="325"/>
    <n v="1323756000"/>
    <d v="2011-12-13T06:00:00"/>
    <b v="0"/>
    <b v="0"/>
    <s v="photography/photography books"/>
    <x v="7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x v="326"/>
    <n v="1441342800"/>
    <d v="2015-09-04T05:00:00"/>
    <b v="0"/>
    <b v="0"/>
    <s v="music/indie rock"/>
    <x v="1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x v="327"/>
    <n v="1375333200"/>
    <d v="2013-08-01T05:00:00"/>
    <b v="0"/>
    <b v="0"/>
    <s v="theater/plays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x v="328"/>
    <n v="1389420000"/>
    <d v="2014-01-11T06:00:00"/>
    <b v="0"/>
    <b v="0"/>
    <s v="theater/plays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x v="329"/>
    <n v="1520056800"/>
    <d v="2018-03-03T06:00:00"/>
    <b v="0"/>
    <b v="0"/>
    <s v="games/video games"/>
    <x v="6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x v="330"/>
    <n v="1436504400"/>
    <d v="2015-07-10T05:00:00"/>
    <b v="0"/>
    <b v="0"/>
    <s v="film &amp; video/drama"/>
    <x v="4"/>
  </r>
  <r>
    <n v="346"/>
    <s v="Little-Marsh"/>
    <s v="Virtual attitude-oriented migration"/>
    <n v="8000"/>
    <n v="2758"/>
    <x v="0"/>
    <n v="0.34475"/>
    <n v="25"/>
    <n v="110.32"/>
    <x v="1"/>
    <s v="USD"/>
    <n v="1503550800"/>
    <x v="331"/>
    <n v="1508302800"/>
    <d v="2017-10-18T05:00:00"/>
    <b v="0"/>
    <b v="1"/>
    <s v="music/indie rock"/>
    <x v="1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x v="332"/>
    <n v="1425708000"/>
    <d v="2015-03-07T06:00:00"/>
    <b v="0"/>
    <b v="0"/>
    <s v="technology/web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x v="333"/>
    <n v="1488348000"/>
    <d v="2017-03-01T06:00:00"/>
    <b v="0"/>
    <b v="0"/>
    <s v="food/food trucks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x v="296"/>
    <n v="1502600400"/>
    <d v="2017-08-13T05:00:00"/>
    <b v="0"/>
    <b v="0"/>
    <s v="theater/plays"/>
    <x v="3"/>
  </r>
  <r>
    <n v="350"/>
    <s v="Shannon Ltd"/>
    <s v="Pre-emptive neutral capacity"/>
    <n v="100"/>
    <n v="5"/>
    <x v="0"/>
    <n v="0.05"/>
    <n v="1"/>
    <n v="5"/>
    <x v="1"/>
    <s v="USD"/>
    <n v="1432098000"/>
    <x v="334"/>
    <n v="1433653200"/>
    <d v="2015-06-07T05:00:00"/>
    <b v="0"/>
    <b v="1"/>
    <s v="music/jazz"/>
    <x v="1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x v="335"/>
    <n v="1441602000"/>
    <d v="2015-09-07T05:00:00"/>
    <b v="0"/>
    <b v="0"/>
    <s v="music/rock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x v="336"/>
    <n v="1447567200"/>
    <d v="2015-11-15T06:00:00"/>
    <b v="0"/>
    <b v="0"/>
    <s v="theater/plays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x v="337"/>
    <n v="1562389200"/>
    <d v="2019-07-06T05:00:00"/>
    <b v="0"/>
    <b v="0"/>
    <s v="theater/plays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x v="338"/>
    <n v="1378789200"/>
    <d v="2013-09-10T05:00:00"/>
    <b v="0"/>
    <b v="0"/>
    <s v="film &amp; video/documentary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x v="339"/>
    <n v="1488520800"/>
    <d v="2017-03-03T06:00:00"/>
    <b v="0"/>
    <b v="0"/>
    <s v="technology/wearables"/>
    <x v="2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x v="340"/>
    <n v="1327298400"/>
    <d v="2012-01-23T06:00:00"/>
    <b v="0"/>
    <b v="0"/>
    <s v="theater/plays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x v="341"/>
    <n v="1443416400"/>
    <d v="2015-09-28T05:00:00"/>
    <b v="0"/>
    <b v="0"/>
    <s v="games/video games"/>
    <x v="6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x v="342"/>
    <n v="1534136400"/>
    <d v="2018-08-13T05:00:00"/>
    <b v="1"/>
    <b v="0"/>
    <s v="photography/photography books"/>
    <x v="7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x v="343"/>
    <n v="1315026000"/>
    <d v="2011-09-03T05:00:00"/>
    <b v="0"/>
    <b v="0"/>
    <s v="film &amp; video/animation"/>
    <x v="4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x v="344"/>
    <n v="1295071200"/>
    <d v="2011-01-15T06:00:00"/>
    <b v="0"/>
    <b v="1"/>
    <s v="theater/plays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x v="345"/>
    <n v="1509426000"/>
    <d v="2017-10-31T05:00:00"/>
    <b v="0"/>
    <b v="0"/>
    <s v="theater/plays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x v="65"/>
    <n v="1299391200"/>
    <d v="2011-03-06T06:00:00"/>
    <b v="0"/>
    <b v="0"/>
    <s v="music/rock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x v="346"/>
    <n v="1325052000"/>
    <d v="2011-12-28T06:00:00"/>
    <b v="0"/>
    <b v="0"/>
    <s v="music/rock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x v="347"/>
    <n v="1522818000"/>
    <d v="2018-04-04T05:00:00"/>
    <b v="0"/>
    <b v="0"/>
    <s v="music/indie rock"/>
    <x v="1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x v="348"/>
    <n v="1485324000"/>
    <d v="2017-01-25T06:00:00"/>
    <b v="0"/>
    <b v="0"/>
    <s v="theater/plays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x v="349"/>
    <n v="1294120800"/>
    <d v="2011-01-04T06:00:00"/>
    <b v="0"/>
    <b v="1"/>
    <s v="theater/plays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x v="350"/>
    <n v="1415685600"/>
    <d v="2014-11-11T06:00:00"/>
    <b v="0"/>
    <b v="1"/>
    <s v="theater/plays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x v="351"/>
    <n v="1288933200"/>
    <d v="2010-11-05T05:00:00"/>
    <b v="0"/>
    <b v="1"/>
    <s v="film &amp; video/documentary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x v="352"/>
    <n v="1363237200"/>
    <d v="2013-03-14T05:00:00"/>
    <b v="0"/>
    <b v="1"/>
    <s v="film &amp; video/television"/>
    <x v="4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x v="353"/>
    <n v="1555822800"/>
    <d v="2019-04-21T05:00:00"/>
    <b v="0"/>
    <b v="0"/>
    <s v="theater/plays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x v="354"/>
    <n v="1427778000"/>
    <d v="2015-03-31T05:00:00"/>
    <b v="0"/>
    <b v="0"/>
    <s v="theater/plays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x v="355"/>
    <n v="1422424800"/>
    <d v="2015-01-28T06:00:00"/>
    <b v="0"/>
    <b v="1"/>
    <s v="film &amp; video/documentary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x v="356"/>
    <n v="1503637200"/>
    <d v="2017-08-25T05:00:00"/>
    <b v="0"/>
    <b v="0"/>
    <s v="theater/plays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x v="357"/>
    <n v="1547618400"/>
    <d v="2019-01-16T06:00:00"/>
    <b v="0"/>
    <b v="1"/>
    <s v="film &amp; video/documentary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x v="358"/>
    <n v="1449900000"/>
    <d v="2015-12-12T06:00:00"/>
    <b v="0"/>
    <b v="0"/>
    <s v="music/indie rock"/>
    <x v="1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x v="359"/>
    <n v="1405141200"/>
    <d v="2014-07-12T05:00:00"/>
    <b v="0"/>
    <b v="0"/>
    <s v="music/rock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x v="12"/>
    <n v="1572933600"/>
    <d v="2019-11-05T06:00:00"/>
    <b v="0"/>
    <b v="0"/>
    <s v="theater/plays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x v="360"/>
    <n v="1530162000"/>
    <d v="2018-06-28T05:00:00"/>
    <b v="0"/>
    <b v="0"/>
    <s v="film &amp; video/documentary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x v="361"/>
    <n v="1320904800"/>
    <d v="2011-11-10T06:00:00"/>
    <b v="0"/>
    <b v="0"/>
    <s v="theater/plays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x v="362"/>
    <n v="1372395600"/>
    <d v="2013-06-28T05:00:00"/>
    <b v="0"/>
    <b v="0"/>
    <s v="theater/plays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x v="363"/>
    <n v="1437714000"/>
    <d v="2015-07-24T05:00:00"/>
    <b v="0"/>
    <b v="0"/>
    <s v="theater/plays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x v="364"/>
    <n v="1509771600"/>
    <d v="2017-11-04T05:00:00"/>
    <b v="0"/>
    <b v="0"/>
    <s v="photography/photography books"/>
    <x v="7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x v="210"/>
    <n v="1550556000"/>
    <d v="2019-02-19T06:00:00"/>
    <b v="0"/>
    <b v="1"/>
    <s v="food/food trucks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x v="365"/>
    <n v="1489039200"/>
    <d v="2017-03-09T06:00:00"/>
    <b v="1"/>
    <b v="1"/>
    <s v="film &amp; video/documentary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x v="366"/>
    <n v="1556600400"/>
    <d v="2019-04-30T05:00:00"/>
    <b v="0"/>
    <b v="0"/>
    <s v="publishing/nonfiction"/>
    <x v="5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x v="367"/>
    <n v="1278565200"/>
    <d v="2010-07-08T05:00:00"/>
    <b v="0"/>
    <b v="0"/>
    <s v="theater/plays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x v="368"/>
    <n v="1339909200"/>
    <d v="2012-06-17T05:00:00"/>
    <b v="0"/>
    <b v="0"/>
    <s v="technology/wearables"/>
    <x v="2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x v="369"/>
    <n v="1325829600"/>
    <d v="2012-01-06T06:00:00"/>
    <b v="0"/>
    <b v="0"/>
    <s v="music/indie rock"/>
    <x v="1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x v="370"/>
    <n v="1290578400"/>
    <d v="2010-11-24T06:00:00"/>
    <b v="0"/>
    <b v="0"/>
    <s v="theater/plays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x v="371"/>
    <n v="1380344400"/>
    <d v="2013-09-28T05:00:00"/>
    <b v="0"/>
    <b v="0"/>
    <s v="photography/photography books"/>
    <x v="7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x v="287"/>
    <n v="1389852000"/>
    <d v="2014-01-16T06:00:00"/>
    <b v="0"/>
    <b v="0"/>
    <s v="publishing/nonfiction"/>
    <x v="5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x v="372"/>
    <n v="1294466400"/>
    <d v="2011-01-08T06:00:00"/>
    <b v="0"/>
    <b v="0"/>
    <s v="technology/wearables"/>
    <x v="2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x v="373"/>
    <n v="1500354000"/>
    <d v="2017-07-18T05:00:00"/>
    <b v="0"/>
    <b v="0"/>
    <s v="music/jazz"/>
    <x v="1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x v="374"/>
    <n v="1375938000"/>
    <d v="2013-08-08T05:00:00"/>
    <b v="0"/>
    <b v="1"/>
    <s v="film &amp; video/documentary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x v="375"/>
    <n v="1323410400"/>
    <d v="2011-12-09T06:00:00"/>
    <b v="1"/>
    <b v="0"/>
    <s v="theater/plays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x v="376"/>
    <n v="1539406800"/>
    <d v="2018-10-13T05:00:00"/>
    <b v="0"/>
    <b v="0"/>
    <s v="film &amp; video/drama"/>
    <x v="4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x v="377"/>
    <n v="1369803600"/>
    <d v="2013-05-29T05:00:00"/>
    <b v="0"/>
    <b v="0"/>
    <s v="music/rock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x v="378"/>
    <n v="1525928400"/>
    <d v="2018-05-10T05:00:00"/>
    <b v="0"/>
    <b v="1"/>
    <s v="film &amp; video/animation"/>
    <x v="4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x v="379"/>
    <n v="1297231200"/>
    <d v="2011-02-09T06:00:00"/>
    <b v="0"/>
    <b v="0"/>
    <s v="music/indie rock"/>
    <x v="1"/>
  </r>
  <r>
    <n v="400"/>
    <s v="Bell PLC"/>
    <s v="Ergonomic eco-centric open architecture"/>
    <n v="100"/>
    <n v="2"/>
    <x v="0"/>
    <n v="0.02"/>
    <n v="1"/>
    <n v="2"/>
    <x v="1"/>
    <s v="USD"/>
    <n v="1376629200"/>
    <x v="380"/>
    <n v="1378530000"/>
    <d v="2013-09-07T05:00:00"/>
    <b v="0"/>
    <b v="1"/>
    <s v="photography/photography books"/>
    <x v="7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x v="381"/>
    <n v="1572152400"/>
    <d v="2019-10-27T05:00:00"/>
    <b v="0"/>
    <b v="0"/>
    <s v="theater/plays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x v="382"/>
    <n v="1329890400"/>
    <d v="2012-02-22T06:00:00"/>
    <b v="0"/>
    <b v="1"/>
    <s v="film &amp; video/shorts"/>
    <x v="4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x v="125"/>
    <n v="1276750800"/>
    <d v="2010-06-17T05:00:00"/>
    <b v="0"/>
    <b v="1"/>
    <s v="theater/plays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x v="383"/>
    <n v="1510898400"/>
    <d v="2017-11-17T06:00:00"/>
    <b v="0"/>
    <b v="0"/>
    <s v="theater/plays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x v="384"/>
    <n v="1532408400"/>
    <d v="2018-07-24T05:00:00"/>
    <b v="0"/>
    <b v="0"/>
    <s v="theater/plays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x v="385"/>
    <n v="1360562400"/>
    <d v="2013-02-11T06:00:00"/>
    <b v="1"/>
    <b v="0"/>
    <s v="film &amp; video/documentary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x v="386"/>
    <n v="1571547600"/>
    <d v="2019-10-20T05:00:00"/>
    <b v="0"/>
    <b v="0"/>
    <s v="theater/plays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x v="387"/>
    <n v="1468126800"/>
    <d v="2016-07-10T05:00:00"/>
    <b v="0"/>
    <b v="0"/>
    <s v="film &amp; video/documentary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x v="388"/>
    <n v="1492837200"/>
    <d v="2017-04-22T05:00:00"/>
    <b v="0"/>
    <b v="0"/>
    <s v="music/rock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x v="277"/>
    <n v="1430197200"/>
    <d v="2015-04-28T05:00:00"/>
    <b v="0"/>
    <b v="0"/>
    <s v="games/mobile games"/>
    <x v="6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x v="389"/>
    <n v="1496206800"/>
    <d v="2017-05-31T05:00:00"/>
    <b v="0"/>
    <b v="0"/>
    <s v="theater/plays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x v="390"/>
    <n v="1389592800"/>
    <d v="2014-01-13T06:00:00"/>
    <b v="0"/>
    <b v="0"/>
    <s v="publishing/fiction"/>
    <x v="5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x v="391"/>
    <n v="1545631200"/>
    <d v="2018-12-24T06:00:00"/>
    <b v="0"/>
    <b v="0"/>
    <s v="film &amp; video/animation"/>
    <x v="4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x v="392"/>
    <n v="1272430800"/>
    <d v="2010-04-28T05:00:00"/>
    <b v="0"/>
    <b v="1"/>
    <s v="food/food trucks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x v="393"/>
    <n v="1327903200"/>
    <d v="2012-01-30T06:00:00"/>
    <b v="0"/>
    <b v="0"/>
    <s v="theater/plays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x v="394"/>
    <n v="1296021600"/>
    <d v="2011-01-26T06:00:00"/>
    <b v="0"/>
    <b v="1"/>
    <s v="film &amp; video/documentary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x v="395"/>
    <n v="1543298400"/>
    <d v="2018-11-27T06:00:00"/>
    <b v="0"/>
    <b v="0"/>
    <s v="theater/plays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x v="396"/>
    <n v="1336366800"/>
    <d v="2012-05-07T05:00:00"/>
    <b v="0"/>
    <b v="0"/>
    <s v="film &amp; video/documentary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x v="397"/>
    <n v="1325052000"/>
    <d v="2011-12-28T06:00:00"/>
    <b v="0"/>
    <b v="0"/>
    <s v="technology/web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x v="398"/>
    <n v="1499576400"/>
    <d v="2017-07-09T05:00:00"/>
    <b v="0"/>
    <b v="0"/>
    <s v="theater/plays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x v="399"/>
    <n v="1501304400"/>
    <d v="2017-07-29T05:00:00"/>
    <b v="0"/>
    <b v="1"/>
    <s v="technology/wearables"/>
    <x v="2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x v="400"/>
    <n v="1273208400"/>
    <d v="2010-05-07T05:00:00"/>
    <b v="0"/>
    <b v="1"/>
    <s v="theater/plays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x v="116"/>
    <n v="1316840400"/>
    <d v="2011-09-24T05:00:00"/>
    <b v="0"/>
    <b v="1"/>
    <s v="food/food trucks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x v="401"/>
    <n v="1524546000"/>
    <d v="2018-04-24T05:00:00"/>
    <b v="0"/>
    <b v="0"/>
    <s v="music/indie rock"/>
    <x v="1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x v="402"/>
    <n v="1438578000"/>
    <d v="2015-08-03T05:00:00"/>
    <b v="0"/>
    <b v="0"/>
    <s v="photography/photography books"/>
    <x v="7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x v="403"/>
    <n v="1362549600"/>
    <d v="2013-03-06T06:00:00"/>
    <b v="0"/>
    <b v="0"/>
    <s v="theater/plays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x v="404"/>
    <n v="1413349200"/>
    <d v="2014-10-15T05:00:00"/>
    <b v="0"/>
    <b v="1"/>
    <s v="theater/plays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x v="405"/>
    <n v="1298008800"/>
    <d v="2011-02-18T06:00:00"/>
    <b v="0"/>
    <b v="0"/>
    <s v="film &amp; video/animation"/>
    <x v="4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x v="406"/>
    <n v="1394427600"/>
    <d v="2014-03-10T05:00:00"/>
    <b v="0"/>
    <b v="1"/>
    <s v="photography/photography books"/>
    <x v="7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x v="407"/>
    <n v="1572670800"/>
    <d v="2019-11-02T05:00:00"/>
    <b v="0"/>
    <b v="0"/>
    <s v="theater/plays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x v="408"/>
    <n v="1531112400"/>
    <d v="2018-07-09T05:00:00"/>
    <b v="1"/>
    <b v="0"/>
    <s v="theater/plays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x v="409"/>
    <n v="1400734800"/>
    <d v="2014-05-22T05:00:00"/>
    <b v="0"/>
    <b v="0"/>
    <s v="theater/plays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x v="410"/>
    <n v="1386741600"/>
    <d v="2013-12-11T06:00:00"/>
    <b v="0"/>
    <b v="1"/>
    <s v="film &amp; video/documentary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x v="411"/>
    <n v="1481781600"/>
    <d v="2016-12-15T06:00:00"/>
    <b v="1"/>
    <b v="0"/>
    <s v="theater/plays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x v="412"/>
    <n v="1419660000"/>
    <d v="2014-12-27T06:00:00"/>
    <b v="0"/>
    <b v="1"/>
    <s v="theater/plays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x v="413"/>
    <n v="1555822800"/>
    <d v="2019-04-21T05:00:00"/>
    <b v="0"/>
    <b v="0"/>
    <s v="music/jazz"/>
    <x v="1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x v="414"/>
    <n v="1442379600"/>
    <d v="2015-09-16T05:00:00"/>
    <b v="0"/>
    <b v="1"/>
    <s v="film &amp; video/animation"/>
    <x v="4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x v="415"/>
    <n v="1364965200"/>
    <d v="2013-04-03T05:00:00"/>
    <b v="0"/>
    <b v="0"/>
    <s v="theater/plays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x v="416"/>
    <n v="1479016800"/>
    <d v="2016-11-13T06:00:00"/>
    <b v="0"/>
    <b v="0"/>
    <s v="film &amp; video/science fiction"/>
    <x v="4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x v="417"/>
    <n v="1499662800"/>
    <d v="2017-07-10T05:00:00"/>
    <b v="0"/>
    <b v="0"/>
    <s v="film &amp; video/television"/>
    <x v="4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x v="418"/>
    <n v="1337835600"/>
    <d v="2012-05-24T05:00:00"/>
    <b v="0"/>
    <b v="0"/>
    <s v="technology/wearables"/>
    <x v="2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x v="419"/>
    <n v="1505710800"/>
    <d v="2017-09-18T05:00:00"/>
    <b v="0"/>
    <b v="0"/>
    <s v="theater/plays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x v="420"/>
    <n v="1287464400"/>
    <d v="2010-10-19T05:00:00"/>
    <b v="0"/>
    <b v="0"/>
    <s v="theater/plays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x v="421"/>
    <n v="1311656400"/>
    <d v="2011-07-26T05:00:00"/>
    <b v="0"/>
    <b v="1"/>
    <s v="music/indie rock"/>
    <x v="1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x v="422"/>
    <n v="1293170400"/>
    <d v="2010-12-24T06:00:00"/>
    <b v="0"/>
    <b v="1"/>
    <s v="theater/plays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x v="423"/>
    <n v="1355983200"/>
    <d v="2012-12-20T06:00:00"/>
    <b v="0"/>
    <b v="0"/>
    <s v="technology/wearables"/>
    <x v="2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x v="424"/>
    <n v="1515045600"/>
    <d v="2018-01-04T06:00:00"/>
    <b v="0"/>
    <b v="0"/>
    <s v="film &amp; video/television"/>
    <x v="4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x v="425"/>
    <n v="1366088400"/>
    <d v="2013-04-16T05:00:00"/>
    <b v="0"/>
    <b v="1"/>
    <s v="games/video games"/>
    <x v="6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x v="426"/>
    <n v="1553317200"/>
    <d v="2019-03-23T05:00:00"/>
    <b v="0"/>
    <b v="0"/>
    <s v="games/video games"/>
    <x v="6"/>
  </r>
  <r>
    <n v="450"/>
    <s v="Delgado-Hatfield"/>
    <s v="Up-sized composite success"/>
    <n v="100"/>
    <n v="4"/>
    <x v="0"/>
    <n v="0.04"/>
    <n v="1"/>
    <n v="4"/>
    <x v="0"/>
    <s v="CAD"/>
    <n v="1540098000"/>
    <x v="427"/>
    <n v="1542088800"/>
    <d v="2018-11-13T06:00:00"/>
    <b v="0"/>
    <b v="0"/>
    <s v="film &amp; video/animation"/>
    <x v="4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x v="428"/>
    <n v="1503118800"/>
    <d v="2017-08-19T05:00:00"/>
    <b v="0"/>
    <b v="0"/>
    <s v="music/rock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x v="429"/>
    <n v="1278478800"/>
    <d v="2010-07-07T05:00:00"/>
    <b v="0"/>
    <b v="0"/>
    <s v="film &amp; video/drama"/>
    <x v="4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x v="411"/>
    <n v="1484114400"/>
    <d v="2017-01-11T06:00:00"/>
    <b v="0"/>
    <b v="0"/>
    <s v="film &amp; video/science fiction"/>
    <x v="4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x v="430"/>
    <n v="1385445600"/>
    <d v="2013-11-26T06:00:00"/>
    <b v="0"/>
    <b v="1"/>
    <s v="film &amp; video/drama"/>
    <x v="4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x v="431"/>
    <n v="1318741200"/>
    <d v="2011-10-16T05:00:00"/>
    <b v="0"/>
    <b v="0"/>
    <s v="theater/plays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x v="432"/>
    <n v="1518242400"/>
    <d v="2018-02-10T06:00:00"/>
    <b v="0"/>
    <b v="1"/>
    <s v="music/indie rock"/>
    <x v="1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x v="433"/>
    <n v="1476594000"/>
    <d v="2016-10-16T05:00:00"/>
    <b v="0"/>
    <b v="0"/>
    <s v="theater/plays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x v="434"/>
    <n v="1273554000"/>
    <d v="2010-05-11T05:00:00"/>
    <b v="0"/>
    <b v="0"/>
    <s v="theater/plays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x v="435"/>
    <n v="1421906400"/>
    <d v="2015-01-22T06:00:00"/>
    <b v="0"/>
    <b v="0"/>
    <s v="film &amp; video/documentary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x v="8"/>
    <n v="1281589200"/>
    <d v="2010-08-12T05:00:00"/>
    <b v="0"/>
    <b v="0"/>
    <s v="theater/plays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x v="436"/>
    <n v="1400389200"/>
    <d v="2014-05-18T05:00:00"/>
    <b v="0"/>
    <b v="0"/>
    <s v="film &amp; video/drama"/>
    <x v="4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x v="385"/>
    <n v="1362808800"/>
    <d v="2013-03-09T06:00:00"/>
    <b v="0"/>
    <b v="0"/>
    <s v="games/mobile games"/>
    <x v="6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x v="437"/>
    <n v="1388815200"/>
    <d v="2014-01-04T06:00:00"/>
    <b v="0"/>
    <b v="0"/>
    <s v="film &amp; video/animation"/>
    <x v="4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x v="438"/>
    <n v="1519538400"/>
    <d v="2018-02-25T06:00:00"/>
    <b v="0"/>
    <b v="0"/>
    <s v="theater/plays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x v="439"/>
    <n v="1517810400"/>
    <d v="2018-02-05T06:00:00"/>
    <b v="0"/>
    <b v="0"/>
    <s v="publishing/translations"/>
    <x v="5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x v="440"/>
    <n v="1370581200"/>
    <d v="2013-06-07T05:00:00"/>
    <b v="0"/>
    <b v="1"/>
    <s v="technology/wearables"/>
    <x v="2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x v="441"/>
    <n v="1448863200"/>
    <d v="2015-11-30T06:00:00"/>
    <b v="0"/>
    <b v="1"/>
    <s v="technology/web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x v="442"/>
    <n v="1556600400"/>
    <d v="2019-04-30T05:00:00"/>
    <b v="0"/>
    <b v="0"/>
    <s v="theater/plays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x v="443"/>
    <n v="1432098000"/>
    <d v="2015-05-20T05:00:00"/>
    <b v="0"/>
    <b v="0"/>
    <s v="film &amp; video/drama"/>
    <x v="4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x v="315"/>
    <n v="1482127200"/>
    <d v="2016-12-19T06:00:00"/>
    <b v="0"/>
    <b v="0"/>
    <s v="technology/wearables"/>
    <x v="2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x v="444"/>
    <n v="1335934800"/>
    <d v="2012-05-02T05:00:00"/>
    <b v="0"/>
    <b v="1"/>
    <s v="food/food trucks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x v="445"/>
    <n v="1556946000"/>
    <d v="2019-05-04T05:00:00"/>
    <b v="0"/>
    <b v="0"/>
    <s v="music/rock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x v="446"/>
    <n v="1530075600"/>
    <d v="2018-06-27T05:00:00"/>
    <b v="0"/>
    <b v="0"/>
    <s v="music/electric music"/>
    <x v="1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x v="447"/>
    <n v="1418796000"/>
    <d v="2014-12-17T06:00:00"/>
    <b v="0"/>
    <b v="0"/>
    <s v="film &amp; video/television"/>
    <x v="4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x v="448"/>
    <n v="1372482000"/>
    <d v="2013-06-29T05:00:00"/>
    <b v="0"/>
    <b v="1"/>
    <s v="publishing/translations"/>
    <x v="5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x v="342"/>
    <n v="1534395600"/>
    <d v="2018-08-16T05:00:00"/>
    <b v="0"/>
    <b v="0"/>
    <s v="publishing/fiction"/>
    <x v="5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x v="449"/>
    <n v="1311397200"/>
    <d v="2011-07-23T05:00:00"/>
    <b v="0"/>
    <b v="0"/>
    <s v="film &amp; video/science fiction"/>
    <x v="4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x v="450"/>
    <n v="1426914000"/>
    <d v="2015-03-21T05:00:00"/>
    <b v="0"/>
    <b v="0"/>
    <s v="technology/wearables"/>
    <x v="2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x v="451"/>
    <n v="1501477200"/>
    <d v="2017-07-31T05:00:00"/>
    <b v="0"/>
    <b v="0"/>
    <s v="food/food trucks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x v="452"/>
    <n v="1269061200"/>
    <d v="2010-03-20T05:00:00"/>
    <b v="0"/>
    <b v="1"/>
    <s v="photography/photography books"/>
    <x v="7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x v="453"/>
    <n v="1415772000"/>
    <d v="2014-11-12T06:00:00"/>
    <b v="0"/>
    <b v="1"/>
    <s v="theater/plays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x v="454"/>
    <n v="1331013600"/>
    <d v="2012-03-06T06:00:00"/>
    <b v="0"/>
    <b v="1"/>
    <s v="publishing/fiction"/>
    <x v="5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x v="455"/>
    <n v="1576735200"/>
    <d v="2019-12-19T06:00:00"/>
    <b v="0"/>
    <b v="0"/>
    <s v="theater/plays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x v="456"/>
    <n v="1411362000"/>
    <d v="2014-09-22T05:00:00"/>
    <b v="0"/>
    <b v="1"/>
    <s v="food/food trucks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x v="457"/>
    <n v="1563685200"/>
    <d v="2019-07-21T05:00:00"/>
    <b v="0"/>
    <b v="0"/>
    <s v="theater/plays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x v="458"/>
    <n v="1521867600"/>
    <d v="2018-03-24T05:00:00"/>
    <b v="0"/>
    <b v="1"/>
    <s v="publishing/translations"/>
    <x v="5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x v="459"/>
    <n v="1495515600"/>
    <d v="2017-05-23T05:00:00"/>
    <b v="0"/>
    <b v="0"/>
    <s v="theater/plays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x v="460"/>
    <n v="1455948000"/>
    <d v="2016-02-20T06:00:00"/>
    <b v="0"/>
    <b v="0"/>
    <s v="theater/plays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x v="461"/>
    <n v="1282366800"/>
    <d v="2010-08-21T05:00:00"/>
    <b v="0"/>
    <b v="0"/>
    <s v="technology/wearables"/>
    <x v="2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x v="462"/>
    <n v="1574575200"/>
    <d v="2019-11-24T06:00:00"/>
    <b v="0"/>
    <b v="0"/>
    <s v="journalism/audio"/>
    <x v="8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x v="463"/>
    <n v="1374901200"/>
    <d v="2013-07-27T05:00:00"/>
    <b v="0"/>
    <b v="1"/>
    <s v="food/food trucks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x v="464"/>
    <n v="1278910800"/>
    <d v="2010-07-12T05:00:00"/>
    <b v="1"/>
    <b v="1"/>
    <s v="film &amp; video/shorts"/>
    <x v="4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x v="465"/>
    <n v="1562907600"/>
    <d v="2019-07-12T05:00:00"/>
    <b v="0"/>
    <b v="0"/>
    <s v="photography/photography books"/>
    <x v="7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x v="466"/>
    <n v="1332478800"/>
    <d v="2012-03-23T05:00:00"/>
    <b v="0"/>
    <b v="0"/>
    <s v="technology/wearables"/>
    <x v="2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x v="467"/>
    <n v="1402722000"/>
    <d v="2014-06-14T05:00:00"/>
    <b v="0"/>
    <b v="0"/>
    <s v="theater/plays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x v="468"/>
    <n v="1496811600"/>
    <d v="2017-06-07T05:00:00"/>
    <b v="0"/>
    <b v="0"/>
    <s v="film &amp; video/animation"/>
    <x v="4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x v="469"/>
    <n v="1482213600"/>
    <d v="2016-12-20T06:00:00"/>
    <b v="0"/>
    <b v="1"/>
    <s v="technology/wearables"/>
    <x v="2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x v="470"/>
    <n v="1420264800"/>
    <d v="2015-01-03T06:00:00"/>
    <b v="0"/>
    <b v="0"/>
    <s v="technology/web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x v="471"/>
    <n v="1458450000"/>
    <d v="2016-03-20T05:00:00"/>
    <b v="0"/>
    <b v="1"/>
    <s v="film &amp; video/documentary"/>
    <x v="4"/>
  </r>
  <r>
    <n v="500"/>
    <s v="Valdez Ltd"/>
    <s v="Team-oriented clear-thinking matrix"/>
    <n v="100"/>
    <n v="0"/>
    <x v="0"/>
    <n v="0"/>
    <n v="0"/>
    <e v="#DIV/0!"/>
    <x v="1"/>
    <s v="USD"/>
    <n v="1367384400"/>
    <x v="472"/>
    <n v="1369803600"/>
    <d v="2013-05-29T05:00:00"/>
    <b v="0"/>
    <b v="1"/>
    <s v="theater/plays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x v="473"/>
    <n v="1363237200"/>
    <d v="2013-03-14T05:00:00"/>
    <b v="0"/>
    <b v="0"/>
    <s v="film &amp; video/documentary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x v="474"/>
    <n v="1345870800"/>
    <d v="2012-08-25T05:00:00"/>
    <b v="0"/>
    <b v="1"/>
    <s v="games/video games"/>
    <x v="6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x v="72"/>
    <n v="1437454800"/>
    <d v="2015-07-21T05:00:00"/>
    <b v="0"/>
    <b v="0"/>
    <s v="film &amp; video/drama"/>
    <x v="4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x v="443"/>
    <n v="1432011600"/>
    <d v="2015-05-19T05:00:00"/>
    <b v="0"/>
    <b v="0"/>
    <s v="music/rock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x v="475"/>
    <n v="1366347600"/>
    <d v="2013-04-19T05:00:00"/>
    <b v="0"/>
    <b v="1"/>
    <s v="publishing/radio &amp; podcasts"/>
    <x v="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x v="81"/>
    <n v="1512885600"/>
    <d v="2017-12-10T06:00:00"/>
    <b v="0"/>
    <b v="1"/>
    <s v="theater/plays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x v="476"/>
    <n v="1369717200"/>
    <d v="2013-05-28T05:00:00"/>
    <b v="0"/>
    <b v="1"/>
    <s v="technology/web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x v="192"/>
    <n v="1534654800"/>
    <d v="2018-08-19T05:00:00"/>
    <b v="0"/>
    <b v="0"/>
    <s v="theater/plays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x v="477"/>
    <n v="1337058000"/>
    <d v="2012-05-15T05:00:00"/>
    <b v="0"/>
    <b v="0"/>
    <s v="theater/plays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x v="478"/>
    <n v="1529816400"/>
    <d v="2018-06-24T05:00:00"/>
    <b v="0"/>
    <b v="0"/>
    <s v="film &amp; video/drama"/>
    <x v="4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x v="479"/>
    <n v="1564894800"/>
    <d v="2019-08-04T05:00:00"/>
    <b v="0"/>
    <b v="0"/>
    <s v="theater/plays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x v="480"/>
    <n v="1404622800"/>
    <d v="2014-07-06T05:00:00"/>
    <b v="0"/>
    <b v="1"/>
    <s v="games/video games"/>
    <x v="6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x v="180"/>
    <n v="1284181200"/>
    <d v="2010-09-11T05:00:00"/>
    <b v="0"/>
    <b v="0"/>
    <s v="film &amp; video/television"/>
    <x v="4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x v="481"/>
    <n v="1386741600"/>
    <d v="2013-12-11T06:00:00"/>
    <b v="0"/>
    <b v="1"/>
    <s v="music/rock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x v="482"/>
    <n v="1324792800"/>
    <d v="2011-12-25T06:00:00"/>
    <b v="0"/>
    <b v="1"/>
    <s v="theater/plays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x v="194"/>
    <n v="1284354000"/>
    <d v="2010-09-13T05:00:00"/>
    <b v="0"/>
    <b v="0"/>
    <s v="publishing/nonfiction"/>
    <x v="5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x v="483"/>
    <n v="1494392400"/>
    <d v="2017-05-10T05:00:00"/>
    <b v="0"/>
    <b v="0"/>
    <s v="food/food trucks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x v="484"/>
    <n v="1519538400"/>
    <d v="2018-02-25T06:00:00"/>
    <b v="0"/>
    <b v="1"/>
    <s v="film &amp; video/animation"/>
    <x v="4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x v="355"/>
    <n v="1421906400"/>
    <d v="2015-01-22T06:00:00"/>
    <b v="0"/>
    <b v="1"/>
    <s v="music/rock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x v="485"/>
    <n v="1555909200"/>
    <d v="2019-04-22T05:00:00"/>
    <b v="0"/>
    <b v="0"/>
    <s v="theater/plays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x v="486"/>
    <n v="1472446800"/>
    <d v="2016-08-29T05:00:00"/>
    <b v="0"/>
    <b v="1"/>
    <s v="film &amp; video/drama"/>
    <x v="4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x v="487"/>
    <n v="1342328400"/>
    <d v="2012-07-15T05:00:00"/>
    <b v="0"/>
    <b v="0"/>
    <s v="film &amp; video/shorts"/>
    <x v="4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x v="488"/>
    <n v="1268114400"/>
    <d v="2010-03-09T06:00:00"/>
    <b v="0"/>
    <b v="0"/>
    <s v="film &amp; video/shorts"/>
    <x v="4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x v="489"/>
    <n v="1273381200"/>
    <d v="2010-05-09T05:00:00"/>
    <b v="0"/>
    <b v="0"/>
    <s v="theater/plays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x v="490"/>
    <n v="1290837600"/>
    <d v="2010-11-27T06:00:00"/>
    <b v="0"/>
    <b v="0"/>
    <s v="technology/wearables"/>
    <x v="2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x v="312"/>
    <n v="1454306400"/>
    <d v="2016-02-01T06:00:00"/>
    <b v="0"/>
    <b v="1"/>
    <s v="theater/plays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x v="491"/>
    <n v="1457762400"/>
    <d v="2016-03-12T06:00:00"/>
    <b v="0"/>
    <b v="0"/>
    <s v="film &amp; video/animation"/>
    <x v="4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x v="492"/>
    <n v="1389074400"/>
    <d v="2014-01-07T06:00:00"/>
    <b v="0"/>
    <b v="0"/>
    <s v="music/indie rock"/>
    <x v="1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x v="493"/>
    <n v="1402117200"/>
    <d v="2014-06-07T05:00:00"/>
    <b v="0"/>
    <b v="0"/>
    <s v="games/video games"/>
    <x v="6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x v="494"/>
    <n v="1284440400"/>
    <d v="2010-09-14T05:00:00"/>
    <b v="0"/>
    <b v="1"/>
    <s v="publishing/fiction"/>
    <x v="5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x v="495"/>
    <n v="1388988000"/>
    <d v="2014-01-06T06:00:00"/>
    <b v="0"/>
    <b v="0"/>
    <s v="games/video games"/>
    <x v="6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x v="496"/>
    <n v="1516946400"/>
    <d v="2018-01-26T06:00:00"/>
    <b v="0"/>
    <b v="0"/>
    <s v="theater/plays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x v="497"/>
    <n v="1377752400"/>
    <d v="2013-08-29T05:00:00"/>
    <b v="0"/>
    <b v="0"/>
    <s v="music/indie rock"/>
    <x v="1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x v="498"/>
    <n v="1534568400"/>
    <d v="2018-08-18T05:00:00"/>
    <b v="0"/>
    <b v="1"/>
    <s v="film &amp; video/drama"/>
    <x v="4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x v="499"/>
    <n v="1528606800"/>
    <d v="2018-06-10T05:00:00"/>
    <b v="0"/>
    <b v="1"/>
    <s v="theater/plays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x v="500"/>
    <n v="1284872400"/>
    <d v="2010-09-19T05:00:00"/>
    <b v="0"/>
    <b v="0"/>
    <s v="publishing/fiction"/>
    <x v="5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x v="501"/>
    <n v="1537592400"/>
    <d v="2018-09-22T05:00:00"/>
    <b v="1"/>
    <b v="1"/>
    <s v="film &amp; video/documentary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x v="502"/>
    <n v="1381208400"/>
    <d v="2013-10-08T05:00:00"/>
    <b v="0"/>
    <b v="0"/>
    <s v="games/mobile games"/>
    <x v="6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x v="503"/>
    <n v="1562475600"/>
    <d v="2019-07-07T05:00:00"/>
    <b v="0"/>
    <b v="1"/>
    <s v="food/food trucks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x v="504"/>
    <n v="1527397200"/>
    <d v="2018-05-27T05:00:00"/>
    <b v="0"/>
    <b v="0"/>
    <s v="photography/photography books"/>
    <x v="7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x v="505"/>
    <n v="1436158800"/>
    <d v="2015-07-06T05:00:00"/>
    <b v="0"/>
    <b v="0"/>
    <s v="games/mobile games"/>
    <x v="6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x v="506"/>
    <n v="1456034400"/>
    <d v="2016-02-21T06:00:00"/>
    <b v="0"/>
    <b v="0"/>
    <s v="music/indie rock"/>
    <x v="1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x v="507"/>
    <n v="1380171600"/>
    <d v="2013-09-26T05:00:00"/>
    <b v="0"/>
    <b v="0"/>
    <s v="games/video games"/>
    <x v="6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x v="508"/>
    <n v="1453356000"/>
    <d v="2016-01-21T06:00:00"/>
    <b v="0"/>
    <b v="0"/>
    <s v="music/rock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x v="509"/>
    <n v="1578981600"/>
    <d v="2020-01-14T06:00:00"/>
    <b v="0"/>
    <b v="0"/>
    <s v="theater/plays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x v="510"/>
    <n v="1537419600"/>
    <d v="2018-09-20T05:00:00"/>
    <b v="0"/>
    <b v="1"/>
    <s v="theater/plays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x v="511"/>
    <n v="1423202400"/>
    <d v="2015-02-06T06:00:00"/>
    <b v="0"/>
    <b v="0"/>
    <s v="film &amp; video/drama"/>
    <x v="4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x v="512"/>
    <n v="1460610000"/>
    <d v="2016-04-14T05:00:00"/>
    <b v="0"/>
    <b v="0"/>
    <s v="theater/plays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x v="513"/>
    <n v="1370494800"/>
    <d v="2013-06-06T05:00:00"/>
    <b v="0"/>
    <b v="0"/>
    <s v="technology/wearables"/>
    <x v="2"/>
  </r>
  <r>
    <n v="550"/>
    <s v="Morrison-Henderson"/>
    <s v="De-engineered disintermediate encoding"/>
    <n v="100"/>
    <n v="4"/>
    <x v="3"/>
    <n v="0.04"/>
    <n v="1"/>
    <n v="4"/>
    <x v="5"/>
    <s v="CHF"/>
    <n v="1330495200"/>
    <x v="514"/>
    <n v="1332306000"/>
    <d v="2012-03-21T05:00:00"/>
    <b v="0"/>
    <b v="0"/>
    <s v="music/indie rock"/>
    <x v="1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x v="515"/>
    <n v="1422511200"/>
    <d v="2015-01-29T06:00:00"/>
    <b v="0"/>
    <b v="1"/>
    <s v="technology/web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x v="516"/>
    <n v="1480312800"/>
    <d v="2016-11-28T06:00:00"/>
    <b v="0"/>
    <b v="0"/>
    <s v="theater/plays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x v="517"/>
    <n v="1294034400"/>
    <d v="2011-01-03T06:00:00"/>
    <b v="0"/>
    <b v="0"/>
    <s v="music/rock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x v="518"/>
    <n v="1482645600"/>
    <d v="2016-12-25T06:00:00"/>
    <b v="0"/>
    <b v="0"/>
    <s v="music/indie rock"/>
    <x v="1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x v="519"/>
    <n v="1399093200"/>
    <d v="2014-05-03T05:00:00"/>
    <b v="0"/>
    <b v="0"/>
    <s v="music/rock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x v="520"/>
    <n v="1315890000"/>
    <d v="2011-09-13T05:00:00"/>
    <b v="0"/>
    <b v="1"/>
    <s v="publishing/translations"/>
    <x v="5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x v="521"/>
    <n v="1444021200"/>
    <d v="2015-10-05T05:00:00"/>
    <b v="0"/>
    <b v="1"/>
    <s v="film &amp; video/science fiction"/>
    <x v="4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x v="522"/>
    <n v="1460005200"/>
    <d v="2016-04-07T05:00:00"/>
    <b v="0"/>
    <b v="0"/>
    <s v="theater/plays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x v="523"/>
    <n v="1470718800"/>
    <d v="2016-08-09T05:00:00"/>
    <b v="0"/>
    <b v="0"/>
    <s v="theater/plays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x v="524"/>
    <n v="1325052000"/>
    <d v="2011-12-28T06:00:00"/>
    <b v="0"/>
    <b v="0"/>
    <s v="film &amp; video/animation"/>
    <x v="4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x v="525"/>
    <n v="1319000400"/>
    <d v="2011-10-19T05:00:00"/>
    <b v="0"/>
    <b v="0"/>
    <s v="theater/plays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x v="188"/>
    <n v="1552539600"/>
    <d v="2019-03-14T05:00:00"/>
    <b v="0"/>
    <b v="0"/>
    <s v="music/rock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x v="526"/>
    <n v="1543816800"/>
    <d v="2018-12-03T06:00:00"/>
    <b v="0"/>
    <b v="0"/>
    <s v="film &amp; video/documentary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x v="527"/>
    <n v="1427086800"/>
    <d v="2015-03-23T05:00:00"/>
    <b v="0"/>
    <b v="0"/>
    <s v="theater/plays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x v="528"/>
    <n v="1323064800"/>
    <d v="2011-12-05T06:00:00"/>
    <b v="0"/>
    <b v="0"/>
    <s v="theater/plays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x v="522"/>
    <n v="1458277200"/>
    <d v="2016-03-18T05:00:00"/>
    <b v="0"/>
    <b v="1"/>
    <s v="music/electric music"/>
    <x v="1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x v="529"/>
    <n v="1405141200"/>
    <d v="2014-07-12T05:00:00"/>
    <b v="0"/>
    <b v="0"/>
    <s v="music/rock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x v="530"/>
    <n v="1283058000"/>
    <d v="2010-08-29T05:00:00"/>
    <b v="0"/>
    <b v="0"/>
    <s v="theater/plays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x v="531"/>
    <n v="1295762400"/>
    <d v="2011-01-23T06:00:00"/>
    <b v="0"/>
    <b v="0"/>
    <s v="film &amp; video/animation"/>
    <x v="4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x v="515"/>
    <n v="1419573600"/>
    <d v="2014-12-26T06:00:00"/>
    <b v="0"/>
    <b v="1"/>
    <s v="music/rock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x v="532"/>
    <n v="1438750800"/>
    <d v="2015-08-05T05:00:00"/>
    <b v="0"/>
    <b v="0"/>
    <s v="film &amp; video/shorts"/>
    <x v="4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x v="533"/>
    <n v="1444798800"/>
    <d v="2015-10-14T05:00:00"/>
    <b v="0"/>
    <b v="1"/>
    <s v="music/rock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x v="409"/>
    <n v="1399179600"/>
    <d v="2014-05-04T05:00:00"/>
    <b v="0"/>
    <b v="0"/>
    <s v="journalism/audio"/>
    <x v="8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x v="534"/>
    <n v="1576562400"/>
    <d v="2019-12-17T06:00:00"/>
    <b v="0"/>
    <b v="1"/>
    <s v="food/food trucks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x v="53"/>
    <n v="1400821200"/>
    <d v="2014-05-23T05:00:00"/>
    <b v="0"/>
    <b v="1"/>
    <s v="theater/plays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x v="535"/>
    <n v="1510984800"/>
    <d v="2017-11-18T06:00:00"/>
    <b v="0"/>
    <b v="0"/>
    <s v="theater/plays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x v="536"/>
    <n v="1302066000"/>
    <d v="2011-04-06T05:00:00"/>
    <b v="0"/>
    <b v="0"/>
    <s v="music/jazz"/>
    <x v="1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x v="537"/>
    <n v="1322978400"/>
    <d v="2011-12-04T06:00:00"/>
    <b v="0"/>
    <b v="0"/>
    <s v="film &amp; video/science fiction"/>
    <x v="4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x v="538"/>
    <n v="1313730000"/>
    <d v="2011-08-19T05:00:00"/>
    <b v="0"/>
    <b v="0"/>
    <s v="music/jazz"/>
    <x v="1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x v="539"/>
    <n v="1394085600"/>
    <d v="2014-03-06T06:00:00"/>
    <b v="0"/>
    <b v="0"/>
    <s v="theater/plays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x v="540"/>
    <n v="1305349200"/>
    <d v="2011-05-14T05:00:00"/>
    <b v="0"/>
    <b v="0"/>
    <s v="technology/web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x v="505"/>
    <n v="1434344400"/>
    <d v="2015-06-15T05:00:00"/>
    <b v="0"/>
    <b v="1"/>
    <s v="games/video games"/>
    <x v="6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x v="541"/>
    <n v="1331186400"/>
    <d v="2012-03-08T06:00:00"/>
    <b v="0"/>
    <b v="0"/>
    <s v="film &amp; video/documentary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x v="542"/>
    <n v="1336539600"/>
    <d v="2012-05-09T05:00:00"/>
    <b v="0"/>
    <b v="0"/>
    <s v="technology/web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x v="543"/>
    <n v="1269752400"/>
    <d v="2010-03-28T05:00:00"/>
    <b v="0"/>
    <b v="0"/>
    <s v="publishing/translations"/>
    <x v="5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x v="544"/>
    <n v="1291615200"/>
    <d v="2010-12-06T06:00:00"/>
    <b v="0"/>
    <b v="0"/>
    <s v="music/rock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x v="35"/>
    <n v="1552366800"/>
    <d v="2019-03-12T05:00:00"/>
    <b v="0"/>
    <b v="1"/>
    <s v="food/food trucks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x v="152"/>
    <n v="1272171600"/>
    <d v="2010-04-25T05:00:00"/>
    <b v="0"/>
    <b v="0"/>
    <s v="theater/plays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x v="545"/>
    <n v="1436677200"/>
    <d v="2015-07-12T05:00:00"/>
    <b v="0"/>
    <b v="0"/>
    <s v="film &amp; video/documentary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x v="546"/>
    <n v="1420092000"/>
    <d v="2015-01-01T06:00:00"/>
    <b v="0"/>
    <b v="0"/>
    <s v="publishing/radio &amp; podcasts"/>
    <x v="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x v="547"/>
    <n v="1279947600"/>
    <d v="2010-07-24T05:00:00"/>
    <b v="0"/>
    <b v="0"/>
    <s v="games/video games"/>
    <x v="6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x v="548"/>
    <n v="1402203600"/>
    <d v="2014-06-08T05:00:00"/>
    <b v="0"/>
    <b v="0"/>
    <s v="theater/plays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x v="549"/>
    <n v="1396933200"/>
    <d v="2014-04-08T05:00:00"/>
    <b v="0"/>
    <b v="0"/>
    <s v="film &amp; video/animation"/>
    <x v="4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x v="550"/>
    <n v="1467262800"/>
    <d v="2016-06-30T05:00:00"/>
    <b v="0"/>
    <b v="1"/>
    <s v="theater/plays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x v="551"/>
    <n v="1270530000"/>
    <d v="2010-04-06T05:00:00"/>
    <b v="0"/>
    <b v="1"/>
    <s v="theater/plays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x v="552"/>
    <n v="1457762400"/>
    <d v="2016-03-12T06:00:00"/>
    <b v="0"/>
    <b v="1"/>
    <s v="film &amp; video/drama"/>
    <x v="4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x v="462"/>
    <n v="1575525600"/>
    <d v="2019-12-05T06:00:00"/>
    <b v="0"/>
    <b v="0"/>
    <s v="theater/plays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x v="553"/>
    <n v="1279083600"/>
    <d v="2010-07-14T05:00:00"/>
    <b v="0"/>
    <b v="0"/>
    <s v="music/rock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x v="554"/>
    <n v="1424412000"/>
    <d v="2015-02-20T06:00:00"/>
    <b v="0"/>
    <b v="0"/>
    <s v="film &amp; video/documentary"/>
    <x v="4"/>
  </r>
  <r>
    <n v="600"/>
    <s v="Brown-George"/>
    <s v="Cross-platform tertiary array"/>
    <n v="100"/>
    <n v="5"/>
    <x v="0"/>
    <n v="0.05"/>
    <n v="1"/>
    <n v="5"/>
    <x v="4"/>
    <s v="GBP"/>
    <n v="1375160400"/>
    <x v="555"/>
    <n v="1376197200"/>
    <d v="2013-08-11T05:00:00"/>
    <b v="0"/>
    <b v="0"/>
    <s v="food/food trucks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x v="548"/>
    <n v="1402894800"/>
    <d v="2014-06-16T05:00:00"/>
    <b v="1"/>
    <b v="0"/>
    <s v="technology/wearables"/>
    <x v="2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x v="62"/>
    <n v="1434430800"/>
    <d v="2015-06-16T05:00:00"/>
    <b v="0"/>
    <b v="0"/>
    <s v="theater/plays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x v="556"/>
    <n v="1557896400"/>
    <d v="2019-05-15T05:00:00"/>
    <b v="0"/>
    <b v="0"/>
    <s v="theater/plays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x v="557"/>
    <n v="1297490400"/>
    <d v="2011-02-12T06:00:00"/>
    <b v="0"/>
    <b v="0"/>
    <s v="theater/plays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x v="27"/>
    <n v="1447394400"/>
    <d v="2015-11-13T06:00:00"/>
    <b v="0"/>
    <b v="0"/>
    <s v="publishing/nonfiction"/>
    <x v="5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x v="558"/>
    <n v="1458277200"/>
    <d v="2016-03-18T05:00:00"/>
    <b v="0"/>
    <b v="0"/>
    <s v="music/rock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x v="559"/>
    <n v="1395723600"/>
    <d v="2014-03-25T05:00:00"/>
    <b v="0"/>
    <b v="0"/>
    <s v="food/food trucks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x v="426"/>
    <n v="1552197600"/>
    <d v="2019-03-10T06:00:00"/>
    <b v="0"/>
    <b v="1"/>
    <s v="music/jazz"/>
    <x v="1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x v="560"/>
    <n v="1549087200"/>
    <d v="2019-02-02T06:00:00"/>
    <b v="0"/>
    <b v="0"/>
    <s v="film &amp; video/science fiction"/>
    <x v="4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x v="561"/>
    <n v="1356847200"/>
    <d v="2012-12-30T06:00:00"/>
    <b v="0"/>
    <b v="0"/>
    <s v="theater/plays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x v="562"/>
    <n v="1375765200"/>
    <d v="2013-08-06T05:00:00"/>
    <b v="0"/>
    <b v="0"/>
    <s v="theater/plays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x v="563"/>
    <n v="1289800800"/>
    <d v="2010-11-15T06:00:00"/>
    <b v="0"/>
    <b v="0"/>
    <s v="music/electric music"/>
    <x v="1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x v="564"/>
    <n v="1504501200"/>
    <d v="2017-09-04T05:00:00"/>
    <b v="0"/>
    <b v="0"/>
    <s v="theater/plays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x v="565"/>
    <n v="1485669600"/>
    <d v="2017-01-29T06:00:00"/>
    <b v="0"/>
    <b v="0"/>
    <s v="theater/plays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x v="566"/>
    <n v="1462770000"/>
    <d v="2016-05-09T05:00:00"/>
    <b v="0"/>
    <b v="0"/>
    <s v="theater/plays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x v="567"/>
    <n v="1379739600"/>
    <d v="2013-09-21T05:00:00"/>
    <b v="0"/>
    <b v="1"/>
    <s v="music/indie rock"/>
    <x v="1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x v="568"/>
    <n v="1402722000"/>
    <d v="2014-06-14T05:00:00"/>
    <b v="0"/>
    <b v="0"/>
    <s v="theater/plays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x v="569"/>
    <n v="1369285200"/>
    <d v="2013-05-23T05:00:00"/>
    <b v="0"/>
    <b v="0"/>
    <s v="publishing/nonfiction"/>
    <x v="5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x v="570"/>
    <n v="1304744400"/>
    <d v="2011-05-07T05:00:00"/>
    <b v="1"/>
    <b v="1"/>
    <s v="theater/plays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x v="571"/>
    <n v="1468299600"/>
    <d v="2016-07-12T05:00:00"/>
    <b v="0"/>
    <b v="0"/>
    <s v="photography/photography books"/>
    <x v="7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x v="572"/>
    <n v="1474174800"/>
    <d v="2016-09-18T05:00:00"/>
    <b v="0"/>
    <b v="0"/>
    <s v="theater/plays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x v="573"/>
    <n v="1526014800"/>
    <d v="2018-05-11T05:00:00"/>
    <b v="0"/>
    <b v="0"/>
    <s v="music/indie rock"/>
    <x v="1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x v="574"/>
    <n v="1437454800"/>
    <d v="2015-07-21T05:00:00"/>
    <b v="0"/>
    <b v="0"/>
    <s v="theater/plays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x v="511"/>
    <n v="1422684000"/>
    <d v="2015-01-31T06:00:00"/>
    <b v="0"/>
    <b v="0"/>
    <s v="photography/photography books"/>
    <x v="7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x v="575"/>
    <n v="1581314400"/>
    <d v="2020-02-10T06:00:00"/>
    <b v="0"/>
    <b v="0"/>
    <s v="theater/plays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x v="576"/>
    <n v="1286427600"/>
    <d v="2010-10-07T05:00:00"/>
    <b v="0"/>
    <b v="1"/>
    <s v="theater/plays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x v="577"/>
    <n v="1278738000"/>
    <d v="2010-07-10T05:00:00"/>
    <b v="1"/>
    <b v="0"/>
    <s v="food/food trucks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x v="578"/>
    <n v="1286427600"/>
    <d v="2010-10-07T05:00:00"/>
    <b v="0"/>
    <b v="0"/>
    <s v="music/indie rock"/>
    <x v="1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x v="579"/>
    <n v="1467954000"/>
    <d v="2016-07-08T05:00:00"/>
    <b v="0"/>
    <b v="1"/>
    <s v="theater/plays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x v="580"/>
    <n v="1557637200"/>
    <d v="2019-05-12T05:00:00"/>
    <b v="0"/>
    <b v="1"/>
    <s v="theater/plays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x v="581"/>
    <n v="1553922000"/>
    <d v="2019-03-30T05:00:00"/>
    <b v="0"/>
    <b v="0"/>
    <s v="theater/plays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x v="582"/>
    <n v="1416463200"/>
    <d v="2014-11-20T06:00:00"/>
    <b v="0"/>
    <b v="0"/>
    <s v="theater/plays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x v="336"/>
    <n v="1447221600"/>
    <d v="2015-11-11T06:00:00"/>
    <b v="0"/>
    <b v="0"/>
    <s v="film &amp; video/animation"/>
    <x v="4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x v="583"/>
    <n v="1491627600"/>
    <d v="2017-04-08T05:00:00"/>
    <b v="0"/>
    <b v="0"/>
    <s v="film &amp; video/television"/>
    <x v="4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x v="584"/>
    <n v="1363150800"/>
    <d v="2013-03-13T05:00:00"/>
    <b v="0"/>
    <b v="0"/>
    <s v="film &amp; video/television"/>
    <x v="4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x v="585"/>
    <n v="1330754400"/>
    <d v="2012-03-03T06:00:00"/>
    <b v="0"/>
    <b v="1"/>
    <s v="film &amp; video/animation"/>
    <x v="4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x v="586"/>
    <n v="1479794400"/>
    <d v="2016-11-22T06:00:00"/>
    <b v="0"/>
    <b v="0"/>
    <s v="theater/plays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x v="587"/>
    <n v="1281243600"/>
    <d v="2010-08-08T05:00:00"/>
    <b v="0"/>
    <b v="1"/>
    <s v="theater/plays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x v="588"/>
    <n v="1532754000"/>
    <d v="2018-07-28T05:00:00"/>
    <b v="0"/>
    <b v="1"/>
    <s v="film &amp; video/drama"/>
    <x v="4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x v="589"/>
    <n v="1453356000"/>
    <d v="2016-01-21T06:00:00"/>
    <b v="0"/>
    <b v="0"/>
    <s v="theater/plays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x v="590"/>
    <n v="1489986000"/>
    <d v="2017-03-20T05:00:00"/>
    <b v="0"/>
    <b v="0"/>
    <s v="theater/plays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x v="591"/>
    <n v="1545804000"/>
    <d v="2018-12-26T06:00:00"/>
    <b v="0"/>
    <b v="0"/>
    <s v="technology/wearables"/>
    <x v="2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x v="592"/>
    <n v="1489899600"/>
    <d v="2017-03-19T05:00:00"/>
    <b v="0"/>
    <b v="0"/>
    <s v="theater/plays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x v="593"/>
    <n v="1546495200"/>
    <d v="2019-01-03T06:00:00"/>
    <b v="0"/>
    <b v="0"/>
    <s v="theater/plays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x v="594"/>
    <n v="1539752400"/>
    <d v="2018-10-17T05:00:00"/>
    <b v="0"/>
    <b v="1"/>
    <s v="music/rock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x v="595"/>
    <n v="1364101200"/>
    <d v="2013-03-24T05:00:00"/>
    <b v="0"/>
    <b v="0"/>
    <s v="games/video games"/>
    <x v="6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x v="596"/>
    <n v="1525323600"/>
    <d v="2018-05-03T05:00:00"/>
    <b v="0"/>
    <b v="0"/>
    <s v="publishing/translations"/>
    <x v="5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x v="597"/>
    <n v="1500872400"/>
    <d v="2017-07-24T05:00:00"/>
    <b v="1"/>
    <b v="0"/>
    <s v="food/food trucks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x v="598"/>
    <n v="1288501200"/>
    <d v="2010-10-31T05:00:00"/>
    <b v="1"/>
    <b v="1"/>
    <s v="theater/plays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x v="599"/>
    <n v="1407128400"/>
    <d v="2014-08-04T05:00:00"/>
    <b v="0"/>
    <b v="0"/>
    <s v="music/jazz"/>
    <x v="1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x v="600"/>
    <n v="1394344800"/>
    <d v="2014-03-09T06:00:00"/>
    <b v="0"/>
    <b v="0"/>
    <s v="film &amp; video/shorts"/>
    <x v="4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x v="601"/>
    <n v="1474088400"/>
    <d v="2016-09-17T05:00:00"/>
    <b v="0"/>
    <b v="0"/>
    <s v="technology/web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x v="602"/>
    <n v="1460264400"/>
    <d v="2016-04-10T05:00:00"/>
    <b v="0"/>
    <b v="0"/>
    <s v="technology/web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x v="335"/>
    <n v="1440824400"/>
    <d v="2015-08-29T05:00:00"/>
    <b v="0"/>
    <b v="0"/>
    <s v="music/metal"/>
    <x v="1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x v="603"/>
    <n v="1489554000"/>
    <d v="2017-03-15T05:00:00"/>
    <b v="1"/>
    <b v="0"/>
    <s v="photography/photography books"/>
    <x v="7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x v="604"/>
    <n v="1514872800"/>
    <d v="2018-01-02T06:00:00"/>
    <b v="0"/>
    <b v="0"/>
    <s v="food/food trucks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x v="605"/>
    <n v="1515736800"/>
    <d v="2018-01-12T06:00:00"/>
    <b v="0"/>
    <b v="0"/>
    <s v="film &amp; video/science fiction"/>
    <x v="4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x v="606"/>
    <n v="1442898000"/>
    <d v="2015-09-22T05:00:00"/>
    <b v="0"/>
    <b v="0"/>
    <s v="music/rock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x v="65"/>
    <n v="1296194400"/>
    <d v="2011-01-28T06:00:00"/>
    <b v="0"/>
    <b v="0"/>
    <s v="film &amp; video/documentary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x v="607"/>
    <n v="1440910800"/>
    <d v="2015-08-30T05:00:00"/>
    <b v="1"/>
    <b v="0"/>
    <s v="theater/plays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x v="608"/>
    <n v="1335502800"/>
    <d v="2012-04-27T05:00:00"/>
    <b v="0"/>
    <b v="0"/>
    <s v="music/jazz"/>
    <x v="1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x v="609"/>
    <n v="1544680800"/>
    <d v="2018-12-13T06:00:00"/>
    <b v="0"/>
    <b v="0"/>
    <s v="theater/plays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x v="610"/>
    <n v="1288414800"/>
    <d v="2010-10-30T05:00:00"/>
    <b v="0"/>
    <b v="0"/>
    <s v="theater/plays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x v="541"/>
    <n v="1330581600"/>
    <d v="2012-03-01T06:00:00"/>
    <b v="0"/>
    <b v="0"/>
    <s v="music/jazz"/>
    <x v="1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x v="611"/>
    <n v="1311397200"/>
    <d v="2011-07-23T05:00:00"/>
    <b v="0"/>
    <b v="1"/>
    <s v="film &amp; video/documentary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x v="612"/>
    <n v="1378357200"/>
    <d v="2013-09-05T05:00:00"/>
    <b v="0"/>
    <b v="1"/>
    <s v="theater/plays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x v="613"/>
    <n v="1411102800"/>
    <d v="2014-09-19T05:00:00"/>
    <b v="0"/>
    <b v="0"/>
    <s v="journalism/audio"/>
    <x v="8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x v="614"/>
    <n v="1344834000"/>
    <d v="2012-08-13T05:00:00"/>
    <b v="0"/>
    <b v="0"/>
    <s v="theater/plays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x v="615"/>
    <n v="1499230800"/>
    <d v="2017-07-05T05:00:00"/>
    <b v="0"/>
    <b v="0"/>
    <s v="theater/plays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x v="90"/>
    <n v="1457416800"/>
    <d v="2016-03-08T06:00:00"/>
    <b v="0"/>
    <b v="0"/>
    <s v="music/indie rock"/>
    <x v="1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x v="616"/>
    <n v="1280898000"/>
    <d v="2010-08-04T05:00:00"/>
    <b v="0"/>
    <b v="1"/>
    <s v="theater/plays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x v="617"/>
    <n v="1522472400"/>
    <d v="2018-03-31T05:00:00"/>
    <b v="0"/>
    <b v="0"/>
    <s v="theater/plays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x v="618"/>
    <n v="1462510800"/>
    <d v="2016-05-06T05:00:00"/>
    <b v="0"/>
    <b v="0"/>
    <s v="music/indie rock"/>
    <x v="1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x v="619"/>
    <n v="1317790800"/>
    <d v="2011-10-05T05:00:00"/>
    <b v="0"/>
    <b v="0"/>
    <s v="photography/photography books"/>
    <x v="7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x v="620"/>
    <n v="1568782800"/>
    <d v="2019-09-18T05:00:00"/>
    <b v="0"/>
    <b v="0"/>
    <s v="journalism/audio"/>
    <x v="8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x v="621"/>
    <n v="1349413200"/>
    <d v="2012-10-05T05:00:00"/>
    <b v="0"/>
    <b v="0"/>
    <s v="photography/photography books"/>
    <x v="7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x v="622"/>
    <n v="1472446800"/>
    <d v="2016-08-29T05:00:00"/>
    <b v="0"/>
    <b v="0"/>
    <s v="publishing/fiction"/>
    <x v="5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x v="35"/>
    <n v="1548050400"/>
    <d v="2019-01-21T06:00:00"/>
    <b v="0"/>
    <b v="0"/>
    <s v="film &amp; video/drama"/>
    <x v="4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x v="623"/>
    <n v="1571806800"/>
    <d v="2019-10-23T05:00:00"/>
    <b v="0"/>
    <b v="1"/>
    <s v="food/food trucks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x v="624"/>
    <n v="1576476000"/>
    <d v="2019-12-16T06:00:00"/>
    <b v="0"/>
    <b v="1"/>
    <s v="games/mobile games"/>
    <x v="6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x v="625"/>
    <n v="1324965600"/>
    <d v="2011-12-27T06:00:00"/>
    <b v="0"/>
    <b v="0"/>
    <s v="theater/plays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x v="626"/>
    <n v="1387519200"/>
    <d v="2013-12-20T06:00:00"/>
    <b v="0"/>
    <b v="0"/>
    <s v="theater/plays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x v="627"/>
    <n v="1537246800"/>
    <d v="2018-09-18T05:00:00"/>
    <b v="0"/>
    <b v="0"/>
    <s v="theater/plays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x v="628"/>
    <n v="1279515600"/>
    <d v="2010-07-19T05:00:00"/>
    <b v="0"/>
    <b v="0"/>
    <s v="publishing/nonfiction"/>
    <x v="5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x v="629"/>
    <n v="1442379600"/>
    <d v="2015-09-16T05:00:00"/>
    <b v="0"/>
    <b v="0"/>
    <s v="theater/plays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x v="630"/>
    <n v="1523077200"/>
    <d v="2018-04-07T05:00:00"/>
    <b v="0"/>
    <b v="0"/>
    <s v="technology/wearables"/>
    <x v="2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x v="631"/>
    <n v="1489554000"/>
    <d v="2017-03-15T05:00:00"/>
    <b v="0"/>
    <b v="0"/>
    <s v="theater/plays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x v="632"/>
    <n v="1548482400"/>
    <d v="2019-01-26T06:00:00"/>
    <b v="0"/>
    <b v="1"/>
    <s v="film &amp; video/television"/>
    <x v="4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x v="633"/>
    <n v="1384063200"/>
    <d v="2013-11-10T06:00:00"/>
    <b v="0"/>
    <b v="0"/>
    <s v="technology/web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x v="634"/>
    <n v="1322892000"/>
    <d v="2011-12-03T06:00:00"/>
    <b v="0"/>
    <b v="1"/>
    <s v="film &amp; video/documentary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x v="635"/>
    <n v="1350709200"/>
    <d v="2012-10-20T05:00:00"/>
    <b v="1"/>
    <b v="1"/>
    <s v="film &amp; video/documentary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x v="636"/>
    <n v="1564203600"/>
    <d v="2019-07-27T05:00:00"/>
    <b v="0"/>
    <b v="0"/>
    <s v="music/rock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x v="637"/>
    <n v="1509685200"/>
    <d v="2017-11-03T05:00:00"/>
    <b v="0"/>
    <b v="0"/>
    <s v="theater/plays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x v="638"/>
    <n v="1514959200"/>
    <d v="2018-01-03T06:00:00"/>
    <b v="0"/>
    <b v="0"/>
    <s v="theater/plays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x v="639"/>
    <n v="1448863200"/>
    <d v="2015-11-30T06:00:00"/>
    <b v="1"/>
    <b v="0"/>
    <s v="music/rock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x v="640"/>
    <n v="1429592400"/>
    <d v="2015-04-21T05:00:00"/>
    <b v="0"/>
    <b v="1"/>
    <s v="theater/plays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x v="641"/>
    <n v="1522645200"/>
    <d v="2018-04-02T05:00:00"/>
    <b v="0"/>
    <b v="0"/>
    <s v="music/electric music"/>
    <x v="1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x v="642"/>
    <n v="1323324000"/>
    <d v="2011-12-08T06:00:00"/>
    <b v="0"/>
    <b v="0"/>
    <s v="technology/wearables"/>
    <x v="2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x v="230"/>
    <n v="1561525200"/>
    <d v="2019-06-26T05:00:00"/>
    <b v="0"/>
    <b v="0"/>
    <s v="film &amp; video/drama"/>
    <x v="4"/>
  </r>
  <r>
    <n v="700"/>
    <s v="Cole, Petty and Cameron"/>
    <s v="Realigned zero administration paradigm"/>
    <n v="100"/>
    <n v="3"/>
    <x v="0"/>
    <n v="0.03"/>
    <n v="1"/>
    <n v="3"/>
    <x v="1"/>
    <s v="USD"/>
    <n v="1264399200"/>
    <x v="67"/>
    <n v="1265695200"/>
    <d v="2010-02-09T06:00:00"/>
    <b v="0"/>
    <b v="0"/>
    <s v="technology/wearables"/>
    <x v="2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x v="643"/>
    <n v="1301806800"/>
    <d v="2011-04-03T05:00:00"/>
    <b v="1"/>
    <b v="0"/>
    <s v="theater/plays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x v="644"/>
    <n v="1374901200"/>
    <d v="2013-07-27T05:00:00"/>
    <b v="0"/>
    <b v="0"/>
    <s v="technology/wearables"/>
    <x v="2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x v="645"/>
    <n v="1336453200"/>
    <d v="2012-05-08T05:00:00"/>
    <b v="1"/>
    <b v="1"/>
    <s v="publishing/translations"/>
    <x v="5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x v="646"/>
    <n v="1468904400"/>
    <d v="2016-07-19T05:00:00"/>
    <b v="0"/>
    <b v="0"/>
    <s v="film &amp; video/animation"/>
    <x v="4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x v="626"/>
    <n v="1387087200"/>
    <d v="2013-12-15T06:00:00"/>
    <b v="0"/>
    <b v="0"/>
    <s v="publishing/nonfiction"/>
    <x v="5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x v="647"/>
    <n v="1547445600"/>
    <d v="2019-01-14T06:00:00"/>
    <b v="0"/>
    <b v="1"/>
    <s v="technology/web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x v="159"/>
    <n v="1547359200"/>
    <d v="2019-01-13T06:00:00"/>
    <b v="0"/>
    <b v="0"/>
    <s v="film &amp; video/drama"/>
    <x v="4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x v="648"/>
    <n v="1496293200"/>
    <d v="2017-06-01T05:00:00"/>
    <b v="0"/>
    <b v="0"/>
    <s v="theater/plays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x v="267"/>
    <n v="1335416400"/>
    <d v="2012-04-26T05:00:00"/>
    <b v="0"/>
    <b v="0"/>
    <s v="theater/plays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x v="649"/>
    <n v="1532149200"/>
    <d v="2018-07-21T05:00:00"/>
    <b v="0"/>
    <b v="1"/>
    <s v="theater/plays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x v="248"/>
    <n v="1453788000"/>
    <d v="2016-01-26T06:00:00"/>
    <b v="1"/>
    <b v="1"/>
    <s v="theater/plays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x v="571"/>
    <n v="1471496400"/>
    <d v="2016-08-18T05:00:00"/>
    <b v="0"/>
    <b v="0"/>
    <s v="theater/plays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x v="650"/>
    <n v="1472878800"/>
    <d v="2016-09-03T05:00:00"/>
    <b v="0"/>
    <b v="0"/>
    <s v="publishing/radio &amp; podcasts"/>
    <x v="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x v="1"/>
    <n v="1408510800"/>
    <d v="2014-08-20T05:00:00"/>
    <b v="0"/>
    <b v="0"/>
    <s v="music/rock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x v="651"/>
    <n v="1281589200"/>
    <d v="2010-08-12T05:00:00"/>
    <b v="0"/>
    <b v="0"/>
    <s v="games/mobile games"/>
    <x v="6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x v="652"/>
    <n v="1375851600"/>
    <d v="2013-08-07T05:00:00"/>
    <b v="0"/>
    <b v="1"/>
    <s v="theater/plays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x v="653"/>
    <n v="1315803600"/>
    <d v="2011-09-12T05:00:00"/>
    <b v="0"/>
    <b v="0"/>
    <s v="film &amp; video/documentary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x v="654"/>
    <n v="1373691600"/>
    <d v="2013-07-13T05:00:00"/>
    <b v="0"/>
    <b v="0"/>
    <s v="technology/wearables"/>
    <x v="2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x v="655"/>
    <n v="1339218000"/>
    <d v="2012-06-09T05:00:00"/>
    <b v="0"/>
    <b v="0"/>
    <s v="publishing/fiction"/>
    <x v="5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x v="656"/>
    <n v="1520402400"/>
    <d v="2018-03-07T06:00:00"/>
    <b v="0"/>
    <b v="1"/>
    <s v="theater/plays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x v="657"/>
    <n v="1523336400"/>
    <d v="2018-04-10T05:00:00"/>
    <b v="0"/>
    <b v="0"/>
    <s v="music/rock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x v="265"/>
    <n v="1512280800"/>
    <d v="2017-12-03T06:00:00"/>
    <b v="0"/>
    <b v="0"/>
    <s v="film &amp; video/documentary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x v="658"/>
    <n v="1458709200"/>
    <d v="2016-03-23T05:00:00"/>
    <b v="0"/>
    <b v="0"/>
    <s v="theater/plays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x v="659"/>
    <n v="1414126800"/>
    <d v="2014-10-24T05:00:00"/>
    <b v="0"/>
    <b v="1"/>
    <s v="theater/plays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x v="660"/>
    <n v="1416204000"/>
    <d v="2014-11-17T06:00:00"/>
    <b v="0"/>
    <b v="0"/>
    <s v="games/mobile games"/>
    <x v="6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x v="661"/>
    <n v="1288501200"/>
    <d v="2010-10-31T05:00:00"/>
    <b v="0"/>
    <b v="1"/>
    <s v="theater/plays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x v="4"/>
    <n v="1552971600"/>
    <d v="2019-03-19T05:00:00"/>
    <b v="0"/>
    <b v="0"/>
    <s v="technology/web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x v="662"/>
    <n v="1465102800"/>
    <d v="2016-06-05T05:00:00"/>
    <b v="0"/>
    <b v="0"/>
    <s v="theater/plays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x v="663"/>
    <n v="1360130400"/>
    <d v="2013-02-06T06:00:00"/>
    <b v="0"/>
    <b v="0"/>
    <s v="film &amp; video/drama"/>
    <x v="4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x v="664"/>
    <n v="1432875600"/>
    <d v="2015-05-29T05:00:00"/>
    <b v="0"/>
    <b v="0"/>
    <s v="technology/wearables"/>
    <x v="2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x v="665"/>
    <n v="1500872400"/>
    <d v="2017-07-24T05:00:00"/>
    <b v="0"/>
    <b v="0"/>
    <s v="technology/web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x v="666"/>
    <n v="1492146000"/>
    <d v="2017-04-14T05:00:00"/>
    <b v="0"/>
    <b v="1"/>
    <s v="music/rock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x v="43"/>
    <n v="1407301200"/>
    <d v="2014-08-06T05:00:00"/>
    <b v="0"/>
    <b v="0"/>
    <s v="music/metal"/>
    <x v="1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x v="667"/>
    <n v="1486620000"/>
    <d v="2017-02-09T06:00:00"/>
    <b v="0"/>
    <b v="1"/>
    <s v="theater/plays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x v="668"/>
    <n v="1459918800"/>
    <d v="2016-04-06T05:00:00"/>
    <b v="0"/>
    <b v="0"/>
    <s v="photography/photography books"/>
    <x v="7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x v="669"/>
    <n v="1424757600"/>
    <d v="2015-02-24T06:00:00"/>
    <b v="0"/>
    <b v="0"/>
    <s v="publishing/nonfiction"/>
    <x v="5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x v="670"/>
    <n v="1479880800"/>
    <d v="2016-11-23T06:00:00"/>
    <b v="0"/>
    <b v="0"/>
    <s v="music/indie rock"/>
    <x v="1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x v="671"/>
    <n v="1418018400"/>
    <d v="2014-12-08T06:00:00"/>
    <b v="0"/>
    <b v="1"/>
    <s v="theater/plays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x v="672"/>
    <n v="1341032400"/>
    <d v="2012-06-30T05:00:00"/>
    <b v="0"/>
    <b v="0"/>
    <s v="music/indie rock"/>
    <x v="1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x v="673"/>
    <n v="1486360800"/>
    <d v="2017-02-06T06:00:00"/>
    <b v="0"/>
    <b v="0"/>
    <s v="theater/plays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x v="674"/>
    <n v="1274677200"/>
    <d v="2010-05-24T05:00:00"/>
    <b v="0"/>
    <b v="0"/>
    <s v="theater/plays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x v="675"/>
    <n v="1267509600"/>
    <d v="2010-03-02T06:00:00"/>
    <b v="0"/>
    <b v="0"/>
    <s v="music/electric music"/>
    <x v="1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x v="676"/>
    <n v="1445922000"/>
    <d v="2015-10-27T05:00:00"/>
    <b v="0"/>
    <b v="1"/>
    <s v="theater/plays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x v="342"/>
    <n v="1534050000"/>
    <d v="2018-08-12T05:00:00"/>
    <b v="0"/>
    <b v="1"/>
    <s v="theater/plays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x v="677"/>
    <n v="1277528400"/>
    <d v="2010-06-26T05:00:00"/>
    <b v="0"/>
    <b v="0"/>
    <s v="technology/wearables"/>
    <x v="2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x v="678"/>
    <n v="1318568400"/>
    <d v="2011-10-14T05:00:00"/>
    <b v="0"/>
    <b v="0"/>
    <s v="technology/web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x v="679"/>
    <n v="1284354000"/>
    <d v="2010-09-13T05:00:00"/>
    <b v="0"/>
    <b v="0"/>
    <s v="theater/plays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x v="680"/>
    <n v="1269579600"/>
    <d v="2010-03-26T05:00:00"/>
    <b v="0"/>
    <b v="1"/>
    <s v="film &amp; video/animation"/>
    <x v="4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x v="681"/>
    <n v="1413781200"/>
    <d v="2014-10-20T05:00:00"/>
    <b v="0"/>
    <b v="1"/>
    <s v="technology/wearables"/>
    <x v="2"/>
  </r>
  <r>
    <n v="750"/>
    <s v="Ramos and Sons"/>
    <s v="Extended responsive Internet solution"/>
    <n v="100"/>
    <n v="1"/>
    <x v="0"/>
    <n v="0.01"/>
    <n v="1"/>
    <n v="1"/>
    <x v="4"/>
    <s v="GBP"/>
    <n v="1277960400"/>
    <x v="682"/>
    <n v="1280120400"/>
    <d v="2010-07-26T05:00:00"/>
    <b v="0"/>
    <b v="0"/>
    <s v="music/electric music"/>
    <x v="1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x v="683"/>
    <n v="1459486800"/>
    <d v="2016-04-01T05:00:00"/>
    <b v="1"/>
    <b v="1"/>
    <s v="publishing/nonfiction"/>
    <x v="5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x v="684"/>
    <n v="1282539600"/>
    <d v="2010-08-23T05:00:00"/>
    <b v="0"/>
    <b v="1"/>
    <s v="theater/plays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x v="674"/>
    <n v="1275886800"/>
    <d v="2010-06-07T05:00:00"/>
    <b v="0"/>
    <b v="0"/>
    <s v="photography/photography books"/>
    <x v="7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x v="685"/>
    <n v="1355983200"/>
    <d v="2012-12-20T06:00:00"/>
    <b v="0"/>
    <b v="0"/>
    <s v="theater/plays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x v="605"/>
    <n v="1515391200"/>
    <d v="2018-01-08T06:00:00"/>
    <b v="0"/>
    <b v="1"/>
    <s v="theater/plays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x v="686"/>
    <n v="1422252000"/>
    <d v="2015-01-26T06:00:00"/>
    <b v="0"/>
    <b v="0"/>
    <s v="theater/plays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x v="687"/>
    <n v="1305522000"/>
    <d v="2011-05-16T05:00:00"/>
    <b v="0"/>
    <b v="0"/>
    <s v="film &amp; video/drama"/>
    <x v="4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x v="688"/>
    <n v="1414904400"/>
    <d v="2014-11-02T05:00:00"/>
    <b v="0"/>
    <b v="0"/>
    <s v="music/rock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x v="689"/>
    <n v="1520402400"/>
    <d v="2018-03-07T06:00:00"/>
    <b v="0"/>
    <b v="0"/>
    <s v="music/electric music"/>
    <x v="1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x v="690"/>
    <n v="1567141200"/>
    <d v="2019-08-30T05:00:00"/>
    <b v="0"/>
    <b v="1"/>
    <s v="games/video games"/>
    <x v="6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x v="691"/>
    <n v="1501131600"/>
    <d v="2017-07-27T05:00:00"/>
    <b v="0"/>
    <b v="0"/>
    <s v="music/rock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x v="692"/>
    <n v="1355032800"/>
    <d v="2012-12-09T06:00:00"/>
    <b v="0"/>
    <b v="0"/>
    <s v="music/jazz"/>
    <x v="1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x v="693"/>
    <n v="1339477200"/>
    <d v="2012-06-12T05:00:00"/>
    <b v="0"/>
    <b v="1"/>
    <s v="theater/plays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x v="694"/>
    <n v="1305954000"/>
    <d v="2011-05-21T05:00:00"/>
    <b v="0"/>
    <b v="0"/>
    <s v="music/rock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x v="695"/>
    <n v="1494392400"/>
    <d v="2017-05-10T05:00:00"/>
    <b v="1"/>
    <b v="1"/>
    <s v="music/indie rock"/>
    <x v="1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x v="123"/>
    <n v="1537419600"/>
    <d v="2018-09-20T05:00:00"/>
    <b v="0"/>
    <b v="0"/>
    <s v="film &amp; video/science fiction"/>
    <x v="4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x v="696"/>
    <n v="1447999200"/>
    <d v="2015-11-20T06:00:00"/>
    <b v="0"/>
    <b v="0"/>
    <s v="publishing/translations"/>
    <x v="5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x v="626"/>
    <n v="1388037600"/>
    <d v="2013-12-26T06:00:00"/>
    <b v="0"/>
    <b v="0"/>
    <s v="theater/plays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x v="697"/>
    <n v="1378789200"/>
    <d v="2013-09-10T05:00:00"/>
    <b v="0"/>
    <b v="0"/>
    <s v="games/video games"/>
    <x v="6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x v="698"/>
    <n v="1398056400"/>
    <d v="2014-04-21T05:00:00"/>
    <b v="0"/>
    <b v="1"/>
    <s v="theater/plays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x v="699"/>
    <n v="1550815200"/>
    <d v="2019-02-22T06:00:00"/>
    <b v="0"/>
    <b v="0"/>
    <s v="theater/plays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x v="700"/>
    <n v="1550037600"/>
    <d v="2019-02-13T06:00:00"/>
    <b v="0"/>
    <b v="0"/>
    <s v="music/indie rock"/>
    <x v="1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x v="701"/>
    <n v="1492923600"/>
    <d v="2017-04-23T05:00:00"/>
    <b v="0"/>
    <b v="0"/>
    <s v="theater/plays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x v="702"/>
    <n v="1467522000"/>
    <d v="2016-07-03T05:00:00"/>
    <b v="0"/>
    <b v="0"/>
    <s v="technology/web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x v="703"/>
    <n v="1416117600"/>
    <d v="2014-11-16T06:00:00"/>
    <b v="0"/>
    <b v="0"/>
    <s v="music/rock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x v="704"/>
    <n v="1563771600"/>
    <d v="2019-07-22T05:00:00"/>
    <b v="0"/>
    <b v="0"/>
    <s v="theater/plays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x v="431"/>
    <n v="1319259600"/>
    <d v="2011-10-22T05:00:00"/>
    <b v="0"/>
    <b v="0"/>
    <s v="theater/plays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x v="705"/>
    <n v="1313643600"/>
    <d v="2011-08-18T05:00:00"/>
    <b v="0"/>
    <b v="0"/>
    <s v="film &amp; video/animation"/>
    <x v="4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x v="706"/>
    <n v="1440306000"/>
    <d v="2015-08-23T05:00:00"/>
    <b v="0"/>
    <b v="1"/>
    <s v="theater/plays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x v="707"/>
    <n v="1470805200"/>
    <d v="2016-08-10T05:00:00"/>
    <b v="0"/>
    <b v="1"/>
    <s v="film &amp; video/drama"/>
    <x v="4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x v="708"/>
    <n v="1292911200"/>
    <d v="2010-12-21T06:00:00"/>
    <b v="0"/>
    <b v="0"/>
    <s v="theater/plays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x v="709"/>
    <n v="1301374800"/>
    <d v="2011-03-29T05:00:00"/>
    <b v="0"/>
    <b v="1"/>
    <s v="film &amp; video/animation"/>
    <x v="4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x v="710"/>
    <n v="1387864800"/>
    <d v="2013-12-24T06:00:00"/>
    <b v="0"/>
    <b v="0"/>
    <s v="music/rock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x v="711"/>
    <n v="1458190800"/>
    <d v="2016-03-17T05:00:00"/>
    <b v="0"/>
    <b v="0"/>
    <s v="technology/web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x v="157"/>
    <n v="1559278800"/>
    <d v="2019-05-31T05:00:00"/>
    <b v="0"/>
    <b v="1"/>
    <s v="film &amp; video/animation"/>
    <x v="4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x v="630"/>
    <n v="1522731600"/>
    <d v="2018-04-03T05:00:00"/>
    <b v="0"/>
    <b v="1"/>
    <s v="music/jazz"/>
    <x v="1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x v="712"/>
    <n v="1306731600"/>
    <d v="2011-05-30T05:00:00"/>
    <b v="0"/>
    <b v="0"/>
    <s v="music/rock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x v="93"/>
    <n v="1352527200"/>
    <d v="2012-11-10T06:00:00"/>
    <b v="0"/>
    <b v="0"/>
    <s v="film &amp; video/animation"/>
    <x v="4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x v="713"/>
    <n v="1404363600"/>
    <d v="2014-07-03T05:00:00"/>
    <b v="0"/>
    <b v="0"/>
    <s v="theater/plays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x v="714"/>
    <n v="1266645600"/>
    <d v="2010-02-20T06:00:00"/>
    <b v="0"/>
    <b v="0"/>
    <s v="theater/plays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x v="715"/>
    <n v="1482818400"/>
    <d v="2016-12-27T06:00:00"/>
    <b v="0"/>
    <b v="0"/>
    <s v="food/food trucks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x v="716"/>
    <n v="1374642000"/>
    <d v="2013-07-24T05:00:00"/>
    <b v="0"/>
    <b v="1"/>
    <s v="theater/plays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x v="448"/>
    <n v="1372482000"/>
    <d v="2013-06-29T05:00:00"/>
    <b v="0"/>
    <b v="0"/>
    <s v="publishing/nonfiction"/>
    <x v="5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x v="717"/>
    <n v="1514959200"/>
    <d v="2018-01-03T06:00:00"/>
    <b v="0"/>
    <b v="0"/>
    <s v="music/rock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x v="718"/>
    <n v="1478235600"/>
    <d v="2016-11-04T05:00:00"/>
    <b v="0"/>
    <b v="0"/>
    <s v="film &amp; video/drama"/>
    <x v="4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x v="719"/>
    <n v="1408078800"/>
    <d v="2014-08-15T05:00:00"/>
    <b v="0"/>
    <b v="1"/>
    <s v="games/mobile games"/>
    <x v="6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x v="720"/>
    <n v="1548136800"/>
    <d v="2019-01-22T06:00:00"/>
    <b v="0"/>
    <b v="0"/>
    <s v="technology/web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x v="721"/>
    <n v="1340859600"/>
    <d v="2012-06-28T05:00:00"/>
    <b v="0"/>
    <b v="1"/>
    <s v="theater/plays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x v="722"/>
    <n v="1454479200"/>
    <d v="2016-02-03T06:00:00"/>
    <b v="0"/>
    <b v="0"/>
    <s v="theater/plays"/>
    <x v="3"/>
  </r>
  <r>
    <n v="800"/>
    <s v="Wallace LLC"/>
    <s v="Centralized regional function"/>
    <n v="100"/>
    <n v="1"/>
    <x v="0"/>
    <n v="0.01"/>
    <n v="1"/>
    <n v="1"/>
    <x v="5"/>
    <s v="CHF"/>
    <n v="1434085200"/>
    <x v="139"/>
    <n v="1434430800"/>
    <d v="2015-06-16T05:00:00"/>
    <b v="0"/>
    <b v="0"/>
    <s v="music/rock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x v="723"/>
    <n v="1579672800"/>
    <d v="2020-01-22T06:00:00"/>
    <b v="0"/>
    <b v="1"/>
    <s v="photography/photography books"/>
    <x v="7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x v="704"/>
    <n v="1562389200"/>
    <d v="2019-07-06T05:00:00"/>
    <b v="0"/>
    <b v="0"/>
    <s v="photography/photography books"/>
    <x v="7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x v="724"/>
    <n v="1551506400"/>
    <d v="2019-03-02T06:00:00"/>
    <b v="0"/>
    <b v="0"/>
    <s v="theater/plays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x v="725"/>
    <n v="1516600800"/>
    <d v="2018-01-22T06:00:00"/>
    <b v="0"/>
    <b v="0"/>
    <s v="music/rock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x v="660"/>
    <n v="1420437600"/>
    <d v="2015-01-05T06:00:00"/>
    <b v="0"/>
    <b v="0"/>
    <s v="film &amp; video/documentary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x v="726"/>
    <n v="1332997200"/>
    <d v="2012-03-29T05:00:00"/>
    <b v="0"/>
    <b v="1"/>
    <s v="film &amp; video/drama"/>
    <x v="4"/>
  </r>
  <r>
    <n v="807"/>
    <s v="Walker-Taylor"/>
    <s v="Automated uniform concept"/>
    <n v="700"/>
    <n v="1848"/>
    <x v="1"/>
    <n v="2.64"/>
    <n v="43"/>
    <n v="42.97674418604651"/>
    <x v="1"/>
    <s v="USD"/>
    <n v="1571115600"/>
    <x v="727"/>
    <n v="1574920800"/>
    <d v="2019-11-28T06:00:00"/>
    <b v="0"/>
    <b v="1"/>
    <s v="theater/plays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x v="728"/>
    <n v="1464930000"/>
    <d v="2016-06-03T05:00:00"/>
    <b v="0"/>
    <b v="0"/>
    <s v="food/food trucks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x v="729"/>
    <n v="1345006800"/>
    <d v="2012-08-15T05:00:00"/>
    <b v="0"/>
    <b v="0"/>
    <s v="film &amp; video/documentary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x v="730"/>
    <n v="1512712800"/>
    <d v="2017-12-08T06:00:00"/>
    <b v="0"/>
    <b v="1"/>
    <s v="theater/plays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x v="731"/>
    <n v="1452492000"/>
    <d v="2016-01-11T06:00:00"/>
    <b v="0"/>
    <b v="1"/>
    <s v="games/video games"/>
    <x v="6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x v="78"/>
    <n v="1524286800"/>
    <d v="2018-04-21T05:00:00"/>
    <b v="0"/>
    <b v="0"/>
    <s v="publishing/nonfiction"/>
    <x v="5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x v="732"/>
    <n v="1346907600"/>
    <d v="2012-09-06T05:00:00"/>
    <b v="0"/>
    <b v="0"/>
    <s v="games/video games"/>
    <x v="6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x v="733"/>
    <n v="1464498000"/>
    <d v="2016-05-29T05:00:00"/>
    <b v="0"/>
    <b v="1"/>
    <s v="music/rock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x v="734"/>
    <n v="1514181600"/>
    <d v="2017-12-25T06:00:00"/>
    <b v="0"/>
    <b v="0"/>
    <s v="music/rock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x v="406"/>
    <n v="1392184800"/>
    <d v="2014-02-12T06:00:00"/>
    <b v="1"/>
    <b v="1"/>
    <s v="theater/plays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x v="735"/>
    <n v="1559365200"/>
    <d v="2019-06-01T05:00:00"/>
    <b v="0"/>
    <b v="1"/>
    <s v="publishing/nonfiction"/>
    <x v="5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x v="736"/>
    <n v="1549173600"/>
    <d v="2019-02-03T06:00:00"/>
    <b v="0"/>
    <b v="1"/>
    <s v="theater/plays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x v="737"/>
    <n v="1355032800"/>
    <d v="2012-12-09T06:00:00"/>
    <b v="1"/>
    <b v="0"/>
    <s v="games/video games"/>
    <x v="6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x v="192"/>
    <n v="1533963600"/>
    <d v="2018-08-11T05:00:00"/>
    <b v="0"/>
    <b v="1"/>
    <s v="music/rock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x v="738"/>
    <n v="1489381200"/>
    <d v="2017-03-13T05:00:00"/>
    <b v="0"/>
    <b v="0"/>
    <s v="film &amp; video/documentary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x v="739"/>
    <n v="1395032400"/>
    <d v="2014-03-17T05:00:00"/>
    <b v="0"/>
    <b v="0"/>
    <s v="music/rock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x v="613"/>
    <n v="1412485200"/>
    <d v="2014-10-05T05:00:00"/>
    <b v="1"/>
    <b v="1"/>
    <s v="music/rock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x v="740"/>
    <n v="1279688400"/>
    <d v="2010-07-21T05:00:00"/>
    <b v="0"/>
    <b v="1"/>
    <s v="publishing/nonfiction"/>
    <x v="5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x v="145"/>
    <n v="1501995600"/>
    <d v="2017-08-06T05:00:00"/>
    <b v="0"/>
    <b v="0"/>
    <s v="film &amp; video/shorts"/>
    <x v="4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x v="741"/>
    <n v="1294639200"/>
    <d v="2011-01-10T06:00:00"/>
    <b v="0"/>
    <b v="1"/>
    <s v="theater/plays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x v="742"/>
    <n v="1305435600"/>
    <d v="2011-05-15T05:00:00"/>
    <b v="0"/>
    <b v="1"/>
    <s v="film &amp; video/drama"/>
    <x v="4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x v="202"/>
    <n v="1537592400"/>
    <d v="2018-09-22T05:00:00"/>
    <b v="0"/>
    <b v="0"/>
    <s v="theater/plays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x v="743"/>
    <n v="1435122000"/>
    <d v="2015-06-24T05:00:00"/>
    <b v="0"/>
    <b v="0"/>
    <s v="theater/plays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x v="744"/>
    <n v="1520056800"/>
    <d v="2018-03-03T06:00:00"/>
    <b v="0"/>
    <b v="0"/>
    <s v="theater/plays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x v="745"/>
    <n v="1335675600"/>
    <d v="2012-04-29T05:00:00"/>
    <b v="0"/>
    <b v="0"/>
    <s v="photography/photography books"/>
    <x v="7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x v="746"/>
    <n v="1448431200"/>
    <d v="2015-11-25T06:00:00"/>
    <b v="1"/>
    <b v="0"/>
    <s v="publishing/translations"/>
    <x v="5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x v="747"/>
    <n v="1298613600"/>
    <d v="2011-02-25T06:00:00"/>
    <b v="0"/>
    <b v="0"/>
    <s v="publishing/translations"/>
    <x v="5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x v="362"/>
    <n v="1372482000"/>
    <d v="2013-06-29T05:00:00"/>
    <b v="0"/>
    <b v="0"/>
    <s v="theater/plays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x v="748"/>
    <n v="1425621600"/>
    <d v="2015-03-06T06:00:00"/>
    <b v="0"/>
    <b v="0"/>
    <s v="technology/web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x v="749"/>
    <n v="1266300000"/>
    <d v="2010-02-16T06:00:00"/>
    <b v="0"/>
    <b v="0"/>
    <s v="music/indie rock"/>
    <x v="1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x v="643"/>
    <n v="1305867600"/>
    <d v="2011-05-20T05:00:00"/>
    <b v="0"/>
    <b v="0"/>
    <s v="music/jazz"/>
    <x v="1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x v="750"/>
    <n v="1538802000"/>
    <d v="2018-10-06T05:00:00"/>
    <b v="0"/>
    <b v="0"/>
    <s v="theater/plays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x v="751"/>
    <n v="1398920400"/>
    <d v="2014-05-01T05:00:00"/>
    <b v="0"/>
    <b v="1"/>
    <s v="film &amp; video/documentary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x v="752"/>
    <n v="1405659600"/>
    <d v="2014-07-18T05:00:00"/>
    <b v="0"/>
    <b v="1"/>
    <s v="theater/plays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x v="753"/>
    <n v="1457244000"/>
    <d v="2016-03-06T06:00:00"/>
    <b v="0"/>
    <b v="0"/>
    <s v="technology/web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x v="754"/>
    <n v="1529298000"/>
    <d v="2018-06-18T05:00:00"/>
    <b v="0"/>
    <b v="0"/>
    <s v="technology/wearables"/>
    <x v="2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x v="755"/>
    <n v="1535778000"/>
    <d v="2018-09-01T05:00:00"/>
    <b v="0"/>
    <b v="0"/>
    <s v="photography/photography books"/>
    <x v="7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x v="756"/>
    <n v="1327471200"/>
    <d v="2012-01-25T06:00:00"/>
    <b v="0"/>
    <b v="0"/>
    <s v="film &amp; video/documentary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x v="757"/>
    <n v="1529557200"/>
    <d v="2018-06-21T05:00:00"/>
    <b v="0"/>
    <b v="0"/>
    <s v="technology/web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x v="758"/>
    <n v="1535259600"/>
    <d v="2018-08-26T05:00:00"/>
    <b v="1"/>
    <b v="1"/>
    <s v="technology/web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x v="759"/>
    <n v="1515564000"/>
    <d v="2018-01-10T06:00:00"/>
    <b v="0"/>
    <b v="0"/>
    <s v="food/food trucks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x v="760"/>
    <n v="1277096400"/>
    <d v="2010-06-21T05:00:00"/>
    <b v="0"/>
    <b v="0"/>
    <s v="film &amp; video/drama"/>
    <x v="4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x v="761"/>
    <n v="1329026400"/>
    <d v="2012-02-12T06:00:00"/>
    <b v="0"/>
    <b v="1"/>
    <s v="music/indie rock"/>
    <x v="1"/>
  </r>
  <r>
    <n v="850"/>
    <s v="Hood, Perez and Meadows"/>
    <s v="Cross-group upward-trending hierarchy"/>
    <n v="100"/>
    <n v="1"/>
    <x v="0"/>
    <n v="0.01"/>
    <n v="1"/>
    <n v="1"/>
    <x v="1"/>
    <s v="USD"/>
    <n v="1321682400"/>
    <x v="762"/>
    <n v="1322978400"/>
    <d v="2011-12-04T06:00:00"/>
    <b v="1"/>
    <b v="0"/>
    <s v="music/rock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x v="444"/>
    <n v="1338786000"/>
    <d v="2012-06-04T05:00:00"/>
    <b v="0"/>
    <b v="0"/>
    <s v="music/electric music"/>
    <x v="1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x v="763"/>
    <n v="1311656400"/>
    <d v="2011-07-26T05:00:00"/>
    <b v="0"/>
    <b v="1"/>
    <s v="games/video games"/>
    <x v="6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x v="764"/>
    <n v="1308978000"/>
    <d v="2011-06-25T05:00:00"/>
    <b v="0"/>
    <b v="1"/>
    <s v="music/indie rock"/>
    <x v="1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x v="765"/>
    <n v="1576389600"/>
    <d v="2019-12-15T06:00:00"/>
    <b v="0"/>
    <b v="0"/>
    <s v="publishing/fiction"/>
    <x v="5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x v="766"/>
    <n v="1311051600"/>
    <d v="2011-07-19T05:00:00"/>
    <b v="0"/>
    <b v="0"/>
    <s v="theater/plays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x v="767"/>
    <n v="1336712400"/>
    <d v="2012-05-11T05:00:00"/>
    <b v="0"/>
    <b v="0"/>
    <s v="food/food trucks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x v="768"/>
    <n v="1330408800"/>
    <d v="2012-02-28T06:00:00"/>
    <b v="1"/>
    <b v="0"/>
    <s v="film &amp; video/shorts"/>
    <x v="4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x v="769"/>
    <n v="1524891600"/>
    <d v="2018-04-28T05:00:00"/>
    <b v="1"/>
    <b v="0"/>
    <s v="food/food trucks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x v="770"/>
    <n v="1363669200"/>
    <d v="2013-03-19T05:00:00"/>
    <b v="0"/>
    <b v="1"/>
    <s v="theater/plays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x v="771"/>
    <n v="1551420000"/>
    <d v="2019-03-01T06:00:00"/>
    <b v="0"/>
    <b v="1"/>
    <s v="technology/wearables"/>
    <x v="2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x v="772"/>
    <n v="1269838800"/>
    <d v="2010-03-29T05:00:00"/>
    <b v="0"/>
    <b v="0"/>
    <s v="theater/plays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x v="773"/>
    <n v="1312520400"/>
    <d v="2011-08-05T05:00:00"/>
    <b v="0"/>
    <b v="0"/>
    <s v="theater/plays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x v="774"/>
    <n v="1436504400"/>
    <d v="2015-07-10T05:00:00"/>
    <b v="0"/>
    <b v="1"/>
    <s v="film &amp; video/television"/>
    <x v="4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x v="775"/>
    <n v="1472014800"/>
    <d v="2016-08-24T05:00:00"/>
    <b v="0"/>
    <b v="0"/>
    <s v="film &amp; video/shorts"/>
    <x v="4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x v="776"/>
    <n v="1411534800"/>
    <d v="2014-09-24T05:00:00"/>
    <b v="0"/>
    <b v="0"/>
    <s v="theater/plays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x v="777"/>
    <n v="1304917200"/>
    <d v="2011-05-09T05:00:00"/>
    <b v="0"/>
    <b v="0"/>
    <s v="photography/photography books"/>
    <x v="7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x v="778"/>
    <n v="1539579600"/>
    <d v="2018-10-15T05:00:00"/>
    <b v="0"/>
    <b v="0"/>
    <s v="food/food trucks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x v="779"/>
    <n v="1382504400"/>
    <d v="2013-10-23T05:00:00"/>
    <b v="0"/>
    <b v="0"/>
    <s v="theater/plays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x v="780"/>
    <n v="1278306000"/>
    <d v="2010-07-05T05:00:00"/>
    <b v="0"/>
    <b v="0"/>
    <s v="film &amp; video/drama"/>
    <x v="4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x v="335"/>
    <n v="1442552400"/>
    <d v="2015-09-18T05:00:00"/>
    <b v="0"/>
    <b v="0"/>
    <s v="theater/plays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x v="535"/>
    <n v="1511071200"/>
    <d v="2017-11-19T06:00:00"/>
    <b v="0"/>
    <b v="1"/>
    <s v="theater/plays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x v="270"/>
    <n v="1536382800"/>
    <d v="2018-09-08T05:00:00"/>
    <b v="0"/>
    <b v="0"/>
    <s v="film &amp; video/science fiction"/>
    <x v="4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x v="781"/>
    <n v="1389592800"/>
    <d v="2014-01-13T06:00:00"/>
    <b v="0"/>
    <b v="0"/>
    <s v="photography/photography books"/>
    <x v="7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x v="782"/>
    <n v="1275282000"/>
    <d v="2010-05-31T05:00:00"/>
    <b v="0"/>
    <b v="1"/>
    <s v="photography/photography books"/>
    <x v="7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x v="783"/>
    <n v="1294984800"/>
    <d v="2011-01-14T06:00:00"/>
    <b v="0"/>
    <b v="0"/>
    <s v="music/rock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x v="784"/>
    <n v="1562043600"/>
    <d v="2019-07-02T05:00:00"/>
    <b v="0"/>
    <b v="0"/>
    <s v="photography/photography books"/>
    <x v="7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x v="785"/>
    <n v="1469595600"/>
    <d v="2016-07-27T05:00:00"/>
    <b v="0"/>
    <b v="0"/>
    <s v="food/food trucks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x v="786"/>
    <n v="1581141600"/>
    <d v="2020-02-08T06:00:00"/>
    <b v="0"/>
    <b v="0"/>
    <s v="music/metal"/>
    <x v="1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x v="787"/>
    <n v="1488520800"/>
    <d v="2017-03-03T06:00:00"/>
    <b v="0"/>
    <b v="0"/>
    <s v="publishing/nonfiction"/>
    <x v="5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x v="788"/>
    <n v="1563858000"/>
    <d v="2019-07-23T05:00:00"/>
    <b v="0"/>
    <b v="0"/>
    <s v="music/electric music"/>
    <x v="1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x v="330"/>
    <n v="1438923600"/>
    <d v="2015-08-07T05:00:00"/>
    <b v="0"/>
    <b v="1"/>
    <s v="theater/plays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x v="789"/>
    <n v="1422165600"/>
    <d v="2015-01-25T06:00:00"/>
    <b v="0"/>
    <b v="0"/>
    <s v="theater/plays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x v="790"/>
    <n v="1277874000"/>
    <d v="2010-06-30T05:00:00"/>
    <b v="0"/>
    <b v="0"/>
    <s v="film &amp; video/shorts"/>
    <x v="4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x v="791"/>
    <n v="1399352400"/>
    <d v="2014-05-06T05:00:00"/>
    <b v="0"/>
    <b v="1"/>
    <s v="theater/plays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x v="792"/>
    <n v="1279083600"/>
    <d v="2010-07-14T05:00:00"/>
    <b v="0"/>
    <b v="0"/>
    <s v="theater/plays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x v="793"/>
    <n v="1284354000"/>
    <d v="2010-09-13T05:00:00"/>
    <b v="0"/>
    <b v="0"/>
    <s v="music/indie rock"/>
    <x v="1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x v="794"/>
    <n v="1441170000"/>
    <d v="2015-09-02T05:00:00"/>
    <b v="0"/>
    <b v="1"/>
    <s v="theater/plays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x v="795"/>
    <n v="1493528400"/>
    <d v="2017-04-30T05:00:00"/>
    <b v="0"/>
    <b v="0"/>
    <s v="theater/plays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x v="796"/>
    <n v="1395205200"/>
    <d v="2014-03-19T05:00:00"/>
    <b v="0"/>
    <b v="1"/>
    <s v="music/electric music"/>
    <x v="1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x v="797"/>
    <n v="1561438800"/>
    <d v="2019-06-25T05:00:00"/>
    <b v="0"/>
    <b v="0"/>
    <s v="music/indie rock"/>
    <x v="1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x v="798"/>
    <n v="1326693600"/>
    <d v="2012-01-16T06:00:00"/>
    <b v="0"/>
    <b v="0"/>
    <s v="film &amp; video/documentary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x v="799"/>
    <n v="1277960400"/>
    <d v="2010-07-01T05:00:00"/>
    <b v="0"/>
    <b v="0"/>
    <s v="publishing/translations"/>
    <x v="5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x v="800"/>
    <n v="1434690000"/>
    <d v="2015-06-19T05:00:00"/>
    <b v="0"/>
    <b v="1"/>
    <s v="film &amp; video/documentary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x v="801"/>
    <n v="1376110800"/>
    <d v="2013-08-10T05:00:00"/>
    <b v="0"/>
    <b v="1"/>
    <s v="film &amp; video/television"/>
    <x v="4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x v="802"/>
    <n v="1518415200"/>
    <d v="2018-02-12T06:00:00"/>
    <b v="0"/>
    <b v="0"/>
    <s v="theater/plays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x v="803"/>
    <n v="1310878800"/>
    <d v="2011-07-17T05:00:00"/>
    <b v="0"/>
    <b v="1"/>
    <s v="food/food trucks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x v="212"/>
    <n v="1556600400"/>
    <d v="2019-04-30T05:00:00"/>
    <b v="0"/>
    <b v="0"/>
    <s v="theater/plays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x v="804"/>
    <n v="1576994400"/>
    <d v="2019-12-22T06:00:00"/>
    <b v="0"/>
    <b v="0"/>
    <s v="film &amp; video/documentary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x v="805"/>
    <n v="1382677200"/>
    <d v="2013-10-25T05:00:00"/>
    <b v="0"/>
    <b v="0"/>
    <s v="music/jazz"/>
    <x v="1"/>
  </r>
  <r>
    <n v="900"/>
    <s v="Powers, Smith and Deleon"/>
    <s v="Enhanced uniform service-desk"/>
    <n v="100"/>
    <n v="2"/>
    <x v="0"/>
    <n v="0.02"/>
    <n v="1"/>
    <n v="2"/>
    <x v="1"/>
    <s v="USD"/>
    <n v="1411102800"/>
    <x v="806"/>
    <n v="1411189200"/>
    <d v="2014-09-20T05:00:00"/>
    <b v="0"/>
    <b v="1"/>
    <s v="technology/web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x v="807"/>
    <n v="1534654800"/>
    <d v="2018-08-19T05:00:00"/>
    <b v="0"/>
    <b v="1"/>
    <s v="music/rock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x v="722"/>
    <n v="1457762400"/>
    <d v="2016-03-12T06:00:00"/>
    <b v="0"/>
    <b v="0"/>
    <s v="technology/web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x v="477"/>
    <n v="1337490000"/>
    <d v="2012-05-20T05:00:00"/>
    <b v="0"/>
    <b v="1"/>
    <s v="publishing/nonfiction"/>
    <x v="5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x v="259"/>
    <n v="1349672400"/>
    <d v="2012-10-08T05:00:00"/>
    <b v="0"/>
    <b v="0"/>
    <s v="publishing/radio &amp; podcasts"/>
    <x v="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x v="9"/>
    <n v="1379826000"/>
    <d v="2013-09-22T05:00:00"/>
    <b v="0"/>
    <b v="0"/>
    <s v="theater/plays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x v="808"/>
    <n v="1497762000"/>
    <d v="2017-06-18T05:00:00"/>
    <b v="1"/>
    <b v="1"/>
    <s v="film &amp; video/documentary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x v="809"/>
    <n v="1304485200"/>
    <d v="2011-05-04T05:00:00"/>
    <b v="0"/>
    <b v="0"/>
    <s v="theater/plays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x v="444"/>
    <n v="1336885200"/>
    <d v="2012-05-13T05:00:00"/>
    <b v="0"/>
    <b v="0"/>
    <s v="games/video games"/>
    <x v="6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x v="384"/>
    <n v="1530421200"/>
    <d v="2018-07-01T05:00:00"/>
    <b v="0"/>
    <b v="1"/>
    <s v="theater/plays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x v="810"/>
    <n v="1421992800"/>
    <d v="2015-01-23T06:00:00"/>
    <b v="0"/>
    <b v="0"/>
    <s v="theater/plays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x v="811"/>
    <n v="1568178000"/>
    <d v="2019-09-11T05:00:00"/>
    <b v="1"/>
    <b v="0"/>
    <s v="technology/web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x v="812"/>
    <n v="1347944400"/>
    <d v="2012-09-18T05:00:00"/>
    <b v="1"/>
    <b v="0"/>
    <s v="film &amp; video/drama"/>
    <x v="4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x v="813"/>
    <n v="1558760400"/>
    <d v="2019-05-25T05:00:00"/>
    <b v="0"/>
    <b v="0"/>
    <s v="film &amp; video/drama"/>
    <x v="4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x v="814"/>
    <n v="1376629200"/>
    <d v="2013-08-16T05:00:00"/>
    <b v="0"/>
    <b v="0"/>
    <s v="theater/plays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x v="80"/>
    <n v="1504760400"/>
    <d v="2017-09-07T05:00:00"/>
    <b v="0"/>
    <b v="0"/>
    <s v="film &amp; video/television"/>
    <x v="4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x v="815"/>
    <n v="1419660000"/>
    <d v="2014-12-27T06:00:00"/>
    <b v="0"/>
    <b v="0"/>
    <s v="photography/photography books"/>
    <x v="7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x v="816"/>
    <n v="1311310800"/>
    <d v="2011-07-22T05:00:00"/>
    <b v="0"/>
    <b v="1"/>
    <s v="film &amp; video/shorts"/>
    <x v="4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x v="474"/>
    <n v="1344315600"/>
    <d v="2012-08-07T05:00:00"/>
    <b v="0"/>
    <b v="0"/>
    <s v="publishing/radio &amp; podcasts"/>
    <x v="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x v="817"/>
    <n v="1510725600"/>
    <d v="2017-11-15T06:00:00"/>
    <b v="0"/>
    <b v="1"/>
    <s v="theater/plays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x v="818"/>
    <n v="1551247200"/>
    <d v="2019-02-27T06:00:00"/>
    <b v="1"/>
    <b v="0"/>
    <s v="film &amp; video/animation"/>
    <x v="4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x v="819"/>
    <n v="1330236000"/>
    <d v="2012-02-26T06:00:00"/>
    <b v="0"/>
    <b v="0"/>
    <s v="technology/web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x v="609"/>
    <n v="1545112800"/>
    <d v="2018-12-18T06:00:00"/>
    <b v="0"/>
    <b v="1"/>
    <s v="music/world music"/>
    <x v="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x v="547"/>
    <n v="1279170000"/>
    <d v="2010-07-15T05:00:00"/>
    <b v="0"/>
    <b v="0"/>
    <s v="theater/plays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x v="820"/>
    <n v="1573452000"/>
    <d v="2019-11-11T06:00:00"/>
    <b v="0"/>
    <b v="0"/>
    <s v="theater/plays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x v="821"/>
    <n v="1507093200"/>
    <d v="2017-10-04T05:00:00"/>
    <b v="0"/>
    <b v="0"/>
    <s v="theater/plays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x v="151"/>
    <n v="1463374800"/>
    <d v="2016-05-16T05:00:00"/>
    <b v="0"/>
    <b v="0"/>
    <s v="food/food trucks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x v="822"/>
    <n v="1344574800"/>
    <d v="2012-08-10T05:00:00"/>
    <b v="0"/>
    <b v="0"/>
    <s v="theater/plays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x v="823"/>
    <n v="1389074400"/>
    <d v="2014-01-07T06:00:00"/>
    <b v="0"/>
    <b v="0"/>
    <s v="technology/web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x v="824"/>
    <n v="1494997200"/>
    <d v="2017-05-17T05:00:00"/>
    <b v="0"/>
    <b v="0"/>
    <s v="theater/plays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x v="825"/>
    <n v="1425448800"/>
    <d v="2015-03-04T06:00:00"/>
    <b v="0"/>
    <b v="1"/>
    <s v="theater/plays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x v="826"/>
    <n v="1404104400"/>
    <d v="2014-06-30T05:00:00"/>
    <b v="0"/>
    <b v="1"/>
    <s v="theater/plays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x v="827"/>
    <n v="1394773200"/>
    <d v="2014-03-14T05:00:00"/>
    <b v="0"/>
    <b v="0"/>
    <s v="music/rock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x v="828"/>
    <n v="1366520400"/>
    <d v="2013-04-21T05:00:00"/>
    <b v="0"/>
    <b v="0"/>
    <s v="theater/plays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x v="829"/>
    <n v="1456639200"/>
    <d v="2016-02-28T06:00:00"/>
    <b v="0"/>
    <b v="0"/>
    <s v="theater/plays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x v="830"/>
    <n v="1438318800"/>
    <d v="2015-07-31T05:00:00"/>
    <b v="0"/>
    <b v="0"/>
    <s v="theater/plays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x v="831"/>
    <n v="1564030800"/>
    <d v="2019-07-25T05:00:00"/>
    <b v="1"/>
    <b v="0"/>
    <s v="theater/plays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x v="832"/>
    <n v="1449295200"/>
    <d v="2015-12-05T06:00:00"/>
    <b v="0"/>
    <b v="0"/>
    <s v="film &amp; video/documentary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x v="833"/>
    <n v="1531890000"/>
    <d v="2018-07-18T05:00:00"/>
    <b v="0"/>
    <b v="1"/>
    <s v="publishing/fiction"/>
    <x v="5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x v="834"/>
    <n v="1306213200"/>
    <d v="2011-05-24T05:00:00"/>
    <b v="0"/>
    <b v="1"/>
    <s v="games/video games"/>
    <x v="6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x v="835"/>
    <n v="1356242400"/>
    <d v="2012-12-23T06:00:00"/>
    <b v="0"/>
    <b v="0"/>
    <s v="technology/web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x v="836"/>
    <n v="1297576800"/>
    <d v="2011-02-13T06:00:00"/>
    <b v="1"/>
    <b v="0"/>
    <s v="theater/plays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x v="837"/>
    <n v="1296194400"/>
    <d v="2011-01-28T06:00:00"/>
    <b v="0"/>
    <b v="0"/>
    <s v="theater/plays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x v="219"/>
    <n v="1414558800"/>
    <d v="2014-10-29T05:00:00"/>
    <b v="0"/>
    <b v="0"/>
    <s v="food/food trucks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x v="365"/>
    <n v="1488348000"/>
    <d v="2017-03-01T06:00:00"/>
    <b v="0"/>
    <b v="0"/>
    <s v="photography/photography books"/>
    <x v="7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x v="838"/>
    <n v="1334898000"/>
    <d v="2012-04-20T05:00:00"/>
    <b v="1"/>
    <b v="0"/>
    <s v="photography/photography books"/>
    <x v="7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x v="839"/>
    <n v="1308373200"/>
    <d v="2011-06-18T05:00:00"/>
    <b v="0"/>
    <b v="0"/>
    <s v="theater/plays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x v="840"/>
    <n v="1412312400"/>
    <d v="2014-10-03T05:00:00"/>
    <b v="0"/>
    <b v="0"/>
    <s v="theater/plays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x v="841"/>
    <n v="1419228000"/>
    <d v="2014-12-22T06:00:00"/>
    <b v="1"/>
    <b v="1"/>
    <s v="film &amp; video/documentary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x v="842"/>
    <n v="1430974800"/>
    <d v="2015-05-07T05:00:00"/>
    <b v="0"/>
    <b v="0"/>
    <s v="technology/web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x v="843"/>
    <n v="1555822800"/>
    <d v="2019-04-21T05:00:00"/>
    <b v="0"/>
    <b v="1"/>
    <s v="theater/plays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x v="844"/>
    <n v="1482818400"/>
    <d v="2016-12-27T06:00:00"/>
    <b v="0"/>
    <b v="1"/>
    <s v="music/rock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x v="845"/>
    <n v="1471928400"/>
    <d v="2016-08-23T05:00:00"/>
    <b v="0"/>
    <b v="0"/>
    <s v="film &amp; video/documentary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x v="846"/>
    <n v="1453701600"/>
    <d v="2016-01-25T06:00:00"/>
    <b v="0"/>
    <b v="1"/>
    <s v="film &amp; video/science fiction"/>
    <x v="4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x v="110"/>
    <n v="1350363600"/>
    <d v="2012-10-16T05:00:00"/>
    <b v="0"/>
    <b v="0"/>
    <s v="technology/web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x v="847"/>
    <n v="1353996000"/>
    <d v="2012-11-27T06:00:00"/>
    <b v="0"/>
    <b v="0"/>
    <s v="theater/plays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x v="848"/>
    <n v="1451109600"/>
    <d v="2015-12-26T06:00:00"/>
    <b v="0"/>
    <b v="0"/>
    <s v="film &amp; video/science fiction"/>
    <x v="4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x v="849"/>
    <n v="1329631200"/>
    <d v="2012-02-19T06:00:00"/>
    <b v="0"/>
    <b v="0"/>
    <s v="theater/plays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x v="780"/>
    <n v="1278997200"/>
    <d v="2010-07-13T05:00:00"/>
    <b v="0"/>
    <b v="0"/>
    <s v="film &amp; video/animation"/>
    <x v="4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x v="140"/>
    <n v="1280120400"/>
    <d v="2010-07-26T05:00:00"/>
    <b v="0"/>
    <b v="0"/>
    <s v="publishing/translations"/>
    <x v="5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x v="850"/>
    <n v="1458104400"/>
    <d v="2016-03-16T05:00:00"/>
    <b v="0"/>
    <b v="0"/>
    <s v="technology/web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x v="851"/>
    <n v="1298268000"/>
    <d v="2011-02-21T06:00:00"/>
    <b v="0"/>
    <b v="0"/>
    <s v="publishing/translations"/>
    <x v="5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x v="852"/>
    <n v="1386223200"/>
    <d v="2013-12-05T06:00:00"/>
    <b v="0"/>
    <b v="0"/>
    <s v="food/food trucks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x v="853"/>
    <n v="1299823200"/>
    <d v="2011-03-11T06:00:00"/>
    <b v="0"/>
    <b v="1"/>
    <s v="photography/photography books"/>
    <x v="7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x v="854"/>
    <n v="1431752400"/>
    <d v="2015-05-16T05:00:00"/>
    <b v="0"/>
    <b v="0"/>
    <s v="theater/plays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x v="67"/>
    <n v="1267855200"/>
    <d v="2010-03-06T06:00:00"/>
    <b v="0"/>
    <b v="0"/>
    <s v="music/rock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x v="855"/>
    <n v="1497675600"/>
    <d v="2017-06-17T05:00:00"/>
    <b v="0"/>
    <b v="0"/>
    <s v="theater/plays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x v="107"/>
    <n v="1336885200"/>
    <d v="2012-05-13T05:00:00"/>
    <b v="0"/>
    <b v="0"/>
    <s v="music/world music"/>
    <x v="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x v="344"/>
    <n v="1295157600"/>
    <d v="2011-01-16T06:00:00"/>
    <b v="0"/>
    <b v="0"/>
    <s v="food/food trucks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x v="856"/>
    <n v="1577599200"/>
    <d v="2019-12-29T06:00:00"/>
    <b v="0"/>
    <b v="0"/>
    <s v="theater/plays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x v="857"/>
    <n v="1305003600"/>
    <d v="2011-05-10T05:00:00"/>
    <b v="0"/>
    <b v="0"/>
    <s v="theater/plays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x v="858"/>
    <n v="1381726800"/>
    <d v="2013-10-14T05:00:00"/>
    <b v="0"/>
    <b v="0"/>
    <s v="film &amp; video/television"/>
    <x v="4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x v="859"/>
    <n v="1402462800"/>
    <d v="2014-06-11T05:00:00"/>
    <b v="0"/>
    <b v="1"/>
    <s v="technology/web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x v="860"/>
    <n v="1292133600"/>
    <d v="2010-12-12T06:00:00"/>
    <b v="0"/>
    <b v="1"/>
    <s v="theater/plays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x v="170"/>
    <n v="1368939600"/>
    <d v="2013-05-19T05:00:00"/>
    <b v="0"/>
    <b v="0"/>
    <s v="music/indie rock"/>
    <x v="1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x v="861"/>
    <n v="1452146400"/>
    <d v="2016-01-07T06:00:00"/>
    <b v="0"/>
    <b v="1"/>
    <s v="theater/plays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x v="862"/>
    <n v="1296712800"/>
    <d v="2011-02-03T06:00:00"/>
    <b v="0"/>
    <b v="1"/>
    <s v="theater/plays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x v="863"/>
    <n v="1520748000"/>
    <d v="2018-03-11T06:00:00"/>
    <b v="0"/>
    <b v="0"/>
    <s v="food/food trucks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x v="864"/>
    <n v="1480831200"/>
    <d v="2016-12-04T06:00:00"/>
    <b v="0"/>
    <b v="0"/>
    <s v="games/video games"/>
    <x v="6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x v="527"/>
    <n v="1426914000"/>
    <d v="2015-03-21T05:00:00"/>
    <b v="0"/>
    <b v="0"/>
    <s v="theater/plays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x v="865"/>
    <n v="1446616800"/>
    <d v="2015-11-04T06:00:00"/>
    <b v="1"/>
    <b v="0"/>
    <s v="publishing/nonfiction"/>
    <x v="5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x v="866"/>
    <n v="1517032800"/>
    <d v="2018-01-27T06:00:00"/>
    <b v="0"/>
    <b v="0"/>
    <s v="technology/web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x v="867"/>
    <n v="1311224400"/>
    <d v="2011-07-21T05:00:00"/>
    <b v="0"/>
    <b v="1"/>
    <s v="film &amp; video/documentary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x v="868"/>
    <n v="1566190800"/>
    <d v="2019-08-19T05:00:00"/>
    <b v="0"/>
    <b v="0"/>
    <s v="film &amp; video/documentary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x v="105"/>
    <n v="1570165200"/>
    <d v="2019-10-04T05:00:00"/>
    <b v="0"/>
    <b v="0"/>
    <s v="theater/plays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x v="481"/>
    <n v="1388556000"/>
    <d v="2014-01-01T06:00:00"/>
    <b v="0"/>
    <b v="1"/>
    <s v="music/rock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x v="253"/>
    <n v="1303189200"/>
    <d v="2011-04-19T05:00:00"/>
    <b v="0"/>
    <b v="0"/>
    <s v="music/rock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x v="869"/>
    <n v="1494478800"/>
    <d v="2017-05-11T05:00:00"/>
    <b v="0"/>
    <b v="0"/>
    <s v="film &amp; video/documentary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x v="864"/>
    <n v="1480744800"/>
    <d v="2016-12-03T06:00:00"/>
    <b v="0"/>
    <b v="0"/>
    <s v="publishing/radio &amp; podcasts"/>
    <x v="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x v="843"/>
    <n v="1555822800"/>
    <d v="2019-04-21T05:00:00"/>
    <b v="0"/>
    <b v="0"/>
    <s v="publishing/translations"/>
    <x v="5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x v="289"/>
    <n v="1458882000"/>
    <d v="2016-03-25T05:00:00"/>
    <b v="0"/>
    <b v="1"/>
    <s v="film &amp; video/drama"/>
    <x v="4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x v="870"/>
    <n v="1411966800"/>
    <d v="2014-09-29T05:00:00"/>
    <b v="0"/>
    <b v="1"/>
    <s v="music/rock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x v="871"/>
    <n v="1526878800"/>
    <d v="2018-05-21T05:00:00"/>
    <b v="0"/>
    <b v="1"/>
    <s v="film &amp; video/drama"/>
    <x v="4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x v="872"/>
    <n v="1452405600"/>
    <d v="2016-01-10T06:00:00"/>
    <b v="0"/>
    <b v="1"/>
    <s v="photography/photography books"/>
    <x v="7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x v="873"/>
    <n v="1414040400"/>
    <d v="2014-10-23T05:00:00"/>
    <b v="0"/>
    <b v="1"/>
    <s v="publishing/translations"/>
    <x v="5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x v="874"/>
    <n v="1543816800"/>
    <d v="2018-12-03T06:00:00"/>
    <b v="0"/>
    <b v="1"/>
    <s v="food/food trucks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x v="875"/>
    <n v="1359698400"/>
    <d v="2013-02-01T06:00:00"/>
    <b v="0"/>
    <b v="0"/>
    <s v="theater/plays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x v="876"/>
    <n v="1390629600"/>
    <d v="2014-01-25T06:00:00"/>
    <b v="0"/>
    <b v="0"/>
    <s v="theater/plays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x v="877"/>
    <n v="1267077600"/>
    <d v="2010-02-25T06:00:00"/>
    <b v="0"/>
    <b v="1"/>
    <s v="music/indie rock"/>
    <x v="1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x v="878"/>
    <n v="1467781200"/>
    <d v="2016-07-06T05:00:00"/>
    <b v="0"/>
    <b v="0"/>
    <s v="food/food truck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3AB1E-6C5E-49ED-899F-29C64CA13124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6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64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813C0-4EC4-4342-9213-FAB9850D0C27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64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9CB1A-E3D7-4524-A07B-2229B63CD736}" name="PivotTable9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64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sd="0" x="675"/>
        <item sd="0" x="67"/>
        <item sd="0" x="749"/>
        <item sd="0"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9"/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5" subtotal="count" baseField="0" baseItem="0"/>
  </dataFields>
  <chartFormats count="4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00B050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7A7-C3EF-4F3C-BBB9-6C985F1F708A}">
  <sheetPr codeName="Sheet2"/>
  <dimension ref="A1:F14"/>
  <sheetViews>
    <sheetView workbookViewId="0">
      <selection activeCell="B8" sqref="B8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2068</v>
      </c>
    </row>
    <row r="3" spans="1:6" x14ac:dyDescent="0.3">
      <c r="A3" s="6" t="s">
        <v>2070</v>
      </c>
      <c r="B3" s="6" t="s">
        <v>2066</v>
      </c>
    </row>
    <row r="4" spans="1:6" x14ac:dyDescent="0.3">
      <c r="A4" s="6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2064</v>
      </c>
      <c r="E8">
        <v>4</v>
      </c>
      <c r="F8">
        <v>4</v>
      </c>
    </row>
    <row r="9" spans="1:6" x14ac:dyDescent="0.3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5571-6E5A-495C-9FDB-78C028509FF4}">
  <dimension ref="A1:F30"/>
  <sheetViews>
    <sheetView workbookViewId="0">
      <selection activeCell="B13" sqref="B13"/>
    </sheetView>
  </sheetViews>
  <sheetFormatPr defaultRowHeight="15.6" x14ac:dyDescent="0.3"/>
  <cols>
    <col min="1" max="1" width="21.5976562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10.5" bestFit="1" customWidth="1"/>
    <col min="8" max="8" width="5.8984375" bestFit="1" customWidth="1"/>
    <col min="9" max="9" width="8.69921875" bestFit="1" customWidth="1"/>
    <col min="10" max="10" width="11.09765625" bestFit="1" customWidth="1"/>
    <col min="11" max="11" width="5.296875" bestFit="1" customWidth="1"/>
    <col min="12" max="12" width="14.19921875" bestFit="1" customWidth="1"/>
    <col min="13" max="13" width="11" bestFit="1" customWidth="1"/>
    <col min="14" max="14" width="16.5" bestFit="1" customWidth="1"/>
    <col min="15" max="15" width="17.19921875" bestFit="1" customWidth="1"/>
    <col min="16" max="16" width="20.09765625" bestFit="1" customWidth="1"/>
    <col min="17" max="17" width="20.69921875" bestFit="1" customWidth="1"/>
    <col min="18" max="18" width="16.5" bestFit="1" customWidth="1"/>
    <col min="19" max="19" width="17.19921875" bestFit="1" customWidth="1"/>
    <col min="20" max="20" width="16.5" bestFit="1" customWidth="1"/>
    <col min="21" max="21" width="17.19921875" bestFit="1" customWidth="1"/>
    <col min="22" max="22" width="25.69921875" bestFit="1" customWidth="1"/>
    <col min="23" max="23" width="26.3984375" bestFit="1" customWidth="1"/>
    <col min="24" max="24" width="21.59765625" bestFit="1" customWidth="1"/>
    <col min="25" max="25" width="22.19921875" bestFit="1" customWidth="1"/>
    <col min="26" max="26" width="11" bestFit="1" customWidth="1"/>
  </cols>
  <sheetData>
    <row r="1" spans="1:6" x14ac:dyDescent="0.3">
      <c r="A1" s="6" t="s">
        <v>6</v>
      </c>
      <c r="B1" t="s">
        <v>2068</v>
      </c>
    </row>
    <row r="2" spans="1:6" x14ac:dyDescent="0.3">
      <c r="A2" s="6" t="s">
        <v>2031</v>
      </c>
      <c r="B2" t="s">
        <v>2068</v>
      </c>
    </row>
    <row r="4" spans="1:6" x14ac:dyDescent="0.3">
      <c r="A4" s="6" t="s">
        <v>2070</v>
      </c>
      <c r="B4" s="6" t="s">
        <v>2066</v>
      </c>
    </row>
    <row r="5" spans="1:6" x14ac:dyDescent="0.3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">
      <c r="A7" s="7" t="s">
        <v>2065</v>
      </c>
      <c r="B7" s="8"/>
      <c r="C7" s="8"/>
      <c r="D7" s="8"/>
      <c r="E7" s="8">
        <v>4</v>
      </c>
      <c r="F7" s="8">
        <v>4</v>
      </c>
    </row>
    <row r="8" spans="1:6" x14ac:dyDescent="0.3">
      <c r="A8" s="7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">
      <c r="A9" s="7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">
      <c r="A10" s="7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">
      <c r="A12" s="7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">
      <c r="A13" s="7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">
      <c r="A14" s="7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">
      <c r="A16" s="7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">
      <c r="A17" s="7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">
      <c r="A18" s="7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">
      <c r="A19" s="7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">
      <c r="A21" s="7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">
      <c r="A23" s="7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">
      <c r="A24" s="7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">
      <c r="A25" s="7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">
      <c r="A26" s="7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">
      <c r="A27" s="7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">
      <c r="A28" s="7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">
      <c r="A29" s="7" t="s">
        <v>2062</v>
      </c>
      <c r="B29" s="8"/>
      <c r="C29" s="8"/>
      <c r="D29" s="8"/>
      <c r="E29" s="8">
        <v>3</v>
      </c>
      <c r="F29" s="8">
        <v>3</v>
      </c>
    </row>
    <row r="30" spans="1:6" x14ac:dyDescent="0.3">
      <c r="A30" s="7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62A6-BF92-42BB-906D-C113BB33B3D6}">
  <dimension ref="A1:F18"/>
  <sheetViews>
    <sheetView workbookViewId="0">
      <selection activeCell="S14" sqref="S14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2031</v>
      </c>
      <c r="B1" t="s">
        <v>2068</v>
      </c>
    </row>
    <row r="2" spans="1:6" x14ac:dyDescent="0.3">
      <c r="A2" s="6" t="s">
        <v>6</v>
      </c>
      <c r="B2" t="s">
        <v>2068</v>
      </c>
    </row>
    <row r="4" spans="1:6" x14ac:dyDescent="0.3">
      <c r="A4" s="6" t="s">
        <v>2070</v>
      </c>
      <c r="B4" s="6" t="s">
        <v>2066</v>
      </c>
    </row>
    <row r="5" spans="1:6" x14ac:dyDescent="0.3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2073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3">
      <c r="A7" s="7" t="s">
        <v>2074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3">
      <c r="A8" s="7" t="s">
        <v>2075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3">
      <c r="A9" s="7" t="s">
        <v>2076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3">
      <c r="A10" s="7" t="s">
        <v>2077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3">
      <c r="A11" s="7" t="s">
        <v>2078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3">
      <c r="A12" s="7" t="s">
        <v>2079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3">
      <c r="A13" s="7" t="s">
        <v>2080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3">
      <c r="A14" s="7" t="s">
        <v>2081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3">
      <c r="A15" s="7" t="s">
        <v>2082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3">
      <c r="A16" s="7" t="s">
        <v>2083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3">
      <c r="A17" s="7" t="s">
        <v>2084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3">
      <c r="A18" s="7" t="s">
        <v>2067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87" zoomScaleNormal="87" workbookViewId="0">
      <selection activeCell="I26" sqref="I2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4.69921875" style="5" bestFit="1" customWidth="1"/>
    <col min="8" max="8" width="13.796875" customWidth="1"/>
    <col min="9" max="9" width="17.8984375" bestFit="1" customWidth="1"/>
    <col min="12" max="12" width="11.19921875" bestFit="1" customWidth="1"/>
    <col min="13" max="13" width="22.59765625" style="10" bestFit="1" customWidth="1"/>
    <col min="14" max="14" width="11.09765625" customWidth="1"/>
    <col min="15" max="15" width="22.5" style="10" bestFit="1" customWidth="1"/>
    <col min="18" max="20" width="29.19921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4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9" t="s">
        <v>2072</v>
      </c>
      <c r="N1" s="1" t="s">
        <v>9</v>
      </c>
      <c r="O1" s="9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5">
        <f>E2/D2</f>
        <v>0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5">
        <f t="shared" ref="G3:G66" si="0">E3/D3</f>
        <v>10.4</v>
      </c>
      <c r="H3">
        <v>158</v>
      </c>
      <c r="I3">
        <f t="shared" ref="I3:I66" si="1">E3/H3</f>
        <v>92.151898734177209</v>
      </c>
      <c r="J3" t="s">
        <v>21</v>
      </c>
      <c r="K3" t="s">
        <v>22</v>
      </c>
      <c r="L3">
        <v>1408424400</v>
      </c>
      <c r="M3" s="11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 t="shared" si="0"/>
        <v>1.3147878228782288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 s="11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5">
        <f t="shared" si="0"/>
        <v>0.58976190476190471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 s="11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5">
        <f t="shared" si="0"/>
        <v>0.69276315789473686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 s="11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5">
        <f t="shared" si="0"/>
        <v>1.7361842105263159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 s="11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5">
        <f t="shared" si="0"/>
        <v>0.20961538461538462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 s="11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5">
        <f t="shared" si="0"/>
        <v>3.2757777777777779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 s="11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 t="shared" si="0"/>
        <v>0.19932788374205268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 s="11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5">
        <f t="shared" si="0"/>
        <v>0.51741935483870971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 s="11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 t="shared" si="0"/>
        <v>2.6611538461538462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11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5">
        <f t="shared" si="0"/>
        <v>0.48095238095238096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 s="11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5">
        <f t="shared" si="0"/>
        <v>0.89349206349206345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 s="11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 t="shared" si="0"/>
        <v>2.4511904761904764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 s="11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5">
        <f t="shared" si="0"/>
        <v>0.66769503546099296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 s="11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5">
        <f t="shared" si="0"/>
        <v>0.47307881773399013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 s="11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 t="shared" si="0"/>
        <v>6.4947058823529416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11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 t="shared" si="0"/>
        <v>1.5939125295508274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 s="11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 t="shared" si="0"/>
        <v>0.66912087912087914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 s="11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5">
        <f t="shared" si="0"/>
        <v>0.48529600000000001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 s="11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 t="shared" si="0"/>
        <v>1.1224279210925645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 s="11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5">
        <f t="shared" si="0"/>
        <v>0.40992553191489361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 s="11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 t="shared" si="0"/>
        <v>1.2807106598984772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 s="11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 t="shared" si="0"/>
        <v>3.3204444444444445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 s="11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 t="shared" si="0"/>
        <v>1.1283225108225108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 s="11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 t="shared" si="0"/>
        <v>2.1643636363636363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 s="11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 t="shared" si="0"/>
        <v>0.4819906976744186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 s="11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5">
        <f t="shared" si="0"/>
        <v>0.79949999999999999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11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 t="shared" si="0"/>
        <v>1.0522553516819573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 s="11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 t="shared" si="0"/>
        <v>3.2889978213507627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 s="11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 t="shared" si="0"/>
        <v>1.606111111111111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 s="11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 t="shared" si="0"/>
        <v>3.1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 s="11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5">
        <f t="shared" si="0"/>
        <v>0.86807920792079207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 s="11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 t="shared" si="0"/>
        <v>3.7782071713147412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 s="11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 t="shared" si="0"/>
        <v>1.5080645161290323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11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 t="shared" si="0"/>
        <v>1.5030119521912351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 s="11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 t="shared" si="0"/>
        <v>1.572857142857143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 s="11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 t="shared" si="0"/>
        <v>1.3998765432098765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 s="11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 t="shared" si="0"/>
        <v>3.2532258064516131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 s="11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5">
        <f t="shared" si="0"/>
        <v>0.50777777777777777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 s="11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 t="shared" si="0"/>
        <v>1.6906818181818182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 s="11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 t="shared" si="0"/>
        <v>2.1292857142857144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 s="11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 t="shared" si="0"/>
        <v>4.4394444444444447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 s="11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 t="shared" si="0"/>
        <v>1.859390243902439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 s="11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 t="shared" si="0"/>
        <v>6.5881249999999998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 s="11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5">
        <f t="shared" si="0"/>
        <v>0.4768421052631579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 s="11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 t="shared" si="0"/>
        <v>1.1478378378378378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 s="11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 t="shared" si="0"/>
        <v>4.7526666666666664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 s="11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 t="shared" si="0"/>
        <v>3.86972972972973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 s="11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 t="shared" si="0"/>
        <v>1.89625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 s="11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5">
        <f t="shared" si="0"/>
        <v>0.02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11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5">
        <f t="shared" si="0"/>
        <v>0.91867805186590767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 s="11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5">
        <f t="shared" si="0"/>
        <v>0.34152777777777776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 s="11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 t="shared" si="0"/>
        <v>1.4040909090909091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 s="11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5">
        <f t="shared" si="0"/>
        <v>0.89866666666666661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 s="11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 t="shared" si="0"/>
        <v>1.7796969696969698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 s="11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 t="shared" si="0"/>
        <v>1.436625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 s="11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 t="shared" si="0"/>
        <v>2.1527586206896552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 s="11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 t="shared" si="0"/>
        <v>2.2711111111111113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 s="11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 t="shared" si="0"/>
        <v>2.7507142857142859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 s="11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 t="shared" si="0"/>
        <v>1.4437048832271762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 s="11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5">
        <f t="shared" si="0"/>
        <v>0.92745983935742971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 s="11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 t="shared" si="0"/>
        <v>7.226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 s="11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5">
        <f t="shared" si="0"/>
        <v>0.11851063829787234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11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5">
        <f t="shared" si="0"/>
        <v>0.97642857142857142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 s="11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 t="shared" ref="G67:G130" si="4">E67/D67</f>
        <v>2.3614754098360655</v>
      </c>
      <c r="H67">
        <v>236</v>
      </c>
      <c r="I67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11">
        <f t="shared" ref="M67:M130" si="6">(((L67/60)/60)/24)+DATE(1970,1,1)</f>
        <v>40570.25</v>
      </c>
      <c r="N67">
        <v>1296712800</v>
      </c>
      <c r="O67" s="10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5">
        <f t="shared" si="4"/>
        <v>0.45068965517241377</v>
      </c>
      <c r="H68">
        <v>12</v>
      </c>
      <c r="I68">
        <f t="shared" si="5"/>
        <v>108.91666666666667</v>
      </c>
      <c r="J68" t="s">
        <v>21</v>
      </c>
      <c r="K68" t="s">
        <v>22</v>
      </c>
      <c r="L68">
        <v>1428469200</v>
      </c>
      <c r="M68" s="11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 t="shared" si="4"/>
        <v>1.6238567493112948</v>
      </c>
      <c r="H69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 s="11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 t="shared" si="4"/>
        <v>2.5452631578947367</v>
      </c>
      <c r="H70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 s="11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 t="shared" si="4"/>
        <v>0.24063291139240506</v>
      </c>
      <c r="H71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 s="11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 t="shared" si="4"/>
        <v>1.2374140625000001</v>
      </c>
      <c r="H72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 s="11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 t="shared" si="4"/>
        <v>1.0806666666666667</v>
      </c>
      <c r="H73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 s="11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 t="shared" si="4"/>
        <v>6.7033333333333331</v>
      </c>
      <c r="H74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 s="11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 t="shared" si="4"/>
        <v>6.609285714285714</v>
      </c>
      <c r="H75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 s="11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 t="shared" si="4"/>
        <v>1.2246153846153847</v>
      </c>
      <c r="H76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 s="11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 t="shared" si="4"/>
        <v>1.5057731958762886</v>
      </c>
      <c r="H7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 s="11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5">
        <f t="shared" si="4"/>
        <v>0.78106590724165992</v>
      </c>
      <c r="H78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 s="11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5">
        <f t="shared" si="4"/>
        <v>0.46947368421052632</v>
      </c>
      <c r="H79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 s="11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 t="shared" si="4"/>
        <v>3.008</v>
      </c>
      <c r="H80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 s="11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5">
        <f t="shared" si="4"/>
        <v>0.6959861591695502</v>
      </c>
      <c r="H81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 s="11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 t="shared" si="4"/>
        <v>6.374545454545455</v>
      </c>
      <c r="H82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 s="11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 t="shared" si="4"/>
        <v>2.253392857142857</v>
      </c>
      <c r="H83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 s="11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 t="shared" si="4"/>
        <v>14.973000000000001</v>
      </c>
      <c r="H84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 s="11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5">
        <f t="shared" si="4"/>
        <v>0.37590225563909774</v>
      </c>
      <c r="H85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 s="11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 t="shared" si="4"/>
        <v>1.3236942675159236</v>
      </c>
      <c r="H86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 s="11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 t="shared" si="4"/>
        <v>1.3122448979591836</v>
      </c>
      <c r="H8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 s="11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 t="shared" si="4"/>
        <v>1.6763513513513513</v>
      </c>
      <c r="H88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 s="11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5">
        <f t="shared" si="4"/>
        <v>0.6198488664987406</v>
      </c>
      <c r="H89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 s="11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 t="shared" si="4"/>
        <v>2.6074999999999999</v>
      </c>
      <c r="H90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 s="11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 t="shared" si="4"/>
        <v>2.5258823529411765</v>
      </c>
      <c r="H91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 s="11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5">
        <f t="shared" si="4"/>
        <v>0.7861538461538462</v>
      </c>
      <c r="H92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 s="11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5">
        <f t="shared" si="4"/>
        <v>0.48404406999351912</v>
      </c>
      <c r="H93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 s="11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 t="shared" si="4"/>
        <v>2.5887500000000001</v>
      </c>
      <c r="H94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 s="11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 t="shared" si="4"/>
        <v>0.60548713235294116</v>
      </c>
      <c r="H95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 s="11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 t="shared" si="4"/>
        <v>3.036896551724138</v>
      </c>
      <c r="H96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 s="11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 t="shared" si="4"/>
        <v>1.1299999999999999</v>
      </c>
      <c r="H9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 s="11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 t="shared" si="4"/>
        <v>2.1737876614060259</v>
      </c>
      <c r="H98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 s="11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 t="shared" si="4"/>
        <v>9.2669230769230762</v>
      </c>
      <c r="H99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 s="11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5">
        <f t="shared" si="4"/>
        <v>0.33692229038854804</v>
      </c>
      <c r="H100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 s="11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 t="shared" si="4"/>
        <v>1.9672368421052631</v>
      </c>
      <c r="H101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 s="11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5">
        <f t="shared" si="4"/>
        <v>0.01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 s="11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 t="shared" si="4"/>
        <v>10.214444444444444</v>
      </c>
      <c r="H103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 s="11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 t="shared" si="4"/>
        <v>2.8167567567567566</v>
      </c>
      <c r="H104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 s="11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5">
        <f t="shared" si="4"/>
        <v>0.24610000000000001</v>
      </c>
      <c r="H105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 s="11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 t="shared" si="4"/>
        <v>1.4314010067114094</v>
      </c>
      <c r="H106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 s="11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 t="shared" si="4"/>
        <v>1.4454411764705883</v>
      </c>
      <c r="H10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 s="11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 t="shared" si="4"/>
        <v>3.5912820512820511</v>
      </c>
      <c r="H108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 s="11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 t="shared" si="4"/>
        <v>1.8648571428571428</v>
      </c>
      <c r="H109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 s="11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 t="shared" si="4"/>
        <v>5.9526666666666666</v>
      </c>
      <c r="H110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 s="11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5">
        <f t="shared" si="4"/>
        <v>0.5921153846153846</v>
      </c>
      <c r="H111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 s="11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 t="shared" si="4"/>
        <v>0.14962780898876404</v>
      </c>
      <c r="H112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 s="11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 t="shared" si="4"/>
        <v>1.1995602605863191</v>
      </c>
      <c r="H113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 s="11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 t="shared" si="4"/>
        <v>2.6882978723404256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 s="11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 t="shared" si="4"/>
        <v>3.7687878787878786</v>
      </c>
      <c r="H115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 s="11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 t="shared" si="4"/>
        <v>7.2715789473684209</v>
      </c>
      <c r="H116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 s="11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5">
        <f t="shared" si="4"/>
        <v>0.87211757648470301</v>
      </c>
      <c r="H11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 s="11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5">
        <f t="shared" si="4"/>
        <v>0.88</v>
      </c>
      <c r="H118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 s="11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 t="shared" si="4"/>
        <v>1.7393877551020409</v>
      </c>
      <c r="H119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 s="11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 t="shared" si="4"/>
        <v>1.1761111111111111</v>
      </c>
      <c r="H120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 s="11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 t="shared" si="4"/>
        <v>2.1496</v>
      </c>
      <c r="H121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 s="11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 t="shared" si="4"/>
        <v>1.4949667110519307</v>
      </c>
      <c r="H122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 s="11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 t="shared" si="4"/>
        <v>2.1933995584988963</v>
      </c>
      <c r="H123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 s="11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5">
        <f t="shared" si="4"/>
        <v>0.64367690058479532</v>
      </c>
      <c r="H124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 s="11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5">
        <f t="shared" si="4"/>
        <v>0.18622397298818233</v>
      </c>
      <c r="H125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 s="11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 t="shared" si="4"/>
        <v>3.6776923076923076</v>
      </c>
      <c r="H126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 s="11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 t="shared" si="4"/>
        <v>1.5990566037735849</v>
      </c>
      <c r="H12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 s="11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5">
        <f t="shared" si="4"/>
        <v>0.38633185349611543</v>
      </c>
      <c r="H128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 s="11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5">
        <f t="shared" si="4"/>
        <v>0.51421511627906979</v>
      </c>
      <c r="H129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 s="11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 t="shared" si="4"/>
        <v>0.60334277620396604</v>
      </c>
      <c r="H130">
        <v>532</v>
      </c>
      <c r="I130">
        <f t="shared" si="5"/>
        <v>80.067669172932327</v>
      </c>
      <c r="J130" t="s">
        <v>21</v>
      </c>
      <c r="K130" t="s">
        <v>22</v>
      </c>
      <c r="L130">
        <v>1282885200</v>
      </c>
      <c r="M130" s="11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 t="shared" ref="G131:G194" si="8">E131/D131</f>
        <v>3.2026936026936029E-2</v>
      </c>
      <c r="H131">
        <v>55</v>
      </c>
      <c r="I131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0">(((L131/60)/60)/24)+DATE(1970,1,1)</f>
        <v>42038.25</v>
      </c>
      <c r="N131">
        <v>1425103200</v>
      </c>
      <c r="O131" s="10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 t="shared" si="8"/>
        <v>1.5546875</v>
      </c>
      <c r="H132">
        <v>533</v>
      </c>
      <c r="I132">
        <f t="shared" si="9"/>
        <v>28.001876172607879</v>
      </c>
      <c r="J132" t="s">
        <v>36</v>
      </c>
      <c r="K132" t="s">
        <v>37</v>
      </c>
      <c r="L132">
        <v>1319605200</v>
      </c>
      <c r="M132" s="11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 t="shared" si="8"/>
        <v>1.0085974499089254</v>
      </c>
      <c r="H133">
        <v>2443</v>
      </c>
      <c r="I133">
        <f t="shared" si="9"/>
        <v>67.996725337699544</v>
      </c>
      <c r="J133" t="s">
        <v>40</v>
      </c>
      <c r="K133" t="s">
        <v>41</v>
      </c>
      <c r="L133">
        <v>1385704800</v>
      </c>
      <c r="M133" s="11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 t="shared" si="8"/>
        <v>1.1618181818181819</v>
      </c>
      <c r="H134">
        <v>89</v>
      </c>
      <c r="I134">
        <f t="shared" si="9"/>
        <v>43.078651685393261</v>
      </c>
      <c r="J134" t="s">
        <v>21</v>
      </c>
      <c r="K134" t="s">
        <v>22</v>
      </c>
      <c r="L134">
        <v>1515736800</v>
      </c>
      <c r="M134" s="11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 t="shared" si="8"/>
        <v>3.1077777777777778</v>
      </c>
      <c r="H135">
        <v>159</v>
      </c>
      <c r="I135">
        <f t="shared" si="9"/>
        <v>87.95597484276729</v>
      </c>
      <c r="J135" t="s">
        <v>21</v>
      </c>
      <c r="K135" t="s">
        <v>22</v>
      </c>
      <c r="L135">
        <v>1313125200</v>
      </c>
      <c r="M135" s="11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5">
        <f t="shared" si="8"/>
        <v>0.89736683417085428</v>
      </c>
      <c r="H136">
        <v>940</v>
      </c>
      <c r="I136">
        <f t="shared" si="9"/>
        <v>94.987234042553197</v>
      </c>
      <c r="J136" t="s">
        <v>98</v>
      </c>
      <c r="K136" t="s">
        <v>99</v>
      </c>
      <c r="L136">
        <v>1308459600</v>
      </c>
      <c r="M136" s="11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5">
        <f t="shared" si="8"/>
        <v>0.71272727272727276</v>
      </c>
      <c r="H137">
        <v>117</v>
      </c>
      <c r="I137">
        <f t="shared" si="9"/>
        <v>46.905982905982903</v>
      </c>
      <c r="J137" t="s">
        <v>21</v>
      </c>
      <c r="K137" t="s">
        <v>22</v>
      </c>
      <c r="L137">
        <v>1362636000</v>
      </c>
      <c r="M137" s="11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 t="shared" si="8"/>
        <v>3.2862318840579711E-2</v>
      </c>
      <c r="H138">
        <v>58</v>
      </c>
      <c r="I138">
        <f t="shared" si="9"/>
        <v>46.913793103448278</v>
      </c>
      <c r="J138" t="s">
        <v>21</v>
      </c>
      <c r="K138" t="s">
        <v>22</v>
      </c>
      <c r="L138">
        <v>1402117200</v>
      </c>
      <c r="M138" s="11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 t="shared" si="8"/>
        <v>2.617777777777778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 s="11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5">
        <f t="shared" si="8"/>
        <v>0.96</v>
      </c>
      <c r="H140">
        <v>115</v>
      </c>
      <c r="I140">
        <f t="shared" si="9"/>
        <v>80.139130434782615</v>
      </c>
      <c r="J140" t="s">
        <v>21</v>
      </c>
      <c r="K140" t="s">
        <v>22</v>
      </c>
      <c r="L140">
        <v>1348808400</v>
      </c>
      <c r="M140" s="11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5">
        <f t="shared" si="8"/>
        <v>0.20896851248642778</v>
      </c>
      <c r="H141">
        <v>326</v>
      </c>
      <c r="I141">
        <f t="shared" si="9"/>
        <v>59.036809815950917</v>
      </c>
      <c r="J141" t="s">
        <v>21</v>
      </c>
      <c r="K141" t="s">
        <v>22</v>
      </c>
      <c r="L141">
        <v>1429592400</v>
      </c>
      <c r="M141" s="11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 t="shared" si="8"/>
        <v>2.2316363636363636</v>
      </c>
      <c r="H142">
        <v>186</v>
      </c>
      <c r="I142">
        <f t="shared" si="9"/>
        <v>65.989247311827953</v>
      </c>
      <c r="J142" t="s">
        <v>21</v>
      </c>
      <c r="K142" t="s">
        <v>22</v>
      </c>
      <c r="L142">
        <v>1519538400</v>
      </c>
      <c r="M142" s="11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 t="shared" si="8"/>
        <v>1.0159097978227061</v>
      </c>
      <c r="H143">
        <v>1071</v>
      </c>
      <c r="I143">
        <f t="shared" si="9"/>
        <v>60.992530345471522</v>
      </c>
      <c r="J143" t="s">
        <v>21</v>
      </c>
      <c r="K143" t="s">
        <v>22</v>
      </c>
      <c r="L143">
        <v>1434085200</v>
      </c>
      <c r="M143" s="11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 t="shared" si="8"/>
        <v>2.3003999999999998</v>
      </c>
      <c r="H144">
        <v>117</v>
      </c>
      <c r="I144">
        <f t="shared" si="9"/>
        <v>98.307692307692307</v>
      </c>
      <c r="J144" t="s">
        <v>21</v>
      </c>
      <c r="K144" t="s">
        <v>22</v>
      </c>
      <c r="L144">
        <v>1333688400</v>
      </c>
      <c r="M144" s="11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 t="shared" si="8"/>
        <v>1.355925925925926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 s="11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 t="shared" si="8"/>
        <v>1.2909999999999999</v>
      </c>
      <c r="H146">
        <v>135</v>
      </c>
      <c r="I146">
        <f t="shared" si="9"/>
        <v>86.066666666666663</v>
      </c>
      <c r="J146" t="s">
        <v>21</v>
      </c>
      <c r="K146" t="s">
        <v>22</v>
      </c>
      <c r="L146">
        <v>1560747600</v>
      </c>
      <c r="M146" s="11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 t="shared" si="8"/>
        <v>2.3651200000000001</v>
      </c>
      <c r="H147">
        <v>768</v>
      </c>
      <c r="I147">
        <f t="shared" si="9"/>
        <v>76.989583333333329</v>
      </c>
      <c r="J147" t="s">
        <v>98</v>
      </c>
      <c r="K147" t="s">
        <v>99</v>
      </c>
      <c r="L147">
        <v>1410066000</v>
      </c>
      <c r="M147" s="11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 t="shared" si="8"/>
        <v>0.17249999999999999</v>
      </c>
      <c r="H148">
        <v>51</v>
      </c>
      <c r="I148">
        <f t="shared" si="9"/>
        <v>29.764705882352942</v>
      </c>
      <c r="J148" t="s">
        <v>21</v>
      </c>
      <c r="K148" t="s">
        <v>22</v>
      </c>
      <c r="L148">
        <v>1320732000</v>
      </c>
      <c r="M148" s="11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 t="shared" si="8"/>
        <v>1.1249397590361445</v>
      </c>
      <c r="H149">
        <v>199</v>
      </c>
      <c r="I149">
        <f t="shared" si="9"/>
        <v>46.91959798994975</v>
      </c>
      <c r="J149" t="s">
        <v>21</v>
      </c>
      <c r="K149" t="s">
        <v>22</v>
      </c>
      <c r="L149">
        <v>1465794000</v>
      </c>
      <c r="M149" s="11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 t="shared" si="8"/>
        <v>1.2102150537634409</v>
      </c>
      <c r="H150">
        <v>107</v>
      </c>
      <c r="I150">
        <f t="shared" si="9"/>
        <v>105.18691588785046</v>
      </c>
      <c r="J150" t="s">
        <v>21</v>
      </c>
      <c r="K150" t="s">
        <v>22</v>
      </c>
      <c r="L150">
        <v>1500958800</v>
      </c>
      <c r="M150" s="11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 t="shared" si="8"/>
        <v>2.1987096774193549</v>
      </c>
      <c r="H151">
        <v>195</v>
      </c>
      <c r="I151">
        <f t="shared" si="9"/>
        <v>69.907692307692301</v>
      </c>
      <c r="J151" t="s">
        <v>21</v>
      </c>
      <c r="K151" t="s">
        <v>22</v>
      </c>
      <c r="L151">
        <v>1357020000</v>
      </c>
      <c r="M151" s="11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5">
        <f t="shared" si="8"/>
        <v>0.01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 s="11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5">
        <f t="shared" si="8"/>
        <v>0.64166909620991253</v>
      </c>
      <c r="H153">
        <v>1467</v>
      </c>
      <c r="I153">
        <f t="shared" si="9"/>
        <v>60.011588275391958</v>
      </c>
      <c r="J153" t="s">
        <v>21</v>
      </c>
      <c r="K153" t="s">
        <v>22</v>
      </c>
      <c r="L153">
        <v>1402290000</v>
      </c>
      <c r="M153" s="11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 t="shared" si="8"/>
        <v>4.2306746987951804</v>
      </c>
      <c r="H154">
        <v>3376</v>
      </c>
      <c r="I154">
        <f t="shared" si="9"/>
        <v>52.006220379146917</v>
      </c>
      <c r="J154" t="s">
        <v>21</v>
      </c>
      <c r="K154" t="s">
        <v>22</v>
      </c>
      <c r="L154">
        <v>1487311200</v>
      </c>
      <c r="M154" s="11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5">
        <f t="shared" si="8"/>
        <v>0.92984160506863778</v>
      </c>
      <c r="H155">
        <v>5681</v>
      </c>
      <c r="I155">
        <f t="shared" si="9"/>
        <v>31.000176025347649</v>
      </c>
      <c r="J155" t="s">
        <v>21</v>
      </c>
      <c r="K155" t="s">
        <v>22</v>
      </c>
      <c r="L155">
        <v>1350622800</v>
      </c>
      <c r="M155" s="11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5">
        <f t="shared" si="8"/>
        <v>0.58756567425569173</v>
      </c>
      <c r="H156">
        <v>1059</v>
      </c>
      <c r="I156">
        <f t="shared" si="9"/>
        <v>95.042492917847028</v>
      </c>
      <c r="J156" t="s">
        <v>21</v>
      </c>
      <c r="K156" t="s">
        <v>22</v>
      </c>
      <c r="L156">
        <v>1463029200</v>
      </c>
      <c r="M156" s="11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5">
        <f t="shared" si="8"/>
        <v>0.65022222222222226</v>
      </c>
      <c r="H157">
        <v>1194</v>
      </c>
      <c r="I157">
        <f t="shared" si="9"/>
        <v>75.968174204355108</v>
      </c>
      <c r="J157" t="s">
        <v>21</v>
      </c>
      <c r="K157" t="s">
        <v>22</v>
      </c>
      <c r="L157">
        <v>1269493200</v>
      </c>
      <c r="M157" s="11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 t="shared" si="8"/>
        <v>0.73939560439560437</v>
      </c>
      <c r="H158">
        <v>379</v>
      </c>
      <c r="I158">
        <f t="shared" si="9"/>
        <v>71.013192612137203</v>
      </c>
      <c r="J158" t="s">
        <v>26</v>
      </c>
      <c r="K158" t="s">
        <v>27</v>
      </c>
      <c r="L158">
        <v>1570251600</v>
      </c>
      <c r="M158" s="11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 t="shared" si="8"/>
        <v>0.52666666666666662</v>
      </c>
      <c r="H159">
        <v>30</v>
      </c>
      <c r="I159">
        <f t="shared" si="9"/>
        <v>73.733333333333334</v>
      </c>
      <c r="J159" t="s">
        <v>26</v>
      </c>
      <c r="K159" t="s">
        <v>27</v>
      </c>
      <c r="L159">
        <v>1388383200</v>
      </c>
      <c r="M159" s="11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 t="shared" si="8"/>
        <v>2.2095238095238097</v>
      </c>
      <c r="H160">
        <v>41</v>
      </c>
      <c r="I160">
        <f t="shared" si="9"/>
        <v>113.17073170731707</v>
      </c>
      <c r="J160" t="s">
        <v>21</v>
      </c>
      <c r="K160" t="s">
        <v>22</v>
      </c>
      <c r="L160">
        <v>1449554400</v>
      </c>
      <c r="M160" s="11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 t="shared" si="8"/>
        <v>1.0001150627615063</v>
      </c>
      <c r="H161">
        <v>1821</v>
      </c>
      <c r="I161">
        <f t="shared" si="9"/>
        <v>105.00933552992861</v>
      </c>
      <c r="J161" t="s">
        <v>21</v>
      </c>
      <c r="K161" t="s">
        <v>22</v>
      </c>
      <c r="L161">
        <v>1553662800</v>
      </c>
      <c r="M161" s="11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 t="shared" si="8"/>
        <v>1.6231249999999999</v>
      </c>
      <c r="H162">
        <v>164</v>
      </c>
      <c r="I162">
        <f t="shared" si="9"/>
        <v>79.176829268292678</v>
      </c>
      <c r="J162" t="s">
        <v>21</v>
      </c>
      <c r="K162" t="s">
        <v>22</v>
      </c>
      <c r="L162">
        <v>1556341200</v>
      </c>
      <c r="M162" s="11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5">
        <f t="shared" si="8"/>
        <v>0.78181818181818186</v>
      </c>
      <c r="H163">
        <v>75</v>
      </c>
      <c r="I163">
        <f t="shared" si="9"/>
        <v>57.333333333333336</v>
      </c>
      <c r="J163" t="s">
        <v>21</v>
      </c>
      <c r="K163" t="s">
        <v>22</v>
      </c>
      <c r="L163">
        <v>1442984400</v>
      </c>
      <c r="M163" s="11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 t="shared" si="8"/>
        <v>1.4973770491803278</v>
      </c>
      <c r="H164">
        <v>157</v>
      </c>
      <c r="I164">
        <f t="shared" si="9"/>
        <v>58.178343949044589</v>
      </c>
      <c r="J164" t="s">
        <v>98</v>
      </c>
      <c r="K164" t="s">
        <v>99</v>
      </c>
      <c r="L164">
        <v>1544248800</v>
      </c>
      <c r="M164" s="11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 t="shared" si="8"/>
        <v>2.5325714285714285</v>
      </c>
      <c r="H165">
        <v>246</v>
      </c>
      <c r="I165">
        <f t="shared" si="9"/>
        <v>36.032520325203251</v>
      </c>
      <c r="J165" t="s">
        <v>21</v>
      </c>
      <c r="K165" t="s">
        <v>22</v>
      </c>
      <c r="L165">
        <v>1508475600</v>
      </c>
      <c r="M165" s="11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 t="shared" si="8"/>
        <v>1.0016943521594683</v>
      </c>
      <c r="H166">
        <v>1396</v>
      </c>
      <c r="I166">
        <f t="shared" si="9"/>
        <v>107.99068767908309</v>
      </c>
      <c r="J166" t="s">
        <v>21</v>
      </c>
      <c r="K166" t="s">
        <v>22</v>
      </c>
      <c r="L166">
        <v>1507438800</v>
      </c>
      <c r="M166" s="11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 t="shared" si="8"/>
        <v>1.2199004424778761</v>
      </c>
      <c r="H167">
        <v>2506</v>
      </c>
      <c r="I167">
        <f t="shared" si="9"/>
        <v>44.005985634477256</v>
      </c>
      <c r="J167" t="s">
        <v>21</v>
      </c>
      <c r="K167" t="s">
        <v>22</v>
      </c>
      <c r="L167">
        <v>1501563600</v>
      </c>
      <c r="M167" s="11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 t="shared" si="8"/>
        <v>1.3713265306122449</v>
      </c>
      <c r="H168">
        <v>244</v>
      </c>
      <c r="I168">
        <f t="shared" si="9"/>
        <v>55.077868852459019</v>
      </c>
      <c r="J168" t="s">
        <v>21</v>
      </c>
      <c r="K168" t="s">
        <v>22</v>
      </c>
      <c r="L168">
        <v>1292997600</v>
      </c>
      <c r="M168" s="11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 t="shared" si="8"/>
        <v>4.155384615384615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 s="11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5">
        <f t="shared" si="8"/>
        <v>0.3130913348946136</v>
      </c>
      <c r="H170">
        <v>955</v>
      </c>
      <c r="I170">
        <f t="shared" si="9"/>
        <v>41.996858638743454</v>
      </c>
      <c r="J170" t="s">
        <v>36</v>
      </c>
      <c r="K170" t="s">
        <v>37</v>
      </c>
      <c r="L170">
        <v>1550815200</v>
      </c>
      <c r="M170" s="11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 t="shared" si="8"/>
        <v>4.240815450643777</v>
      </c>
      <c r="H171">
        <v>1267</v>
      </c>
      <c r="I171">
        <f t="shared" si="9"/>
        <v>77.988161010260455</v>
      </c>
      <c r="J171" t="s">
        <v>21</v>
      </c>
      <c r="K171" t="s">
        <v>22</v>
      </c>
      <c r="L171">
        <v>1339909200</v>
      </c>
      <c r="M171" s="11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5">
        <f t="shared" si="8"/>
        <v>2.9388623072833599E-2</v>
      </c>
      <c r="H172">
        <v>67</v>
      </c>
      <c r="I172">
        <f t="shared" si="9"/>
        <v>82.507462686567166</v>
      </c>
      <c r="J172" t="s">
        <v>21</v>
      </c>
      <c r="K172" t="s">
        <v>22</v>
      </c>
      <c r="L172">
        <v>1501736400</v>
      </c>
      <c r="M172" s="11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5">
        <f t="shared" si="8"/>
        <v>0.1063265306122449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 s="11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5">
        <f t="shared" si="8"/>
        <v>0.82874999999999999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 s="11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 t="shared" si="8"/>
        <v>1.6301447776628748</v>
      </c>
      <c r="H175">
        <v>1561</v>
      </c>
      <c r="I175">
        <f t="shared" si="9"/>
        <v>100.98334401024984</v>
      </c>
      <c r="J175" t="s">
        <v>21</v>
      </c>
      <c r="K175" t="s">
        <v>22</v>
      </c>
      <c r="L175">
        <v>1368853200</v>
      </c>
      <c r="M175" s="11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 t="shared" si="8"/>
        <v>8.9466666666666672</v>
      </c>
      <c r="H176">
        <v>48</v>
      </c>
      <c r="I176">
        <f t="shared" si="9"/>
        <v>111.83333333333333</v>
      </c>
      <c r="J176" t="s">
        <v>21</v>
      </c>
      <c r="K176" t="s">
        <v>22</v>
      </c>
      <c r="L176">
        <v>1444021200</v>
      </c>
      <c r="M176" s="11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5">
        <f t="shared" si="8"/>
        <v>0.26191501103752757</v>
      </c>
      <c r="H177">
        <v>1130</v>
      </c>
      <c r="I177">
        <f t="shared" si="9"/>
        <v>41.999115044247787</v>
      </c>
      <c r="J177" t="s">
        <v>21</v>
      </c>
      <c r="K177" t="s">
        <v>22</v>
      </c>
      <c r="L177">
        <v>1472619600</v>
      </c>
      <c r="M177" s="11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5">
        <f t="shared" si="8"/>
        <v>0.74834782608695649</v>
      </c>
      <c r="H178">
        <v>782</v>
      </c>
      <c r="I178">
        <f t="shared" si="9"/>
        <v>110.05115089514067</v>
      </c>
      <c r="J178" t="s">
        <v>21</v>
      </c>
      <c r="K178" t="s">
        <v>22</v>
      </c>
      <c r="L178">
        <v>1472878800</v>
      </c>
      <c r="M178" s="11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 t="shared" si="8"/>
        <v>4.1647680412371137</v>
      </c>
      <c r="H179">
        <v>2739</v>
      </c>
      <c r="I179">
        <f t="shared" si="9"/>
        <v>58.997079225994888</v>
      </c>
      <c r="J179" t="s">
        <v>21</v>
      </c>
      <c r="K179" t="s">
        <v>22</v>
      </c>
      <c r="L179">
        <v>1289800800</v>
      </c>
      <c r="M179" s="11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5">
        <f t="shared" si="8"/>
        <v>0.96208333333333329</v>
      </c>
      <c r="H180">
        <v>210</v>
      </c>
      <c r="I180">
        <f t="shared" si="9"/>
        <v>32.985714285714288</v>
      </c>
      <c r="J180" t="s">
        <v>21</v>
      </c>
      <c r="K180" t="s">
        <v>22</v>
      </c>
      <c r="L180">
        <v>1505970000</v>
      </c>
      <c r="M180" s="11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 t="shared" si="8"/>
        <v>3.5771910112359548</v>
      </c>
      <c r="H181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 s="11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 t="shared" si="8"/>
        <v>3.0845714285714285</v>
      </c>
      <c r="H182">
        <v>2107</v>
      </c>
      <c r="I182">
        <f t="shared" si="9"/>
        <v>81.98196487897485</v>
      </c>
      <c r="J182" t="s">
        <v>26</v>
      </c>
      <c r="K182" t="s">
        <v>27</v>
      </c>
      <c r="L182">
        <v>1269234000</v>
      </c>
      <c r="M182" s="11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5">
        <f t="shared" si="8"/>
        <v>0.61802325581395345</v>
      </c>
      <c r="H183">
        <v>136</v>
      </c>
      <c r="I183">
        <f t="shared" si="9"/>
        <v>39.080882352941174</v>
      </c>
      <c r="J183" t="s">
        <v>21</v>
      </c>
      <c r="K183" t="s">
        <v>22</v>
      </c>
      <c r="L183">
        <v>1507093200</v>
      </c>
      <c r="M183" s="11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 t="shared" si="8"/>
        <v>7.2232472324723247</v>
      </c>
      <c r="H184">
        <v>3318</v>
      </c>
      <c r="I184">
        <f t="shared" si="9"/>
        <v>58.996383363471971</v>
      </c>
      <c r="J184" t="s">
        <v>36</v>
      </c>
      <c r="K184" t="s">
        <v>37</v>
      </c>
      <c r="L184">
        <v>1560574800</v>
      </c>
      <c r="M184" s="11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5">
        <f t="shared" si="8"/>
        <v>0.69117647058823528</v>
      </c>
      <c r="H185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 s="11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 t="shared" si="8"/>
        <v>2.9305555555555554</v>
      </c>
      <c r="H186">
        <v>340</v>
      </c>
      <c r="I186">
        <f t="shared" si="9"/>
        <v>31.029411764705884</v>
      </c>
      <c r="J186" t="s">
        <v>21</v>
      </c>
      <c r="K186" t="s">
        <v>22</v>
      </c>
      <c r="L186">
        <v>1556859600</v>
      </c>
      <c r="M186" s="11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5">
        <f t="shared" si="8"/>
        <v>0.71799999999999997</v>
      </c>
      <c r="H187">
        <v>19</v>
      </c>
      <c r="I187">
        <f t="shared" si="9"/>
        <v>37.789473684210527</v>
      </c>
      <c r="J187" t="s">
        <v>21</v>
      </c>
      <c r="K187" t="s">
        <v>22</v>
      </c>
      <c r="L187">
        <v>1526187600</v>
      </c>
      <c r="M187" s="11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5">
        <f t="shared" si="8"/>
        <v>0.31934684684684683</v>
      </c>
      <c r="H188">
        <v>886</v>
      </c>
      <c r="I188">
        <f t="shared" si="9"/>
        <v>32.006772009029348</v>
      </c>
      <c r="J188" t="s">
        <v>21</v>
      </c>
      <c r="K188" t="s">
        <v>22</v>
      </c>
      <c r="L188">
        <v>1400821200</v>
      </c>
      <c r="M188" s="11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 t="shared" si="8"/>
        <v>2.2987375415282392</v>
      </c>
      <c r="H189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 s="11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5">
        <f t="shared" si="8"/>
        <v>0.3201219512195122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 s="11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 t="shared" si="8"/>
        <v>0.23525352848928385</v>
      </c>
      <c r="H191">
        <v>441</v>
      </c>
      <c r="I191">
        <f t="shared" si="9"/>
        <v>102.0498866213152</v>
      </c>
      <c r="J191" t="s">
        <v>21</v>
      </c>
      <c r="K191" t="s">
        <v>22</v>
      </c>
      <c r="L191">
        <v>1457071200</v>
      </c>
      <c r="M191" s="11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5">
        <f t="shared" si="8"/>
        <v>0.68594594594594593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 s="11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5">
        <f t="shared" si="8"/>
        <v>0.37952380952380954</v>
      </c>
      <c r="H193">
        <v>86</v>
      </c>
      <c r="I193">
        <f t="shared" si="9"/>
        <v>37.069767441860463</v>
      </c>
      <c r="J193" t="s">
        <v>107</v>
      </c>
      <c r="K193" t="s">
        <v>108</v>
      </c>
      <c r="L193">
        <v>1552366800</v>
      </c>
      <c r="M193" s="11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5">
        <f t="shared" si="8"/>
        <v>0.19992957746478873</v>
      </c>
      <c r="H194">
        <v>243</v>
      </c>
      <c r="I194">
        <f t="shared" si="9"/>
        <v>35.049382716049379</v>
      </c>
      <c r="J194" t="s">
        <v>21</v>
      </c>
      <c r="K194" t="s">
        <v>22</v>
      </c>
      <c r="L194">
        <v>1403845200</v>
      </c>
      <c r="M194" s="11">
        <f t="shared" si="10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5">
        <f t="shared" ref="G195:G258" si="12">E195/D195</f>
        <v>0.45636363636363636</v>
      </c>
      <c r="H195">
        <v>65</v>
      </c>
      <c r="I19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4">(((L195/60)/60)/24)+DATE(1970,1,1)</f>
        <v>43198.208333333328</v>
      </c>
      <c r="N195">
        <v>1523509200</v>
      </c>
      <c r="O195" s="10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 t="shared" si="12"/>
        <v>1.227605633802817</v>
      </c>
      <c r="H196">
        <v>126</v>
      </c>
      <c r="I196">
        <f t="shared" si="13"/>
        <v>69.174603174603178</v>
      </c>
      <c r="J196" t="s">
        <v>21</v>
      </c>
      <c r="K196" t="s">
        <v>22</v>
      </c>
      <c r="L196">
        <v>1442206800</v>
      </c>
      <c r="M196" s="11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 t="shared" si="12"/>
        <v>3.61753164556962</v>
      </c>
      <c r="H197">
        <v>524</v>
      </c>
      <c r="I197">
        <f t="shared" si="13"/>
        <v>109.07824427480917</v>
      </c>
      <c r="J197" t="s">
        <v>21</v>
      </c>
      <c r="K197" t="s">
        <v>22</v>
      </c>
      <c r="L197">
        <v>1532840400</v>
      </c>
      <c r="M197" s="11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5">
        <f t="shared" si="12"/>
        <v>0.63146341463414635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 s="11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 t="shared" si="12"/>
        <v>2.9820475319926874</v>
      </c>
      <c r="H199">
        <v>1989</v>
      </c>
      <c r="I199">
        <f t="shared" si="13"/>
        <v>82.010055304172951</v>
      </c>
      <c r="J199" t="s">
        <v>21</v>
      </c>
      <c r="K199" t="s">
        <v>22</v>
      </c>
      <c r="L199">
        <v>1498194000</v>
      </c>
      <c r="M199" s="11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5">
        <f t="shared" si="12"/>
        <v>9.5585443037974685E-2</v>
      </c>
      <c r="H200">
        <v>168</v>
      </c>
      <c r="I200">
        <f t="shared" si="13"/>
        <v>35.958333333333336</v>
      </c>
      <c r="J200" t="s">
        <v>21</v>
      </c>
      <c r="K200" t="s">
        <v>22</v>
      </c>
      <c r="L200">
        <v>1281070800</v>
      </c>
      <c r="M200" s="11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5">
        <f t="shared" si="12"/>
        <v>0.5377777777777778</v>
      </c>
      <c r="H201">
        <v>13</v>
      </c>
      <c r="I201">
        <f t="shared" si="13"/>
        <v>74.461538461538467</v>
      </c>
      <c r="J201" t="s">
        <v>21</v>
      </c>
      <c r="K201" t="s">
        <v>22</v>
      </c>
      <c r="L201">
        <v>1436245200</v>
      </c>
      <c r="M201" s="11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5">
        <f t="shared" si="12"/>
        <v>0.02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 s="11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 t="shared" si="12"/>
        <v>6.8119047619047617</v>
      </c>
      <c r="H203">
        <v>157</v>
      </c>
      <c r="I203">
        <f t="shared" si="13"/>
        <v>91.114649681528661</v>
      </c>
      <c r="J203" t="s">
        <v>21</v>
      </c>
      <c r="K203" t="s">
        <v>22</v>
      </c>
      <c r="L203">
        <v>1406264400</v>
      </c>
      <c r="M203" s="11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 t="shared" si="12"/>
        <v>0.78831325301204824</v>
      </c>
      <c r="H204">
        <v>82</v>
      </c>
      <c r="I204">
        <f t="shared" si="13"/>
        <v>79.792682926829272</v>
      </c>
      <c r="J204" t="s">
        <v>21</v>
      </c>
      <c r="K204" t="s">
        <v>22</v>
      </c>
      <c r="L204">
        <v>1317531600</v>
      </c>
      <c r="M204" s="11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 t="shared" si="12"/>
        <v>1.3440792216817234</v>
      </c>
      <c r="H205">
        <v>4498</v>
      </c>
      <c r="I205">
        <f t="shared" si="13"/>
        <v>42.999777678968428</v>
      </c>
      <c r="J205" t="s">
        <v>26</v>
      </c>
      <c r="K205" t="s">
        <v>27</v>
      </c>
      <c r="L205">
        <v>1484632800</v>
      </c>
      <c r="M205" s="11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5">
        <f t="shared" si="12"/>
        <v>3.372E-2</v>
      </c>
      <c r="H206">
        <v>40</v>
      </c>
      <c r="I206">
        <f t="shared" si="13"/>
        <v>63.225000000000001</v>
      </c>
      <c r="J206" t="s">
        <v>21</v>
      </c>
      <c r="K206" t="s">
        <v>22</v>
      </c>
      <c r="L206">
        <v>1301806800</v>
      </c>
      <c r="M206" s="11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 t="shared" si="12"/>
        <v>4.3184615384615386</v>
      </c>
      <c r="H207">
        <v>80</v>
      </c>
      <c r="I207">
        <f t="shared" si="13"/>
        <v>70.174999999999997</v>
      </c>
      <c r="J207" t="s">
        <v>21</v>
      </c>
      <c r="K207" t="s">
        <v>22</v>
      </c>
      <c r="L207">
        <v>1539752400</v>
      </c>
      <c r="M207" s="11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 t="shared" si="12"/>
        <v>0.38844444444444443</v>
      </c>
      <c r="H208">
        <v>57</v>
      </c>
      <c r="I208">
        <f t="shared" si="13"/>
        <v>61.333333333333336</v>
      </c>
      <c r="J208" t="s">
        <v>21</v>
      </c>
      <c r="K208" t="s">
        <v>22</v>
      </c>
      <c r="L208">
        <v>1267250400</v>
      </c>
      <c r="M208" s="11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 t="shared" si="12"/>
        <v>4.2569999999999997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 s="11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 t="shared" si="12"/>
        <v>1.0112239715591671</v>
      </c>
      <c r="H210">
        <v>2053</v>
      </c>
      <c r="I210">
        <f t="shared" si="13"/>
        <v>96.984900146127615</v>
      </c>
      <c r="J210" t="s">
        <v>21</v>
      </c>
      <c r="K210" t="s">
        <v>22</v>
      </c>
      <c r="L210">
        <v>1510207200</v>
      </c>
      <c r="M210" s="11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 t="shared" si="12"/>
        <v>0.21188688946015424</v>
      </c>
      <c r="H211">
        <v>808</v>
      </c>
      <c r="I211">
        <f t="shared" si="13"/>
        <v>51.004950495049506</v>
      </c>
      <c r="J211" t="s">
        <v>26</v>
      </c>
      <c r="K211" t="s">
        <v>27</v>
      </c>
      <c r="L211">
        <v>1462510800</v>
      </c>
      <c r="M211" s="11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5">
        <f t="shared" si="12"/>
        <v>0.67425531914893622</v>
      </c>
      <c r="H212">
        <v>226</v>
      </c>
      <c r="I212">
        <f t="shared" si="13"/>
        <v>28.044247787610619</v>
      </c>
      <c r="J212" t="s">
        <v>36</v>
      </c>
      <c r="K212" t="s">
        <v>37</v>
      </c>
      <c r="L212">
        <v>1488520800</v>
      </c>
      <c r="M212" s="11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5">
        <f t="shared" si="12"/>
        <v>0.9492337164750958</v>
      </c>
      <c r="H213">
        <v>1625</v>
      </c>
      <c r="I213">
        <f t="shared" si="13"/>
        <v>60.984615384615381</v>
      </c>
      <c r="J213" t="s">
        <v>21</v>
      </c>
      <c r="K213" t="s">
        <v>22</v>
      </c>
      <c r="L213">
        <v>1377579600</v>
      </c>
      <c r="M213" s="11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 t="shared" si="12"/>
        <v>1.5185185185185186</v>
      </c>
      <c r="H214">
        <v>168</v>
      </c>
      <c r="I214">
        <f t="shared" si="13"/>
        <v>73.214285714285708</v>
      </c>
      <c r="J214" t="s">
        <v>21</v>
      </c>
      <c r="K214" t="s">
        <v>22</v>
      </c>
      <c r="L214">
        <v>1576389600</v>
      </c>
      <c r="M214" s="11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 t="shared" si="12"/>
        <v>1.9516382252559727</v>
      </c>
      <c r="H215">
        <v>4289</v>
      </c>
      <c r="I215">
        <f t="shared" si="13"/>
        <v>39.997435299603637</v>
      </c>
      <c r="J215" t="s">
        <v>21</v>
      </c>
      <c r="K215" t="s">
        <v>22</v>
      </c>
      <c r="L215">
        <v>1289019600</v>
      </c>
      <c r="M215" s="11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 t="shared" si="12"/>
        <v>10.231428571428571</v>
      </c>
      <c r="H216">
        <v>165</v>
      </c>
      <c r="I216">
        <f t="shared" si="13"/>
        <v>86.812121212121212</v>
      </c>
      <c r="J216" t="s">
        <v>21</v>
      </c>
      <c r="K216" t="s">
        <v>22</v>
      </c>
      <c r="L216">
        <v>1282194000</v>
      </c>
      <c r="M216" s="11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5">
        <f t="shared" si="12"/>
        <v>3.8418367346938778E-2</v>
      </c>
      <c r="H217">
        <v>143</v>
      </c>
      <c r="I217">
        <f t="shared" si="13"/>
        <v>42.125874125874127</v>
      </c>
      <c r="J217" t="s">
        <v>21</v>
      </c>
      <c r="K217" t="s">
        <v>22</v>
      </c>
      <c r="L217">
        <v>1550037600</v>
      </c>
      <c r="M217" s="11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 t="shared" si="12"/>
        <v>1.5507066557107643</v>
      </c>
      <c r="H218">
        <v>1815</v>
      </c>
      <c r="I218">
        <f t="shared" si="13"/>
        <v>103.97851239669421</v>
      </c>
      <c r="J218" t="s">
        <v>21</v>
      </c>
      <c r="K218" t="s">
        <v>22</v>
      </c>
      <c r="L218">
        <v>1321941600</v>
      </c>
      <c r="M218" s="11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5">
        <f t="shared" si="12"/>
        <v>0.44753477588871715</v>
      </c>
      <c r="H219">
        <v>934</v>
      </c>
      <c r="I219">
        <f t="shared" si="13"/>
        <v>62.003211991434689</v>
      </c>
      <c r="J219" t="s">
        <v>21</v>
      </c>
      <c r="K219" t="s">
        <v>22</v>
      </c>
      <c r="L219">
        <v>1556427600</v>
      </c>
      <c r="M219" s="11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 t="shared" si="12"/>
        <v>2.1594736842105262</v>
      </c>
      <c r="H220">
        <v>397</v>
      </c>
      <c r="I220">
        <f t="shared" si="13"/>
        <v>31.005037783375315</v>
      </c>
      <c r="J220" t="s">
        <v>40</v>
      </c>
      <c r="K220" t="s">
        <v>41</v>
      </c>
      <c r="L220">
        <v>1320991200</v>
      </c>
      <c r="M220" s="11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 t="shared" si="12"/>
        <v>3.3212709832134291</v>
      </c>
      <c r="H221">
        <v>1539</v>
      </c>
      <c r="I221">
        <f t="shared" si="13"/>
        <v>89.991552956465242</v>
      </c>
      <c r="J221" t="s">
        <v>21</v>
      </c>
      <c r="K221" t="s">
        <v>22</v>
      </c>
      <c r="L221">
        <v>1345093200</v>
      </c>
      <c r="M221" s="11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5">
        <f t="shared" si="12"/>
        <v>8.4430379746835441E-2</v>
      </c>
      <c r="H222">
        <v>17</v>
      </c>
      <c r="I222">
        <f t="shared" si="13"/>
        <v>39.235294117647058</v>
      </c>
      <c r="J222" t="s">
        <v>21</v>
      </c>
      <c r="K222" t="s">
        <v>22</v>
      </c>
      <c r="L222">
        <v>1309496400</v>
      </c>
      <c r="M222" s="11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5">
        <f t="shared" si="12"/>
        <v>0.9862551440329218</v>
      </c>
      <c r="H223">
        <v>2179</v>
      </c>
      <c r="I223">
        <f t="shared" si="13"/>
        <v>54.993116108306566</v>
      </c>
      <c r="J223" t="s">
        <v>21</v>
      </c>
      <c r="K223" t="s">
        <v>22</v>
      </c>
      <c r="L223">
        <v>1340254800</v>
      </c>
      <c r="M223" s="11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 t="shared" si="12"/>
        <v>1.3797916666666667</v>
      </c>
      <c r="H224">
        <v>138</v>
      </c>
      <c r="I224">
        <f t="shared" si="13"/>
        <v>47.992753623188406</v>
      </c>
      <c r="J224" t="s">
        <v>21</v>
      </c>
      <c r="K224" t="s">
        <v>22</v>
      </c>
      <c r="L224">
        <v>1412226000</v>
      </c>
      <c r="M224" s="11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5">
        <f t="shared" si="12"/>
        <v>0.93810996563573879</v>
      </c>
      <c r="H225">
        <v>931</v>
      </c>
      <c r="I225">
        <f t="shared" si="13"/>
        <v>87.966702470461868</v>
      </c>
      <c r="J225" t="s">
        <v>21</v>
      </c>
      <c r="K225" t="s">
        <v>22</v>
      </c>
      <c r="L225">
        <v>1458104400</v>
      </c>
      <c r="M225" s="11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 t="shared" si="12"/>
        <v>4.0363930885529156</v>
      </c>
      <c r="H226">
        <v>3594</v>
      </c>
      <c r="I226">
        <f t="shared" si="13"/>
        <v>51.999165275459099</v>
      </c>
      <c r="J226" t="s">
        <v>21</v>
      </c>
      <c r="K226" t="s">
        <v>22</v>
      </c>
      <c r="L226">
        <v>1411534800</v>
      </c>
      <c r="M226" s="11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 t="shared" si="12"/>
        <v>2.6017404129793511</v>
      </c>
      <c r="H227">
        <v>5880</v>
      </c>
      <c r="I227">
        <f t="shared" si="13"/>
        <v>29.999659863945578</v>
      </c>
      <c r="J227" t="s">
        <v>21</v>
      </c>
      <c r="K227" t="s">
        <v>22</v>
      </c>
      <c r="L227">
        <v>1399093200</v>
      </c>
      <c r="M227" s="11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 t="shared" si="12"/>
        <v>3.6663333333333332</v>
      </c>
      <c r="H228">
        <v>112</v>
      </c>
      <c r="I228">
        <f t="shared" si="13"/>
        <v>98.205357142857139</v>
      </c>
      <c r="J228" t="s">
        <v>21</v>
      </c>
      <c r="K228" t="s">
        <v>22</v>
      </c>
      <c r="L228">
        <v>1270702800</v>
      </c>
      <c r="M228" s="11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 t="shared" si="12"/>
        <v>1.687208538587849</v>
      </c>
      <c r="H229">
        <v>943</v>
      </c>
      <c r="I229">
        <f t="shared" si="13"/>
        <v>108.96182396606575</v>
      </c>
      <c r="J229" t="s">
        <v>21</v>
      </c>
      <c r="K229" t="s">
        <v>22</v>
      </c>
      <c r="L229">
        <v>1431666000</v>
      </c>
      <c r="M229" s="11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 t="shared" si="12"/>
        <v>1.1990717911530093</v>
      </c>
      <c r="H230">
        <v>2468</v>
      </c>
      <c r="I230">
        <f t="shared" si="13"/>
        <v>66.998379254457049</v>
      </c>
      <c r="J230" t="s">
        <v>21</v>
      </c>
      <c r="K230" t="s">
        <v>22</v>
      </c>
      <c r="L230">
        <v>1472619600</v>
      </c>
      <c r="M230" s="11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 t="shared" si="12"/>
        <v>1.936892523364486</v>
      </c>
      <c r="H231">
        <v>2551</v>
      </c>
      <c r="I231">
        <f t="shared" si="13"/>
        <v>64.99333594668758</v>
      </c>
      <c r="J231" t="s">
        <v>21</v>
      </c>
      <c r="K231" t="s">
        <v>22</v>
      </c>
      <c r="L231">
        <v>1496293200</v>
      </c>
      <c r="M231" s="11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 t="shared" si="12"/>
        <v>4.2016666666666671</v>
      </c>
      <c r="H232">
        <v>101</v>
      </c>
      <c r="I232">
        <f t="shared" si="13"/>
        <v>99.841584158415841</v>
      </c>
      <c r="J232" t="s">
        <v>21</v>
      </c>
      <c r="K232" t="s">
        <v>22</v>
      </c>
      <c r="L232">
        <v>1575612000</v>
      </c>
      <c r="M232" s="11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 t="shared" si="12"/>
        <v>0.76708333333333334</v>
      </c>
      <c r="H233">
        <v>67</v>
      </c>
      <c r="I233">
        <f t="shared" si="13"/>
        <v>82.432835820895519</v>
      </c>
      <c r="J233" t="s">
        <v>21</v>
      </c>
      <c r="K233" t="s">
        <v>22</v>
      </c>
      <c r="L233">
        <v>1369112400</v>
      </c>
      <c r="M233" s="11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 t="shared" si="12"/>
        <v>1.7126470588235294</v>
      </c>
      <c r="H234">
        <v>92</v>
      </c>
      <c r="I234">
        <f t="shared" si="13"/>
        <v>63.293478260869563</v>
      </c>
      <c r="J234" t="s">
        <v>21</v>
      </c>
      <c r="K234" t="s">
        <v>22</v>
      </c>
      <c r="L234">
        <v>1469422800</v>
      </c>
      <c r="M234" s="11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 t="shared" si="12"/>
        <v>1.5789473684210527</v>
      </c>
      <c r="H235">
        <v>62</v>
      </c>
      <c r="I235">
        <f t="shared" si="13"/>
        <v>96.774193548387103</v>
      </c>
      <c r="J235" t="s">
        <v>21</v>
      </c>
      <c r="K235" t="s">
        <v>22</v>
      </c>
      <c r="L235">
        <v>1307854800</v>
      </c>
      <c r="M235" s="11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 t="shared" si="12"/>
        <v>1.0908</v>
      </c>
      <c r="H236">
        <v>149</v>
      </c>
      <c r="I236">
        <f t="shared" si="13"/>
        <v>54.906040268456373</v>
      </c>
      <c r="J236" t="s">
        <v>107</v>
      </c>
      <c r="K236" t="s">
        <v>108</v>
      </c>
      <c r="L236">
        <v>1503378000</v>
      </c>
      <c r="M236" s="11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5">
        <f t="shared" si="12"/>
        <v>0.41732558139534881</v>
      </c>
      <c r="H237">
        <v>92</v>
      </c>
      <c r="I237">
        <f t="shared" si="13"/>
        <v>39.010869565217391</v>
      </c>
      <c r="J237" t="s">
        <v>21</v>
      </c>
      <c r="K237" t="s">
        <v>22</v>
      </c>
      <c r="L237">
        <v>1486965600</v>
      </c>
      <c r="M237" s="11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5">
        <f t="shared" si="12"/>
        <v>0.10944303797468355</v>
      </c>
      <c r="H238">
        <v>57</v>
      </c>
      <c r="I238">
        <f t="shared" si="13"/>
        <v>75.84210526315789</v>
      </c>
      <c r="J238" t="s">
        <v>26</v>
      </c>
      <c r="K238" t="s">
        <v>27</v>
      </c>
      <c r="L238">
        <v>1561438800</v>
      </c>
      <c r="M238" s="11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 t="shared" si="12"/>
        <v>1.593763440860215</v>
      </c>
      <c r="H239">
        <v>329</v>
      </c>
      <c r="I239">
        <f t="shared" si="13"/>
        <v>45.051671732522799</v>
      </c>
      <c r="J239" t="s">
        <v>21</v>
      </c>
      <c r="K239" t="s">
        <v>22</v>
      </c>
      <c r="L239">
        <v>1398402000</v>
      </c>
      <c r="M239" s="11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 t="shared" si="12"/>
        <v>4.2241666666666671</v>
      </c>
      <c r="H240">
        <v>97</v>
      </c>
      <c r="I240">
        <f t="shared" si="13"/>
        <v>104.51546391752578</v>
      </c>
      <c r="J240" t="s">
        <v>36</v>
      </c>
      <c r="K240" t="s">
        <v>37</v>
      </c>
      <c r="L240">
        <v>1513231200</v>
      </c>
      <c r="M240" s="11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5">
        <f t="shared" si="12"/>
        <v>0.97718749999999999</v>
      </c>
      <c r="H241">
        <v>41</v>
      </c>
      <c r="I241">
        <f t="shared" si="13"/>
        <v>76.268292682926827</v>
      </c>
      <c r="J241" t="s">
        <v>21</v>
      </c>
      <c r="K241" t="s">
        <v>22</v>
      </c>
      <c r="L241">
        <v>1440824400</v>
      </c>
      <c r="M241" s="11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 t="shared" si="12"/>
        <v>4.1878911564625847</v>
      </c>
      <c r="H242">
        <v>1784</v>
      </c>
      <c r="I242">
        <f t="shared" si="13"/>
        <v>69.015695067264573</v>
      </c>
      <c r="J242" t="s">
        <v>21</v>
      </c>
      <c r="K242" t="s">
        <v>22</v>
      </c>
      <c r="L242">
        <v>1281070800</v>
      </c>
      <c r="M242" s="11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 t="shared" si="12"/>
        <v>1.0191632047477746</v>
      </c>
      <c r="H243">
        <v>1684</v>
      </c>
      <c r="I243">
        <f t="shared" si="13"/>
        <v>101.97684085510689</v>
      </c>
      <c r="J243" t="s">
        <v>26</v>
      </c>
      <c r="K243" t="s">
        <v>27</v>
      </c>
      <c r="L243">
        <v>1397365200</v>
      </c>
      <c r="M243" s="11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 t="shared" si="12"/>
        <v>1.2772619047619047</v>
      </c>
      <c r="H244">
        <v>250</v>
      </c>
      <c r="I244">
        <f t="shared" si="13"/>
        <v>42.915999999999997</v>
      </c>
      <c r="J244" t="s">
        <v>21</v>
      </c>
      <c r="K244" t="s">
        <v>22</v>
      </c>
      <c r="L244">
        <v>1494392400</v>
      </c>
      <c r="M244" s="11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 t="shared" si="12"/>
        <v>4.4521739130434783</v>
      </c>
      <c r="H245">
        <v>238</v>
      </c>
      <c r="I245">
        <f t="shared" si="13"/>
        <v>43.025210084033617</v>
      </c>
      <c r="J245" t="s">
        <v>21</v>
      </c>
      <c r="K245" t="s">
        <v>22</v>
      </c>
      <c r="L245">
        <v>1520143200</v>
      </c>
      <c r="M245" s="11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 t="shared" si="12"/>
        <v>5.6971428571428575</v>
      </c>
      <c r="H246">
        <v>53</v>
      </c>
      <c r="I246">
        <f t="shared" si="13"/>
        <v>75.245283018867923</v>
      </c>
      <c r="J246" t="s">
        <v>21</v>
      </c>
      <c r="K246" t="s">
        <v>22</v>
      </c>
      <c r="L246">
        <v>1405314000</v>
      </c>
      <c r="M246" s="11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 t="shared" si="12"/>
        <v>5.0934482758620687</v>
      </c>
      <c r="H247">
        <v>214</v>
      </c>
      <c r="I247">
        <f t="shared" si="13"/>
        <v>69.023364485981304</v>
      </c>
      <c r="J247" t="s">
        <v>21</v>
      </c>
      <c r="K247" t="s">
        <v>22</v>
      </c>
      <c r="L247">
        <v>1396846800</v>
      </c>
      <c r="M247" s="11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 t="shared" si="12"/>
        <v>3.2553333333333332</v>
      </c>
      <c r="H248">
        <v>222</v>
      </c>
      <c r="I248">
        <f t="shared" si="13"/>
        <v>65.986486486486484</v>
      </c>
      <c r="J248" t="s">
        <v>21</v>
      </c>
      <c r="K248" t="s">
        <v>22</v>
      </c>
      <c r="L248">
        <v>1375678800</v>
      </c>
      <c r="M248" s="11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 t="shared" si="12"/>
        <v>9.3261616161616168</v>
      </c>
      <c r="H249">
        <v>1884</v>
      </c>
      <c r="I249">
        <f t="shared" si="13"/>
        <v>98.013800424628457</v>
      </c>
      <c r="J249" t="s">
        <v>21</v>
      </c>
      <c r="K249" t="s">
        <v>22</v>
      </c>
      <c r="L249">
        <v>1482386400</v>
      </c>
      <c r="M249" s="11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 t="shared" si="12"/>
        <v>2.1133870967741935</v>
      </c>
      <c r="H250">
        <v>218</v>
      </c>
      <c r="I250">
        <f t="shared" si="13"/>
        <v>60.105504587155963</v>
      </c>
      <c r="J250" t="s">
        <v>26</v>
      </c>
      <c r="K250" t="s">
        <v>27</v>
      </c>
      <c r="L250">
        <v>1420005600</v>
      </c>
      <c r="M250" s="11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 t="shared" si="12"/>
        <v>2.7332520325203253</v>
      </c>
      <c r="H251">
        <v>6465</v>
      </c>
      <c r="I251">
        <f t="shared" si="13"/>
        <v>26.000773395204948</v>
      </c>
      <c r="J251" t="s">
        <v>21</v>
      </c>
      <c r="K251" t="s">
        <v>22</v>
      </c>
      <c r="L251">
        <v>1420178400</v>
      </c>
      <c r="M251" s="11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5">
        <f t="shared" si="12"/>
        <v>0.03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 s="11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5">
        <f t="shared" si="12"/>
        <v>0.54084507042253516</v>
      </c>
      <c r="H253">
        <v>101</v>
      </c>
      <c r="I253">
        <f t="shared" si="13"/>
        <v>38.019801980198018</v>
      </c>
      <c r="J253" t="s">
        <v>21</v>
      </c>
      <c r="K253" t="s">
        <v>22</v>
      </c>
      <c r="L253">
        <v>1355032800</v>
      </c>
      <c r="M253" s="11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 t="shared" si="12"/>
        <v>6.2629999999999999</v>
      </c>
      <c r="H254">
        <v>59</v>
      </c>
      <c r="I254">
        <f t="shared" si="13"/>
        <v>106.15254237288136</v>
      </c>
      <c r="J254" t="s">
        <v>21</v>
      </c>
      <c r="K254" t="s">
        <v>22</v>
      </c>
      <c r="L254">
        <v>1382677200</v>
      </c>
      <c r="M254" s="11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5">
        <f t="shared" si="12"/>
        <v>0.8902139917695473</v>
      </c>
      <c r="H255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 s="11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 t="shared" si="12"/>
        <v>1.8489130434782608</v>
      </c>
      <c r="H256">
        <v>88</v>
      </c>
      <c r="I256">
        <f t="shared" si="13"/>
        <v>96.647727272727266</v>
      </c>
      <c r="J256" t="s">
        <v>21</v>
      </c>
      <c r="K256" t="s">
        <v>22</v>
      </c>
      <c r="L256">
        <v>1487656800</v>
      </c>
      <c r="M256" s="11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 t="shared" si="12"/>
        <v>1.2016770186335404</v>
      </c>
      <c r="H257">
        <v>1697</v>
      </c>
      <c r="I257">
        <f t="shared" si="13"/>
        <v>57.003535651149086</v>
      </c>
      <c r="J257" t="s">
        <v>21</v>
      </c>
      <c r="K257" t="s">
        <v>22</v>
      </c>
      <c r="L257">
        <v>1297836000</v>
      </c>
      <c r="M257" s="11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5">
        <f t="shared" si="12"/>
        <v>0.23390243902439026</v>
      </c>
      <c r="H258">
        <v>15</v>
      </c>
      <c r="I258">
        <f t="shared" si="13"/>
        <v>63.93333333333333</v>
      </c>
      <c r="J258" t="s">
        <v>40</v>
      </c>
      <c r="K258" t="s">
        <v>41</v>
      </c>
      <c r="L258">
        <v>1453615200</v>
      </c>
      <c r="M258" s="11">
        <f t="shared" si="14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 t="shared" ref="G259:G322" si="16">E259/D259</f>
        <v>1.46</v>
      </c>
      <c r="H259">
        <v>92</v>
      </c>
      <c r="I259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11">
        <f t="shared" ref="M259:M322" si="18">(((L259/60)/60)/24)+DATE(1970,1,1)</f>
        <v>41338.25</v>
      </c>
      <c r="N259">
        <v>1363669200</v>
      </c>
      <c r="O259" s="10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 t="shared" si="16"/>
        <v>2.6848000000000001</v>
      </c>
      <c r="H260">
        <v>186</v>
      </c>
      <c r="I260">
        <f t="shared" si="17"/>
        <v>72.172043010752688</v>
      </c>
      <c r="J260" t="s">
        <v>21</v>
      </c>
      <c r="K260" t="s">
        <v>22</v>
      </c>
      <c r="L260">
        <v>1481176800</v>
      </c>
      <c r="M260" s="11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 t="shared" si="16"/>
        <v>5.9749999999999996</v>
      </c>
      <c r="H261">
        <v>138</v>
      </c>
      <c r="I261">
        <f t="shared" si="17"/>
        <v>77.934782608695656</v>
      </c>
      <c r="J261" t="s">
        <v>21</v>
      </c>
      <c r="K261" t="s">
        <v>22</v>
      </c>
      <c r="L261">
        <v>1354946400</v>
      </c>
      <c r="M261" s="11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 t="shared" si="16"/>
        <v>1.5769841269841269</v>
      </c>
      <c r="H262">
        <v>261</v>
      </c>
      <c r="I262">
        <f t="shared" si="17"/>
        <v>38.065134099616856</v>
      </c>
      <c r="J262" t="s">
        <v>21</v>
      </c>
      <c r="K262" t="s">
        <v>22</v>
      </c>
      <c r="L262">
        <v>1348808400</v>
      </c>
      <c r="M262" s="11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5">
        <f t="shared" si="16"/>
        <v>0.31201660735468567</v>
      </c>
      <c r="H263">
        <v>454</v>
      </c>
      <c r="I263">
        <f t="shared" si="17"/>
        <v>57.936123348017624</v>
      </c>
      <c r="J263" t="s">
        <v>21</v>
      </c>
      <c r="K263" t="s">
        <v>22</v>
      </c>
      <c r="L263">
        <v>1282712400</v>
      </c>
      <c r="M263" s="11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 t="shared" si="16"/>
        <v>3.1341176470588237</v>
      </c>
      <c r="H264">
        <v>107</v>
      </c>
      <c r="I264">
        <f t="shared" si="17"/>
        <v>49.794392523364486</v>
      </c>
      <c r="J264" t="s">
        <v>21</v>
      </c>
      <c r="K264" t="s">
        <v>22</v>
      </c>
      <c r="L264">
        <v>1301979600</v>
      </c>
      <c r="M264" s="11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 t="shared" si="16"/>
        <v>3.7089655172413791</v>
      </c>
      <c r="H265">
        <v>199</v>
      </c>
      <c r="I265">
        <f t="shared" si="17"/>
        <v>54.050251256281406</v>
      </c>
      <c r="J265" t="s">
        <v>21</v>
      </c>
      <c r="K265" t="s">
        <v>22</v>
      </c>
      <c r="L265">
        <v>1263016800</v>
      </c>
      <c r="M265" s="11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 t="shared" si="16"/>
        <v>3.6266447368421053</v>
      </c>
      <c r="H266">
        <v>5512</v>
      </c>
      <c r="I266">
        <f t="shared" si="17"/>
        <v>30.002721335268504</v>
      </c>
      <c r="J266" t="s">
        <v>21</v>
      </c>
      <c r="K266" t="s">
        <v>22</v>
      </c>
      <c r="L266">
        <v>1360648800</v>
      </c>
      <c r="M266" s="11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 t="shared" si="16"/>
        <v>1.2308163265306122</v>
      </c>
      <c r="H267">
        <v>86</v>
      </c>
      <c r="I267">
        <f t="shared" si="17"/>
        <v>70.127906976744185</v>
      </c>
      <c r="J267" t="s">
        <v>21</v>
      </c>
      <c r="K267" t="s">
        <v>22</v>
      </c>
      <c r="L267">
        <v>1451800800</v>
      </c>
      <c r="M267" s="11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5">
        <f t="shared" si="16"/>
        <v>0.76766756032171579</v>
      </c>
      <c r="H268">
        <v>3182</v>
      </c>
      <c r="I268">
        <f t="shared" si="17"/>
        <v>26.996228786926462</v>
      </c>
      <c r="J268" t="s">
        <v>107</v>
      </c>
      <c r="K268" t="s">
        <v>108</v>
      </c>
      <c r="L268">
        <v>1415340000</v>
      </c>
      <c r="M268" s="11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 t="shared" si="16"/>
        <v>2.3362012987012988</v>
      </c>
      <c r="H269">
        <v>2768</v>
      </c>
      <c r="I269">
        <f t="shared" si="17"/>
        <v>51.990606936416185</v>
      </c>
      <c r="J269" t="s">
        <v>26</v>
      </c>
      <c r="K269" t="s">
        <v>27</v>
      </c>
      <c r="L269">
        <v>1351054800</v>
      </c>
      <c r="M269" s="11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 t="shared" si="16"/>
        <v>1.8053333333333332</v>
      </c>
      <c r="H270">
        <v>48</v>
      </c>
      <c r="I270">
        <f t="shared" si="17"/>
        <v>56.416666666666664</v>
      </c>
      <c r="J270" t="s">
        <v>21</v>
      </c>
      <c r="K270" t="s">
        <v>22</v>
      </c>
      <c r="L270">
        <v>1349326800</v>
      </c>
      <c r="M270" s="11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 t="shared" si="16"/>
        <v>2.5262857142857142</v>
      </c>
      <c r="H271">
        <v>87</v>
      </c>
      <c r="I271">
        <f t="shared" si="17"/>
        <v>101.63218390804597</v>
      </c>
      <c r="J271" t="s">
        <v>21</v>
      </c>
      <c r="K271" t="s">
        <v>22</v>
      </c>
      <c r="L271">
        <v>1548914400</v>
      </c>
      <c r="M271" s="11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 t="shared" si="16"/>
        <v>0.27176538240368026</v>
      </c>
      <c r="H272">
        <v>1890</v>
      </c>
      <c r="I272">
        <f t="shared" si="17"/>
        <v>25.005291005291006</v>
      </c>
      <c r="J272" t="s">
        <v>21</v>
      </c>
      <c r="K272" t="s">
        <v>22</v>
      </c>
      <c r="L272">
        <v>1291269600</v>
      </c>
      <c r="M272" s="11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 t="shared" si="16"/>
        <v>1.2706571242680547E-2</v>
      </c>
      <c r="H273">
        <v>61</v>
      </c>
      <c r="I273">
        <f t="shared" si="17"/>
        <v>32.016393442622949</v>
      </c>
      <c r="J273" t="s">
        <v>21</v>
      </c>
      <c r="K273" t="s">
        <v>22</v>
      </c>
      <c r="L273">
        <v>1449468000</v>
      </c>
      <c r="M273" s="11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 t="shared" si="16"/>
        <v>3.0400978473581213</v>
      </c>
      <c r="H274">
        <v>1894</v>
      </c>
      <c r="I274">
        <f t="shared" si="17"/>
        <v>82.021647307286173</v>
      </c>
      <c r="J274" t="s">
        <v>21</v>
      </c>
      <c r="K274" t="s">
        <v>22</v>
      </c>
      <c r="L274">
        <v>1562734800</v>
      </c>
      <c r="M274" s="11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 t="shared" si="16"/>
        <v>1.3723076923076922</v>
      </c>
      <c r="H275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 s="11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5">
        <f t="shared" si="16"/>
        <v>0.32208333333333333</v>
      </c>
      <c r="H276">
        <v>15</v>
      </c>
      <c r="I276">
        <f t="shared" si="17"/>
        <v>51.533333333333331</v>
      </c>
      <c r="J276" t="s">
        <v>21</v>
      </c>
      <c r="K276" t="s">
        <v>22</v>
      </c>
      <c r="L276">
        <v>1509948000</v>
      </c>
      <c r="M276" s="11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 t="shared" si="16"/>
        <v>2.4151282051282053</v>
      </c>
      <c r="H277">
        <v>116</v>
      </c>
      <c r="I277">
        <f t="shared" si="17"/>
        <v>81.198275862068968</v>
      </c>
      <c r="J277" t="s">
        <v>21</v>
      </c>
      <c r="K277" t="s">
        <v>22</v>
      </c>
      <c r="L277">
        <v>1554526800</v>
      </c>
      <c r="M277" s="11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5">
        <f t="shared" si="16"/>
        <v>0.96799999999999997</v>
      </c>
      <c r="H278">
        <v>133</v>
      </c>
      <c r="I278">
        <f t="shared" si="17"/>
        <v>40.030075187969928</v>
      </c>
      <c r="J278" t="s">
        <v>21</v>
      </c>
      <c r="K278" t="s">
        <v>22</v>
      </c>
      <c r="L278">
        <v>1334811600</v>
      </c>
      <c r="M278" s="11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 t="shared" si="16"/>
        <v>10.664285714285715</v>
      </c>
      <c r="H279">
        <v>83</v>
      </c>
      <c r="I279">
        <f t="shared" si="17"/>
        <v>89.939759036144579</v>
      </c>
      <c r="J279" t="s">
        <v>21</v>
      </c>
      <c r="K279" t="s">
        <v>22</v>
      </c>
      <c r="L279">
        <v>1279515600</v>
      </c>
      <c r="M279" s="11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 t="shared" si="16"/>
        <v>3.2588888888888889</v>
      </c>
      <c r="H280">
        <v>91</v>
      </c>
      <c r="I280">
        <f t="shared" si="17"/>
        <v>96.692307692307693</v>
      </c>
      <c r="J280" t="s">
        <v>21</v>
      </c>
      <c r="K280" t="s">
        <v>22</v>
      </c>
      <c r="L280">
        <v>1353909600</v>
      </c>
      <c r="M280" s="11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 t="shared" si="16"/>
        <v>1.7070000000000001</v>
      </c>
      <c r="H281">
        <v>546</v>
      </c>
      <c r="I281">
        <f t="shared" si="17"/>
        <v>25.010989010989011</v>
      </c>
      <c r="J281" t="s">
        <v>21</v>
      </c>
      <c r="K281" t="s">
        <v>22</v>
      </c>
      <c r="L281">
        <v>1535950800</v>
      </c>
      <c r="M281" s="11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 t="shared" si="16"/>
        <v>5.8144</v>
      </c>
      <c r="H282">
        <v>393</v>
      </c>
      <c r="I282">
        <f t="shared" si="17"/>
        <v>36.987277353689571</v>
      </c>
      <c r="J282" t="s">
        <v>21</v>
      </c>
      <c r="K282" t="s">
        <v>22</v>
      </c>
      <c r="L282">
        <v>1511244000</v>
      </c>
      <c r="M282" s="11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5">
        <f t="shared" si="16"/>
        <v>0.91520972644376897</v>
      </c>
      <c r="H283">
        <v>2062</v>
      </c>
      <c r="I283">
        <f t="shared" si="17"/>
        <v>73.012609117361791</v>
      </c>
      <c r="J283" t="s">
        <v>21</v>
      </c>
      <c r="K283" t="s">
        <v>22</v>
      </c>
      <c r="L283">
        <v>1331445600</v>
      </c>
      <c r="M283" s="11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 t="shared" si="16"/>
        <v>1.0804761904761904</v>
      </c>
      <c r="H284">
        <v>133</v>
      </c>
      <c r="I284">
        <f t="shared" si="17"/>
        <v>68.240601503759393</v>
      </c>
      <c r="J284" t="s">
        <v>21</v>
      </c>
      <c r="K284" t="s">
        <v>22</v>
      </c>
      <c r="L284">
        <v>1480226400</v>
      </c>
      <c r="M284" s="11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5">
        <f t="shared" si="16"/>
        <v>0.18728395061728395</v>
      </c>
      <c r="H285">
        <v>29</v>
      </c>
      <c r="I285">
        <f t="shared" si="17"/>
        <v>52.310344827586206</v>
      </c>
      <c r="J285" t="s">
        <v>36</v>
      </c>
      <c r="K285" t="s">
        <v>37</v>
      </c>
      <c r="L285">
        <v>1464584400</v>
      </c>
      <c r="M285" s="11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5">
        <f t="shared" si="16"/>
        <v>0.83193877551020412</v>
      </c>
      <c r="H286">
        <v>132</v>
      </c>
      <c r="I286">
        <f t="shared" si="17"/>
        <v>61.765151515151516</v>
      </c>
      <c r="J286" t="s">
        <v>21</v>
      </c>
      <c r="K286" t="s">
        <v>22</v>
      </c>
      <c r="L286">
        <v>1335848400</v>
      </c>
      <c r="M286" s="11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 t="shared" si="16"/>
        <v>7.0633333333333335</v>
      </c>
      <c r="H287">
        <v>254</v>
      </c>
      <c r="I287">
        <f t="shared" si="17"/>
        <v>25.027559055118111</v>
      </c>
      <c r="J287" t="s">
        <v>21</v>
      </c>
      <c r="K287" t="s">
        <v>22</v>
      </c>
      <c r="L287">
        <v>1473483600</v>
      </c>
      <c r="M287" s="11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 t="shared" si="16"/>
        <v>0.17446030330062445</v>
      </c>
      <c r="H288">
        <v>184</v>
      </c>
      <c r="I288">
        <f t="shared" si="17"/>
        <v>106.28804347826087</v>
      </c>
      <c r="J288" t="s">
        <v>21</v>
      </c>
      <c r="K288" t="s">
        <v>22</v>
      </c>
      <c r="L288">
        <v>1479880800</v>
      </c>
      <c r="M288" s="11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 t="shared" si="16"/>
        <v>2.0973015873015872</v>
      </c>
      <c r="H289">
        <v>176</v>
      </c>
      <c r="I289">
        <f t="shared" si="17"/>
        <v>75.07386363636364</v>
      </c>
      <c r="J289" t="s">
        <v>21</v>
      </c>
      <c r="K289" t="s">
        <v>22</v>
      </c>
      <c r="L289">
        <v>1430197200</v>
      </c>
      <c r="M289" s="11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5">
        <f t="shared" si="16"/>
        <v>0.97785714285714287</v>
      </c>
      <c r="H290">
        <v>137</v>
      </c>
      <c r="I290">
        <f t="shared" si="17"/>
        <v>39.970802919708028</v>
      </c>
      <c r="J290" t="s">
        <v>36</v>
      </c>
      <c r="K290" t="s">
        <v>37</v>
      </c>
      <c r="L290">
        <v>1331701200</v>
      </c>
      <c r="M290" s="11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 t="shared" si="16"/>
        <v>16.842500000000001</v>
      </c>
      <c r="H291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 s="11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5">
        <f t="shared" si="16"/>
        <v>0.54402135231316728</v>
      </c>
      <c r="H292">
        <v>908</v>
      </c>
      <c r="I292">
        <f t="shared" si="17"/>
        <v>101.01541850220265</v>
      </c>
      <c r="J292" t="s">
        <v>21</v>
      </c>
      <c r="K292" t="s">
        <v>22</v>
      </c>
      <c r="L292">
        <v>1368162000</v>
      </c>
      <c r="M292" s="11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 t="shared" si="16"/>
        <v>4.5661111111111108</v>
      </c>
      <c r="H293">
        <v>107</v>
      </c>
      <c r="I293">
        <f t="shared" si="17"/>
        <v>76.813084112149539</v>
      </c>
      <c r="J293" t="s">
        <v>21</v>
      </c>
      <c r="K293" t="s">
        <v>22</v>
      </c>
      <c r="L293">
        <v>1318654800</v>
      </c>
      <c r="M293" s="11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5">
        <f t="shared" si="16"/>
        <v>9.8219178082191785E-2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 s="11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 t="shared" si="16"/>
        <v>0.16384615384615384</v>
      </c>
      <c r="H295">
        <v>32</v>
      </c>
      <c r="I295">
        <f t="shared" si="17"/>
        <v>33.28125</v>
      </c>
      <c r="J295" t="s">
        <v>107</v>
      </c>
      <c r="K295" t="s">
        <v>108</v>
      </c>
      <c r="L295">
        <v>1286254800</v>
      </c>
      <c r="M295" s="11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 t="shared" si="16"/>
        <v>13.396666666666667</v>
      </c>
      <c r="H296">
        <v>183</v>
      </c>
      <c r="I296">
        <f t="shared" si="17"/>
        <v>43.923497267759565</v>
      </c>
      <c r="J296" t="s">
        <v>21</v>
      </c>
      <c r="K296" t="s">
        <v>22</v>
      </c>
      <c r="L296">
        <v>1540530000</v>
      </c>
      <c r="M296" s="11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5">
        <f t="shared" si="16"/>
        <v>0.35650077760497667</v>
      </c>
      <c r="H297">
        <v>1910</v>
      </c>
      <c r="I297">
        <f t="shared" si="17"/>
        <v>36.004712041884815</v>
      </c>
      <c r="J297" t="s">
        <v>98</v>
      </c>
      <c r="K297" t="s">
        <v>99</v>
      </c>
      <c r="L297">
        <v>1381813200</v>
      </c>
      <c r="M297" s="11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5">
        <f t="shared" si="16"/>
        <v>0.54950819672131146</v>
      </c>
      <c r="H298">
        <v>38</v>
      </c>
      <c r="I298">
        <f t="shared" si="17"/>
        <v>88.21052631578948</v>
      </c>
      <c r="J298" t="s">
        <v>26</v>
      </c>
      <c r="K298" t="s">
        <v>27</v>
      </c>
      <c r="L298">
        <v>1548655200</v>
      </c>
      <c r="M298" s="11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5">
        <f t="shared" si="16"/>
        <v>0.94236111111111109</v>
      </c>
      <c r="H299">
        <v>104</v>
      </c>
      <c r="I299">
        <f t="shared" si="17"/>
        <v>65.240384615384613</v>
      </c>
      <c r="J299" t="s">
        <v>26</v>
      </c>
      <c r="K299" t="s">
        <v>27</v>
      </c>
      <c r="L299">
        <v>1389679200</v>
      </c>
      <c r="M299" s="11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 t="shared" si="16"/>
        <v>1.4391428571428571</v>
      </c>
      <c r="H300">
        <v>72</v>
      </c>
      <c r="I300">
        <f t="shared" si="17"/>
        <v>69.958333333333329</v>
      </c>
      <c r="J300" t="s">
        <v>21</v>
      </c>
      <c r="K300" t="s">
        <v>22</v>
      </c>
      <c r="L300">
        <v>1456466400</v>
      </c>
      <c r="M300" s="11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5">
        <f t="shared" si="16"/>
        <v>0.51421052631578945</v>
      </c>
      <c r="H301">
        <v>49</v>
      </c>
      <c r="I301">
        <f t="shared" si="17"/>
        <v>39.877551020408163</v>
      </c>
      <c r="J301" t="s">
        <v>21</v>
      </c>
      <c r="K301" t="s">
        <v>22</v>
      </c>
      <c r="L301">
        <v>1456984800</v>
      </c>
      <c r="M301" s="11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5">
        <f t="shared" si="16"/>
        <v>0.05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 s="11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 t="shared" si="16"/>
        <v>13.446666666666667</v>
      </c>
      <c r="H303">
        <v>295</v>
      </c>
      <c r="I303">
        <f t="shared" si="17"/>
        <v>41.023728813559323</v>
      </c>
      <c r="J303" t="s">
        <v>21</v>
      </c>
      <c r="K303" t="s">
        <v>22</v>
      </c>
      <c r="L303">
        <v>1424930400</v>
      </c>
      <c r="M303" s="11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5">
        <f t="shared" si="16"/>
        <v>0.31844940867279897</v>
      </c>
      <c r="H304">
        <v>245</v>
      </c>
      <c r="I304">
        <f t="shared" si="17"/>
        <v>98.914285714285711</v>
      </c>
      <c r="J304" t="s">
        <v>21</v>
      </c>
      <c r="K304" t="s">
        <v>22</v>
      </c>
      <c r="L304">
        <v>1535864400</v>
      </c>
      <c r="M304" s="11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5">
        <f t="shared" si="16"/>
        <v>0.82617647058823529</v>
      </c>
      <c r="H305">
        <v>32</v>
      </c>
      <c r="I305">
        <f t="shared" si="17"/>
        <v>87.78125</v>
      </c>
      <c r="J305" t="s">
        <v>21</v>
      </c>
      <c r="K305" t="s">
        <v>22</v>
      </c>
      <c r="L305">
        <v>1452146400</v>
      </c>
      <c r="M305" s="11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 t="shared" si="16"/>
        <v>5.4614285714285717</v>
      </c>
      <c r="H306">
        <v>142</v>
      </c>
      <c r="I306">
        <f t="shared" si="17"/>
        <v>80.767605633802816</v>
      </c>
      <c r="J306" t="s">
        <v>21</v>
      </c>
      <c r="K306" t="s">
        <v>22</v>
      </c>
      <c r="L306">
        <v>1470546000</v>
      </c>
      <c r="M306" s="11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 t="shared" si="16"/>
        <v>2.8621428571428571</v>
      </c>
      <c r="H307">
        <v>85</v>
      </c>
      <c r="I307">
        <f t="shared" si="17"/>
        <v>94.28235294117647</v>
      </c>
      <c r="J307" t="s">
        <v>21</v>
      </c>
      <c r="K307" t="s">
        <v>22</v>
      </c>
      <c r="L307">
        <v>1458363600</v>
      </c>
      <c r="M307" s="11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5">
        <f t="shared" si="16"/>
        <v>7.9076923076923072E-2</v>
      </c>
      <c r="H308">
        <v>7</v>
      </c>
      <c r="I308">
        <f t="shared" si="17"/>
        <v>73.428571428571431</v>
      </c>
      <c r="J308" t="s">
        <v>21</v>
      </c>
      <c r="K308" t="s">
        <v>22</v>
      </c>
      <c r="L308">
        <v>1500008400</v>
      </c>
      <c r="M308" s="11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 t="shared" si="16"/>
        <v>1.3213677811550153</v>
      </c>
      <c r="H309">
        <v>659</v>
      </c>
      <c r="I309">
        <f t="shared" si="17"/>
        <v>65.968133535660087</v>
      </c>
      <c r="J309" t="s">
        <v>36</v>
      </c>
      <c r="K309" t="s">
        <v>37</v>
      </c>
      <c r="L309">
        <v>1338958800</v>
      </c>
      <c r="M309" s="11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5">
        <f t="shared" si="16"/>
        <v>0.74077834179357027</v>
      </c>
      <c r="H310">
        <v>803</v>
      </c>
      <c r="I310">
        <f t="shared" si="17"/>
        <v>109.04109589041096</v>
      </c>
      <c r="J310" t="s">
        <v>21</v>
      </c>
      <c r="K310" t="s">
        <v>22</v>
      </c>
      <c r="L310">
        <v>1303102800</v>
      </c>
      <c r="M310" s="11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 t="shared" si="16"/>
        <v>0.75292682926829269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 s="11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5">
        <f t="shared" si="16"/>
        <v>0.20333333333333334</v>
      </c>
      <c r="H312">
        <v>16</v>
      </c>
      <c r="I312">
        <f t="shared" si="17"/>
        <v>99.125</v>
      </c>
      <c r="J312" t="s">
        <v>21</v>
      </c>
      <c r="K312" t="s">
        <v>22</v>
      </c>
      <c r="L312">
        <v>1270789200</v>
      </c>
      <c r="M312" s="11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 t="shared" si="16"/>
        <v>2.0336507936507937</v>
      </c>
      <c r="H313">
        <v>121</v>
      </c>
      <c r="I313">
        <f t="shared" si="17"/>
        <v>105.88429752066116</v>
      </c>
      <c r="J313" t="s">
        <v>21</v>
      </c>
      <c r="K313" t="s">
        <v>22</v>
      </c>
      <c r="L313">
        <v>1297836000</v>
      </c>
      <c r="M313" s="11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 t="shared" si="16"/>
        <v>3.1022842639593908</v>
      </c>
      <c r="H314">
        <v>3742</v>
      </c>
      <c r="I314">
        <f t="shared" si="17"/>
        <v>48.996525921966864</v>
      </c>
      <c r="J314" t="s">
        <v>21</v>
      </c>
      <c r="K314" t="s">
        <v>22</v>
      </c>
      <c r="L314">
        <v>1382677200</v>
      </c>
      <c r="M314" s="11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 t="shared" si="16"/>
        <v>3.9531818181818181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 s="11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 t="shared" si="16"/>
        <v>2.9471428571428571</v>
      </c>
      <c r="H316">
        <v>133</v>
      </c>
      <c r="I316">
        <f t="shared" si="17"/>
        <v>31.022556390977442</v>
      </c>
      <c r="J316" t="s">
        <v>21</v>
      </c>
      <c r="K316" t="s">
        <v>22</v>
      </c>
      <c r="L316">
        <v>1552366800</v>
      </c>
      <c r="M316" s="11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5">
        <f t="shared" si="16"/>
        <v>0.33894736842105261</v>
      </c>
      <c r="H317">
        <v>31</v>
      </c>
      <c r="I317">
        <f t="shared" si="17"/>
        <v>103.87096774193549</v>
      </c>
      <c r="J317" t="s">
        <v>21</v>
      </c>
      <c r="K317" t="s">
        <v>22</v>
      </c>
      <c r="L317">
        <v>1400907600</v>
      </c>
      <c r="M317" s="11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5">
        <f t="shared" si="16"/>
        <v>0.66677083333333331</v>
      </c>
      <c r="H318">
        <v>108</v>
      </c>
      <c r="I318">
        <f t="shared" si="17"/>
        <v>59.268518518518519</v>
      </c>
      <c r="J318" t="s">
        <v>107</v>
      </c>
      <c r="K318" t="s">
        <v>108</v>
      </c>
      <c r="L318">
        <v>1574143200</v>
      </c>
      <c r="M318" s="11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5">
        <f t="shared" si="16"/>
        <v>0.19227272727272726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 s="11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5">
        <f t="shared" si="16"/>
        <v>0.15842105263157893</v>
      </c>
      <c r="H320">
        <v>17</v>
      </c>
      <c r="I320">
        <f t="shared" si="17"/>
        <v>53.117647058823529</v>
      </c>
      <c r="J320" t="s">
        <v>21</v>
      </c>
      <c r="K320" t="s">
        <v>22</v>
      </c>
      <c r="L320">
        <v>1392357600</v>
      </c>
      <c r="M320" s="11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 t="shared" si="16"/>
        <v>0.38702380952380955</v>
      </c>
      <c r="H321">
        <v>64</v>
      </c>
      <c r="I321">
        <f t="shared" si="17"/>
        <v>50.796875</v>
      </c>
      <c r="J321" t="s">
        <v>21</v>
      </c>
      <c r="K321" t="s">
        <v>22</v>
      </c>
      <c r="L321">
        <v>1281589200</v>
      </c>
      <c r="M321" s="11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5">
        <f t="shared" si="16"/>
        <v>9.5876777251184833E-2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 s="11">
        <f t="shared" si="18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5">
        <f t="shared" ref="G323:G386" si="20">E323/D323</f>
        <v>0.94144366197183094</v>
      </c>
      <c r="H323">
        <v>2468</v>
      </c>
      <c r="I323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2">(((L323/60)/60)/24)+DATE(1970,1,1)</f>
        <v>40634.208333333336</v>
      </c>
      <c r="N323">
        <v>1302325200</v>
      </c>
      <c r="O323" s="10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 t="shared" si="20"/>
        <v>1.6656234096692113</v>
      </c>
      <c r="H324">
        <v>5168</v>
      </c>
      <c r="I324">
        <f t="shared" si="21"/>
        <v>37.998645510835914</v>
      </c>
      <c r="J324" t="s">
        <v>21</v>
      </c>
      <c r="K324" t="s">
        <v>22</v>
      </c>
      <c r="L324">
        <v>1290664800</v>
      </c>
      <c r="M324" s="11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5">
        <f t="shared" si="20"/>
        <v>0.24134831460674158</v>
      </c>
      <c r="H325">
        <v>26</v>
      </c>
      <c r="I325">
        <f t="shared" si="21"/>
        <v>82.615384615384613</v>
      </c>
      <c r="J325" t="s">
        <v>40</v>
      </c>
      <c r="K325" t="s">
        <v>41</v>
      </c>
      <c r="L325">
        <v>1395896400</v>
      </c>
      <c r="M325" s="11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 t="shared" si="20"/>
        <v>1.6405633802816901</v>
      </c>
      <c r="H326">
        <v>307</v>
      </c>
      <c r="I326">
        <f t="shared" si="21"/>
        <v>37.941368078175898</v>
      </c>
      <c r="J326" t="s">
        <v>21</v>
      </c>
      <c r="K326" t="s">
        <v>22</v>
      </c>
      <c r="L326">
        <v>1434862800</v>
      </c>
      <c r="M326" s="11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5">
        <f t="shared" si="20"/>
        <v>0.90723076923076929</v>
      </c>
      <c r="H327">
        <v>73</v>
      </c>
      <c r="I327">
        <f t="shared" si="21"/>
        <v>80.780821917808225</v>
      </c>
      <c r="J327" t="s">
        <v>21</v>
      </c>
      <c r="K327" t="s">
        <v>22</v>
      </c>
      <c r="L327">
        <v>1529125200</v>
      </c>
      <c r="M327" s="11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5">
        <f t="shared" si="20"/>
        <v>0.46194444444444444</v>
      </c>
      <c r="H328">
        <v>128</v>
      </c>
      <c r="I328">
        <f t="shared" si="21"/>
        <v>25.984375</v>
      </c>
      <c r="J328" t="s">
        <v>21</v>
      </c>
      <c r="K328" t="s">
        <v>22</v>
      </c>
      <c r="L328">
        <v>1451109600</v>
      </c>
      <c r="M328" s="11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5">
        <f t="shared" si="20"/>
        <v>0.38538461538461538</v>
      </c>
      <c r="H329">
        <v>33</v>
      </c>
      <c r="I329">
        <f t="shared" si="21"/>
        <v>30.363636363636363</v>
      </c>
      <c r="J329" t="s">
        <v>21</v>
      </c>
      <c r="K329" t="s">
        <v>22</v>
      </c>
      <c r="L329">
        <v>1566968400</v>
      </c>
      <c r="M329" s="11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 t="shared" si="20"/>
        <v>1.3356231003039514</v>
      </c>
      <c r="H330">
        <v>2441</v>
      </c>
      <c r="I330">
        <f t="shared" si="21"/>
        <v>54.004916018025398</v>
      </c>
      <c r="J330" t="s">
        <v>21</v>
      </c>
      <c r="K330" t="s">
        <v>22</v>
      </c>
      <c r="L330">
        <v>1543557600</v>
      </c>
      <c r="M330" s="11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 t="shared" si="20"/>
        <v>0.22896588486140726</v>
      </c>
      <c r="H331">
        <v>211</v>
      </c>
      <c r="I331">
        <f t="shared" si="21"/>
        <v>101.78672985781991</v>
      </c>
      <c r="J331" t="s">
        <v>21</v>
      </c>
      <c r="K331" t="s">
        <v>22</v>
      </c>
      <c r="L331">
        <v>1481522400</v>
      </c>
      <c r="M331" s="11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 t="shared" si="20"/>
        <v>1.8495548961424333</v>
      </c>
      <c r="H332">
        <v>1385</v>
      </c>
      <c r="I332">
        <f t="shared" si="21"/>
        <v>45.003610108303249</v>
      </c>
      <c r="J332" t="s">
        <v>40</v>
      </c>
      <c r="K332" t="s">
        <v>41</v>
      </c>
      <c r="L332">
        <v>1512712800</v>
      </c>
      <c r="M332" s="11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 t="shared" si="20"/>
        <v>4.4372727272727275</v>
      </c>
      <c r="H333">
        <v>190</v>
      </c>
      <c r="I333">
        <f t="shared" si="21"/>
        <v>77.068421052631578</v>
      </c>
      <c r="J333" t="s">
        <v>21</v>
      </c>
      <c r="K333" t="s">
        <v>22</v>
      </c>
      <c r="L333">
        <v>1324274400</v>
      </c>
      <c r="M333" s="11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 t="shared" si="20"/>
        <v>1.999806763285024</v>
      </c>
      <c r="H334">
        <v>470</v>
      </c>
      <c r="I334">
        <f t="shared" si="21"/>
        <v>88.076595744680844</v>
      </c>
      <c r="J334" t="s">
        <v>21</v>
      </c>
      <c r="K334" t="s">
        <v>22</v>
      </c>
      <c r="L334">
        <v>1364446800</v>
      </c>
      <c r="M334" s="11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 t="shared" si="20"/>
        <v>1.2395833333333333</v>
      </c>
      <c r="H335">
        <v>253</v>
      </c>
      <c r="I335">
        <f t="shared" si="21"/>
        <v>47.035573122529641</v>
      </c>
      <c r="J335" t="s">
        <v>21</v>
      </c>
      <c r="K335" t="s">
        <v>22</v>
      </c>
      <c r="L335">
        <v>1542693600</v>
      </c>
      <c r="M335" s="11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 t="shared" si="20"/>
        <v>1.8661329305135952</v>
      </c>
      <c r="H336">
        <v>1113</v>
      </c>
      <c r="I336">
        <f t="shared" si="21"/>
        <v>110.99550763701707</v>
      </c>
      <c r="J336" t="s">
        <v>21</v>
      </c>
      <c r="K336" t="s">
        <v>22</v>
      </c>
      <c r="L336">
        <v>1515564000</v>
      </c>
      <c r="M336" s="11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 t="shared" si="20"/>
        <v>1.1428538550057536</v>
      </c>
      <c r="H337">
        <v>2283</v>
      </c>
      <c r="I337">
        <f t="shared" si="21"/>
        <v>87.003066141042481</v>
      </c>
      <c r="J337" t="s">
        <v>21</v>
      </c>
      <c r="K337" t="s">
        <v>22</v>
      </c>
      <c r="L337">
        <v>1573797600</v>
      </c>
      <c r="M337" s="11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5">
        <f t="shared" si="20"/>
        <v>0.97032531824611035</v>
      </c>
      <c r="H338">
        <v>1072</v>
      </c>
      <c r="I338">
        <f t="shared" si="21"/>
        <v>63.994402985074629</v>
      </c>
      <c r="J338" t="s">
        <v>21</v>
      </c>
      <c r="K338" t="s">
        <v>22</v>
      </c>
      <c r="L338">
        <v>1292392800</v>
      </c>
      <c r="M338" s="11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 t="shared" si="20"/>
        <v>1.2281904761904763</v>
      </c>
      <c r="H339">
        <v>1095</v>
      </c>
      <c r="I339">
        <f t="shared" si="21"/>
        <v>105.9945205479452</v>
      </c>
      <c r="J339" t="s">
        <v>21</v>
      </c>
      <c r="K339" t="s">
        <v>22</v>
      </c>
      <c r="L339">
        <v>1573452000</v>
      </c>
      <c r="M339" s="11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 t="shared" si="20"/>
        <v>1.7914326647564469</v>
      </c>
      <c r="H340">
        <v>1690</v>
      </c>
      <c r="I340">
        <f t="shared" si="21"/>
        <v>73.989349112426041</v>
      </c>
      <c r="J340" t="s">
        <v>21</v>
      </c>
      <c r="K340" t="s">
        <v>22</v>
      </c>
      <c r="L340">
        <v>1317790800</v>
      </c>
      <c r="M340" s="11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 t="shared" si="20"/>
        <v>0.79951577402787966</v>
      </c>
      <c r="H341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 s="11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5">
        <f t="shared" si="20"/>
        <v>0.94242587601078165</v>
      </c>
      <c r="H342">
        <v>393</v>
      </c>
      <c r="I342">
        <f t="shared" si="21"/>
        <v>88.966921119592882</v>
      </c>
      <c r="J342" t="s">
        <v>21</v>
      </c>
      <c r="K342" t="s">
        <v>22</v>
      </c>
      <c r="L342">
        <v>1323669600</v>
      </c>
      <c r="M342" s="11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5">
        <f t="shared" si="20"/>
        <v>0.84669291338582675</v>
      </c>
      <c r="H343">
        <v>1257</v>
      </c>
      <c r="I343">
        <f t="shared" si="21"/>
        <v>76.990453460620529</v>
      </c>
      <c r="J343" t="s">
        <v>21</v>
      </c>
      <c r="K343" t="s">
        <v>22</v>
      </c>
      <c r="L343">
        <v>1440738000</v>
      </c>
      <c r="M343" s="11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5">
        <f t="shared" si="20"/>
        <v>0.66521920668058454</v>
      </c>
      <c r="H344">
        <v>328</v>
      </c>
      <c r="I344">
        <f t="shared" si="21"/>
        <v>97.146341463414629</v>
      </c>
      <c r="J344" t="s">
        <v>21</v>
      </c>
      <c r="K344" t="s">
        <v>22</v>
      </c>
      <c r="L344">
        <v>1374296400</v>
      </c>
      <c r="M344" s="11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5">
        <f t="shared" si="20"/>
        <v>0.53922222222222227</v>
      </c>
      <c r="H345">
        <v>147</v>
      </c>
      <c r="I345">
        <f t="shared" si="21"/>
        <v>33.013605442176868</v>
      </c>
      <c r="J345" t="s">
        <v>21</v>
      </c>
      <c r="K345" t="s">
        <v>22</v>
      </c>
      <c r="L345">
        <v>1384840800</v>
      </c>
      <c r="M345" s="11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5">
        <f t="shared" si="20"/>
        <v>0.41983299595141699</v>
      </c>
      <c r="H346">
        <v>830</v>
      </c>
      <c r="I346">
        <f t="shared" si="21"/>
        <v>99.950602409638549</v>
      </c>
      <c r="J346" t="s">
        <v>21</v>
      </c>
      <c r="K346" t="s">
        <v>22</v>
      </c>
      <c r="L346">
        <v>1516600800</v>
      </c>
      <c r="M346" s="11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5">
        <f t="shared" si="20"/>
        <v>0.14694796954314721</v>
      </c>
      <c r="H347">
        <v>331</v>
      </c>
      <c r="I347">
        <f t="shared" si="21"/>
        <v>69.966767371601208</v>
      </c>
      <c r="J347" t="s">
        <v>40</v>
      </c>
      <c r="K347" t="s">
        <v>41</v>
      </c>
      <c r="L347">
        <v>1436418000</v>
      </c>
      <c r="M347" s="11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5">
        <f t="shared" si="20"/>
        <v>0.34475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 s="11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 t="shared" si="20"/>
        <v>14.007777777777777</v>
      </c>
      <c r="H349">
        <v>191</v>
      </c>
      <c r="I349">
        <f t="shared" si="21"/>
        <v>66.005235602094245</v>
      </c>
      <c r="J349" t="s">
        <v>21</v>
      </c>
      <c r="K349" t="s">
        <v>22</v>
      </c>
      <c r="L349">
        <v>1423634400</v>
      </c>
      <c r="M349" s="11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5">
        <f t="shared" si="20"/>
        <v>0.71770351758793971</v>
      </c>
      <c r="H350">
        <v>3483</v>
      </c>
      <c r="I350">
        <f t="shared" si="21"/>
        <v>41.005742176284812</v>
      </c>
      <c r="J350" t="s">
        <v>21</v>
      </c>
      <c r="K350" t="s">
        <v>22</v>
      </c>
      <c r="L350">
        <v>1487224800</v>
      </c>
      <c r="M350" s="11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5">
        <f t="shared" si="20"/>
        <v>0.53074115044247783</v>
      </c>
      <c r="H351">
        <v>923</v>
      </c>
      <c r="I351">
        <f t="shared" si="21"/>
        <v>103.96316359696641</v>
      </c>
      <c r="J351" t="s">
        <v>21</v>
      </c>
      <c r="K351" t="s">
        <v>22</v>
      </c>
      <c r="L351">
        <v>1500008400</v>
      </c>
      <c r="M351" s="11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5">
        <f t="shared" si="20"/>
        <v>0.05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 s="11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 t="shared" si="20"/>
        <v>1.2770715249662619</v>
      </c>
      <c r="H353">
        <v>2013</v>
      </c>
      <c r="I353">
        <f t="shared" si="21"/>
        <v>47.009935419771487</v>
      </c>
      <c r="J353" t="s">
        <v>21</v>
      </c>
      <c r="K353" t="s">
        <v>22</v>
      </c>
      <c r="L353">
        <v>1440392400</v>
      </c>
      <c r="M353" s="11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5">
        <f t="shared" si="20"/>
        <v>0.34892857142857142</v>
      </c>
      <c r="H354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 s="11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 t="shared" si="20"/>
        <v>4.105982142857143</v>
      </c>
      <c r="H355">
        <v>1703</v>
      </c>
      <c r="I355">
        <f t="shared" si="21"/>
        <v>81.010569583088667</v>
      </c>
      <c r="J355" t="s">
        <v>21</v>
      </c>
      <c r="K355" t="s">
        <v>22</v>
      </c>
      <c r="L355">
        <v>1562302800</v>
      </c>
      <c r="M355" s="11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 t="shared" si="20"/>
        <v>1.2373770491803278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 s="11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 t="shared" si="20"/>
        <v>0.58973684210526311</v>
      </c>
      <c r="H357">
        <v>86</v>
      </c>
      <c r="I357">
        <f t="shared" si="21"/>
        <v>26.058139534883722</v>
      </c>
      <c r="J357" t="s">
        <v>21</v>
      </c>
      <c r="K357" t="s">
        <v>22</v>
      </c>
      <c r="L357">
        <v>1485064800</v>
      </c>
      <c r="M357" s="11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5">
        <f t="shared" si="20"/>
        <v>0.36892473118279567</v>
      </c>
      <c r="H358">
        <v>40</v>
      </c>
      <c r="I358">
        <f t="shared" si="21"/>
        <v>85.775000000000006</v>
      </c>
      <c r="J358" t="s">
        <v>107</v>
      </c>
      <c r="K358" t="s">
        <v>108</v>
      </c>
      <c r="L358">
        <v>1326520800</v>
      </c>
      <c r="M358" s="11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 t="shared" si="20"/>
        <v>1.8491304347826087</v>
      </c>
      <c r="H359">
        <v>41</v>
      </c>
      <c r="I359">
        <f t="shared" si="21"/>
        <v>103.73170731707317</v>
      </c>
      <c r="J359" t="s">
        <v>21</v>
      </c>
      <c r="K359" t="s">
        <v>22</v>
      </c>
      <c r="L359">
        <v>1441256400</v>
      </c>
      <c r="M359" s="11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5">
        <f t="shared" si="20"/>
        <v>0.11814432989690722</v>
      </c>
      <c r="H360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 s="11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 t="shared" si="20"/>
        <v>2.9870000000000001</v>
      </c>
      <c r="H361">
        <v>187</v>
      </c>
      <c r="I361">
        <f t="shared" si="21"/>
        <v>63.893048128342244</v>
      </c>
      <c r="J361" t="s">
        <v>21</v>
      </c>
      <c r="K361" t="s">
        <v>22</v>
      </c>
      <c r="L361">
        <v>1314421200</v>
      </c>
      <c r="M361" s="11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 t="shared" si="20"/>
        <v>2.2635175879396985</v>
      </c>
      <c r="H362">
        <v>2875</v>
      </c>
      <c r="I362">
        <f t="shared" si="21"/>
        <v>47.002434782608695</v>
      </c>
      <c r="J362" t="s">
        <v>40</v>
      </c>
      <c r="K362" t="s">
        <v>41</v>
      </c>
      <c r="L362">
        <v>1293861600</v>
      </c>
      <c r="M362" s="11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 t="shared" si="20"/>
        <v>1.7356363636363636</v>
      </c>
      <c r="H363">
        <v>88</v>
      </c>
      <c r="I363">
        <f t="shared" si="21"/>
        <v>108.47727272727273</v>
      </c>
      <c r="J363" t="s">
        <v>21</v>
      </c>
      <c r="K363" t="s">
        <v>22</v>
      </c>
      <c r="L363">
        <v>1507352400</v>
      </c>
      <c r="M363" s="11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 t="shared" si="20"/>
        <v>3.7175675675675675</v>
      </c>
      <c r="H364">
        <v>191</v>
      </c>
      <c r="I364">
        <f t="shared" si="21"/>
        <v>72.015706806282722</v>
      </c>
      <c r="J364" t="s">
        <v>21</v>
      </c>
      <c r="K364" t="s">
        <v>22</v>
      </c>
      <c r="L364">
        <v>1296108000</v>
      </c>
      <c r="M364" s="11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 t="shared" si="20"/>
        <v>1.601923076923077</v>
      </c>
      <c r="H365">
        <v>139</v>
      </c>
      <c r="I365">
        <f t="shared" si="21"/>
        <v>59.928057553956833</v>
      </c>
      <c r="J365" t="s">
        <v>21</v>
      </c>
      <c r="K365" t="s">
        <v>22</v>
      </c>
      <c r="L365">
        <v>1324965600</v>
      </c>
      <c r="M365" s="11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 t="shared" si="20"/>
        <v>16.163333333333334</v>
      </c>
      <c r="H366">
        <v>186</v>
      </c>
      <c r="I366">
        <f t="shared" si="21"/>
        <v>78.209677419354833</v>
      </c>
      <c r="J366" t="s">
        <v>21</v>
      </c>
      <c r="K366" t="s">
        <v>22</v>
      </c>
      <c r="L366">
        <v>1520229600</v>
      </c>
      <c r="M366" s="11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 t="shared" si="20"/>
        <v>7.3343749999999996</v>
      </c>
      <c r="H367">
        <v>112</v>
      </c>
      <c r="I367">
        <f t="shared" si="21"/>
        <v>104.77678571428571</v>
      </c>
      <c r="J367" t="s">
        <v>26</v>
      </c>
      <c r="K367" t="s">
        <v>27</v>
      </c>
      <c r="L367">
        <v>1482991200</v>
      </c>
      <c r="M367" s="11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 t="shared" si="20"/>
        <v>5.9211111111111112</v>
      </c>
      <c r="H368">
        <v>101</v>
      </c>
      <c r="I368">
        <f t="shared" si="21"/>
        <v>105.52475247524752</v>
      </c>
      <c r="J368" t="s">
        <v>21</v>
      </c>
      <c r="K368" t="s">
        <v>22</v>
      </c>
      <c r="L368">
        <v>1294034400</v>
      </c>
      <c r="M368" s="11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5">
        <f t="shared" si="20"/>
        <v>0.18888888888888888</v>
      </c>
      <c r="H369">
        <v>75</v>
      </c>
      <c r="I369">
        <f t="shared" si="21"/>
        <v>24.933333333333334</v>
      </c>
      <c r="J369" t="s">
        <v>21</v>
      </c>
      <c r="K369" t="s">
        <v>22</v>
      </c>
      <c r="L369">
        <v>1413608400</v>
      </c>
      <c r="M369" s="11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 t="shared" si="20"/>
        <v>2.7680769230769231</v>
      </c>
      <c r="H370">
        <v>206</v>
      </c>
      <c r="I370">
        <f t="shared" si="21"/>
        <v>69.873786407766985</v>
      </c>
      <c r="J370" t="s">
        <v>40</v>
      </c>
      <c r="K370" t="s">
        <v>41</v>
      </c>
      <c r="L370">
        <v>1286946000</v>
      </c>
      <c r="M370" s="11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 t="shared" si="20"/>
        <v>2.730185185185185</v>
      </c>
      <c r="H371">
        <v>154</v>
      </c>
      <c r="I371">
        <f t="shared" si="21"/>
        <v>95.733766233766232</v>
      </c>
      <c r="J371" t="s">
        <v>21</v>
      </c>
      <c r="K371" t="s">
        <v>22</v>
      </c>
      <c r="L371">
        <v>1359871200</v>
      </c>
      <c r="M371" s="11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 t="shared" si="20"/>
        <v>1.593633125556545</v>
      </c>
      <c r="H372">
        <v>5966</v>
      </c>
      <c r="I372">
        <f t="shared" si="21"/>
        <v>29.997485752598056</v>
      </c>
      <c r="J372" t="s">
        <v>21</v>
      </c>
      <c r="K372" t="s">
        <v>22</v>
      </c>
      <c r="L372">
        <v>1555304400</v>
      </c>
      <c r="M372" s="11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5">
        <f t="shared" si="20"/>
        <v>0.67869978858350954</v>
      </c>
      <c r="H373">
        <v>2176</v>
      </c>
      <c r="I373">
        <f t="shared" si="21"/>
        <v>59.011948529411768</v>
      </c>
      <c r="J373" t="s">
        <v>21</v>
      </c>
      <c r="K373" t="s">
        <v>22</v>
      </c>
      <c r="L373">
        <v>1423375200</v>
      </c>
      <c r="M373" s="11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 t="shared" si="20"/>
        <v>15.915555555555555</v>
      </c>
      <c r="H374">
        <v>169</v>
      </c>
      <c r="I374">
        <f t="shared" si="21"/>
        <v>84.757396449704146</v>
      </c>
      <c r="J374" t="s">
        <v>21</v>
      </c>
      <c r="K374" t="s">
        <v>22</v>
      </c>
      <c r="L374">
        <v>1420696800</v>
      </c>
      <c r="M374" s="11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 t="shared" si="20"/>
        <v>7.3018222222222224</v>
      </c>
      <c r="H375">
        <v>2106</v>
      </c>
      <c r="I375">
        <f t="shared" si="21"/>
        <v>78.010921177587846</v>
      </c>
      <c r="J375" t="s">
        <v>21</v>
      </c>
      <c r="K375" t="s">
        <v>22</v>
      </c>
      <c r="L375">
        <v>1502946000</v>
      </c>
      <c r="M375" s="11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5">
        <f t="shared" si="20"/>
        <v>0.13185782556750297</v>
      </c>
      <c r="H376">
        <v>441</v>
      </c>
      <c r="I376">
        <f t="shared" si="21"/>
        <v>50.05215419501134</v>
      </c>
      <c r="J376" t="s">
        <v>21</v>
      </c>
      <c r="K376" t="s">
        <v>22</v>
      </c>
      <c r="L376">
        <v>1547186400</v>
      </c>
      <c r="M376" s="11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5">
        <f t="shared" si="20"/>
        <v>0.54777777777777781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 s="11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 t="shared" si="20"/>
        <v>3.6102941176470589</v>
      </c>
      <c r="H378">
        <v>131</v>
      </c>
      <c r="I378">
        <f t="shared" si="21"/>
        <v>93.702290076335885</v>
      </c>
      <c r="J378" t="s">
        <v>21</v>
      </c>
      <c r="K378" t="s">
        <v>22</v>
      </c>
      <c r="L378">
        <v>1404622800</v>
      </c>
      <c r="M378" s="11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5">
        <f t="shared" si="20"/>
        <v>0.10257545271629778</v>
      </c>
      <c r="H379">
        <v>127</v>
      </c>
      <c r="I379">
        <f t="shared" si="21"/>
        <v>40.14173228346457</v>
      </c>
      <c r="J379" t="s">
        <v>21</v>
      </c>
      <c r="K379" t="s">
        <v>22</v>
      </c>
      <c r="L379">
        <v>1571720400</v>
      </c>
      <c r="M379" s="11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5">
        <f t="shared" si="20"/>
        <v>0.13962962962962963</v>
      </c>
      <c r="H380">
        <v>355</v>
      </c>
      <c r="I380">
        <f t="shared" si="21"/>
        <v>70.090140845070422</v>
      </c>
      <c r="J380" t="s">
        <v>21</v>
      </c>
      <c r="K380" t="s">
        <v>22</v>
      </c>
      <c r="L380">
        <v>1526878800</v>
      </c>
      <c r="M380" s="11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5">
        <f t="shared" si="20"/>
        <v>0.40444444444444444</v>
      </c>
      <c r="H381">
        <v>44</v>
      </c>
      <c r="I381">
        <f t="shared" si="21"/>
        <v>66.181818181818187</v>
      </c>
      <c r="J381" t="s">
        <v>40</v>
      </c>
      <c r="K381" t="s">
        <v>41</v>
      </c>
      <c r="L381">
        <v>1319691600</v>
      </c>
      <c r="M381" s="11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 t="shared" si="20"/>
        <v>1.6032</v>
      </c>
      <c r="H382">
        <v>84</v>
      </c>
      <c r="I382">
        <f t="shared" si="21"/>
        <v>47.714285714285715</v>
      </c>
      <c r="J382" t="s">
        <v>21</v>
      </c>
      <c r="K382" t="s">
        <v>22</v>
      </c>
      <c r="L382">
        <v>1371963600</v>
      </c>
      <c r="M382" s="11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 t="shared" si="20"/>
        <v>1.8394339622641509</v>
      </c>
      <c r="H383">
        <v>155</v>
      </c>
      <c r="I383">
        <f t="shared" si="21"/>
        <v>62.896774193548389</v>
      </c>
      <c r="J383" t="s">
        <v>21</v>
      </c>
      <c r="K383" t="s">
        <v>22</v>
      </c>
      <c r="L383">
        <v>1433739600</v>
      </c>
      <c r="M383" s="11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5">
        <f t="shared" si="20"/>
        <v>0.63769230769230767</v>
      </c>
      <c r="H384">
        <v>67</v>
      </c>
      <c r="I384">
        <f t="shared" si="21"/>
        <v>86.611940298507463</v>
      </c>
      <c r="J384" t="s">
        <v>21</v>
      </c>
      <c r="K384" t="s">
        <v>22</v>
      </c>
      <c r="L384">
        <v>1508130000</v>
      </c>
      <c r="M384" s="11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 t="shared" si="20"/>
        <v>2.2538095238095237</v>
      </c>
      <c r="H385">
        <v>189</v>
      </c>
      <c r="I385">
        <f t="shared" si="21"/>
        <v>75.126984126984127</v>
      </c>
      <c r="J385" t="s">
        <v>21</v>
      </c>
      <c r="K385" t="s">
        <v>22</v>
      </c>
      <c r="L385">
        <v>1550037600</v>
      </c>
      <c r="M385" s="11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 t="shared" si="20"/>
        <v>1.7200961538461539</v>
      </c>
      <c r="H386">
        <v>4799</v>
      </c>
      <c r="I386">
        <f t="shared" si="21"/>
        <v>41.004167534903104</v>
      </c>
      <c r="J386" t="s">
        <v>21</v>
      </c>
      <c r="K386" t="s">
        <v>22</v>
      </c>
      <c r="L386">
        <v>1486706400</v>
      </c>
      <c r="M386" s="11">
        <f t="shared" si="22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 t="shared" ref="G387:G450" si="24">E387/D387</f>
        <v>1.4616709511568124</v>
      </c>
      <c r="H387">
        <v>1137</v>
      </c>
      <c r="I387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11">
        <f t="shared" ref="M387:M450" si="26">(((L387/60)/60)/24)+DATE(1970,1,1)</f>
        <v>43553.208333333328</v>
      </c>
      <c r="N387">
        <v>1556600400</v>
      </c>
      <c r="O387" s="10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5">
        <f t="shared" si="24"/>
        <v>0.76423616236162362</v>
      </c>
      <c r="H388">
        <v>1068</v>
      </c>
      <c r="I388">
        <f t="shared" si="25"/>
        <v>96.960674157303373</v>
      </c>
      <c r="J388" t="s">
        <v>21</v>
      </c>
      <c r="K388" t="s">
        <v>22</v>
      </c>
      <c r="L388">
        <v>1277528400</v>
      </c>
      <c r="M388" s="11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5">
        <f t="shared" si="24"/>
        <v>0.39261467889908258</v>
      </c>
      <c r="H389">
        <v>424</v>
      </c>
      <c r="I389">
        <f t="shared" si="25"/>
        <v>100.93160377358491</v>
      </c>
      <c r="J389" t="s">
        <v>21</v>
      </c>
      <c r="K389" t="s">
        <v>22</v>
      </c>
      <c r="L389">
        <v>1339477200</v>
      </c>
      <c r="M389" s="11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 t="shared" si="24"/>
        <v>0.11270034843205574</v>
      </c>
      <c r="H390">
        <v>145</v>
      </c>
      <c r="I390">
        <f t="shared" si="25"/>
        <v>89.227586206896547</v>
      </c>
      <c r="J390" t="s">
        <v>98</v>
      </c>
      <c r="K390" t="s">
        <v>99</v>
      </c>
      <c r="L390">
        <v>1325656800</v>
      </c>
      <c r="M390" s="11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 t="shared" si="24"/>
        <v>1.2211084337349398</v>
      </c>
      <c r="H391">
        <v>1152</v>
      </c>
      <c r="I391">
        <f t="shared" si="25"/>
        <v>87.979166666666671</v>
      </c>
      <c r="J391" t="s">
        <v>21</v>
      </c>
      <c r="K391" t="s">
        <v>22</v>
      </c>
      <c r="L391">
        <v>1288242000</v>
      </c>
      <c r="M391" s="11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 t="shared" si="24"/>
        <v>1.8654166666666667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 s="11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5">
        <f t="shared" si="24"/>
        <v>7.27317880794702E-2</v>
      </c>
      <c r="H393">
        <v>151</v>
      </c>
      <c r="I393">
        <f t="shared" si="25"/>
        <v>29.09271523178808</v>
      </c>
      <c r="J393" t="s">
        <v>21</v>
      </c>
      <c r="K393" t="s">
        <v>22</v>
      </c>
      <c r="L393">
        <v>1389679200</v>
      </c>
      <c r="M393" s="11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5">
        <f t="shared" si="24"/>
        <v>0.65642371234207963</v>
      </c>
      <c r="H394">
        <v>1608</v>
      </c>
      <c r="I394">
        <f t="shared" si="25"/>
        <v>42.006218905472636</v>
      </c>
      <c r="J394" t="s">
        <v>21</v>
      </c>
      <c r="K394" t="s">
        <v>22</v>
      </c>
      <c r="L394">
        <v>1294293600</v>
      </c>
      <c r="M394" s="11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 t="shared" si="24"/>
        <v>2.2896178343949045</v>
      </c>
      <c r="H395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 s="11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 t="shared" si="24"/>
        <v>4.6937499999999996</v>
      </c>
      <c r="H396">
        <v>34</v>
      </c>
      <c r="I396">
        <f t="shared" si="25"/>
        <v>110.44117647058823</v>
      </c>
      <c r="J396" t="s">
        <v>21</v>
      </c>
      <c r="K396" t="s">
        <v>22</v>
      </c>
      <c r="L396">
        <v>1375074000</v>
      </c>
      <c r="M396" s="11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 t="shared" si="24"/>
        <v>1.3011267605633803</v>
      </c>
      <c r="H397">
        <v>220</v>
      </c>
      <c r="I397">
        <f t="shared" si="25"/>
        <v>41.990909090909092</v>
      </c>
      <c r="J397" t="s">
        <v>21</v>
      </c>
      <c r="K397" t="s">
        <v>22</v>
      </c>
      <c r="L397">
        <v>1323324000</v>
      </c>
      <c r="M397" s="11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 t="shared" si="24"/>
        <v>1.6705422993492407</v>
      </c>
      <c r="H398">
        <v>1604</v>
      </c>
      <c r="I398">
        <f t="shared" si="25"/>
        <v>48.012468827930178</v>
      </c>
      <c r="J398" t="s">
        <v>26</v>
      </c>
      <c r="K398" t="s">
        <v>27</v>
      </c>
      <c r="L398">
        <v>1538715600</v>
      </c>
      <c r="M398" s="11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 t="shared" si="24"/>
        <v>1.738641975308642</v>
      </c>
      <c r="H399">
        <v>454</v>
      </c>
      <c r="I399">
        <f t="shared" si="25"/>
        <v>31.019823788546255</v>
      </c>
      <c r="J399" t="s">
        <v>21</v>
      </c>
      <c r="K399" t="s">
        <v>22</v>
      </c>
      <c r="L399">
        <v>1369285200</v>
      </c>
      <c r="M399" s="11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 t="shared" si="24"/>
        <v>7.1776470588235295</v>
      </c>
      <c r="H400">
        <v>123</v>
      </c>
      <c r="I400">
        <f t="shared" si="25"/>
        <v>99.203252032520325</v>
      </c>
      <c r="J400" t="s">
        <v>107</v>
      </c>
      <c r="K400" t="s">
        <v>108</v>
      </c>
      <c r="L400">
        <v>1525755600</v>
      </c>
      <c r="M400" s="11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5">
        <f t="shared" si="24"/>
        <v>0.63850976361767731</v>
      </c>
      <c r="H401">
        <v>941</v>
      </c>
      <c r="I401">
        <f t="shared" si="25"/>
        <v>66.022316684378325</v>
      </c>
      <c r="J401" t="s">
        <v>21</v>
      </c>
      <c r="K401" t="s">
        <v>22</v>
      </c>
      <c r="L401">
        <v>1296626400</v>
      </c>
      <c r="M401" s="11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5">
        <f t="shared" si="24"/>
        <v>0.02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 s="11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 t="shared" si="24"/>
        <v>15.302222222222222</v>
      </c>
      <c r="H403">
        <v>299</v>
      </c>
      <c r="I403">
        <f t="shared" si="25"/>
        <v>46.060200668896321</v>
      </c>
      <c r="J403" t="s">
        <v>21</v>
      </c>
      <c r="K403" t="s">
        <v>22</v>
      </c>
      <c r="L403">
        <v>1572152400</v>
      </c>
      <c r="M403" s="11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5">
        <f t="shared" si="24"/>
        <v>0.40356164383561643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 s="11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5">
        <f t="shared" si="24"/>
        <v>0.86220633299284988</v>
      </c>
      <c r="H405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 s="11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 t="shared" si="24"/>
        <v>3.1558486707566464</v>
      </c>
      <c r="H406">
        <v>2237</v>
      </c>
      <c r="I406">
        <f t="shared" si="25"/>
        <v>68.985695127402778</v>
      </c>
      <c r="J406" t="s">
        <v>21</v>
      </c>
      <c r="K406" t="s">
        <v>22</v>
      </c>
      <c r="L406">
        <v>1510639200</v>
      </c>
      <c r="M406" s="11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5">
        <f t="shared" si="24"/>
        <v>0.89618243243243245</v>
      </c>
      <c r="H407">
        <v>435</v>
      </c>
      <c r="I407">
        <f t="shared" si="25"/>
        <v>60.981609195402299</v>
      </c>
      <c r="J407" t="s">
        <v>21</v>
      </c>
      <c r="K407" t="s">
        <v>22</v>
      </c>
      <c r="L407">
        <v>1528088400</v>
      </c>
      <c r="M407" s="11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 t="shared" si="24"/>
        <v>1.8214503816793892</v>
      </c>
      <c r="H408">
        <v>645</v>
      </c>
      <c r="I408">
        <f t="shared" si="25"/>
        <v>110.98139534883721</v>
      </c>
      <c r="J408" t="s">
        <v>21</v>
      </c>
      <c r="K408" t="s">
        <v>22</v>
      </c>
      <c r="L408">
        <v>1359525600</v>
      </c>
      <c r="M408" s="11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 t="shared" si="24"/>
        <v>3.5588235294117645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 s="11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 t="shared" si="24"/>
        <v>1.3183695652173912</v>
      </c>
      <c r="H410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 s="11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5">
        <f t="shared" si="24"/>
        <v>0.46315634218289087</v>
      </c>
      <c r="H411">
        <v>714</v>
      </c>
      <c r="I411">
        <f t="shared" si="25"/>
        <v>87.960784313725483</v>
      </c>
      <c r="J411" t="s">
        <v>21</v>
      </c>
      <c r="K411" t="s">
        <v>22</v>
      </c>
      <c r="L411">
        <v>1492491600</v>
      </c>
      <c r="M411" s="11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 t="shared" si="24"/>
        <v>0.36132726089785294</v>
      </c>
      <c r="H412">
        <v>1111</v>
      </c>
      <c r="I412">
        <f t="shared" si="25"/>
        <v>49.987398739873989</v>
      </c>
      <c r="J412" t="s">
        <v>21</v>
      </c>
      <c r="K412" t="s">
        <v>22</v>
      </c>
      <c r="L412">
        <v>1430197200</v>
      </c>
      <c r="M412" s="11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 t="shared" si="24"/>
        <v>1.0462820512820512</v>
      </c>
      <c r="H413">
        <v>82</v>
      </c>
      <c r="I413">
        <f t="shared" si="25"/>
        <v>99.524390243902445</v>
      </c>
      <c r="J413" t="s">
        <v>21</v>
      </c>
      <c r="K413" t="s">
        <v>22</v>
      </c>
      <c r="L413">
        <v>1496034000</v>
      </c>
      <c r="M413" s="11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 t="shared" si="24"/>
        <v>6.6885714285714286</v>
      </c>
      <c r="H414">
        <v>134</v>
      </c>
      <c r="I414">
        <f t="shared" si="25"/>
        <v>104.82089552238806</v>
      </c>
      <c r="J414" t="s">
        <v>21</v>
      </c>
      <c r="K414" t="s">
        <v>22</v>
      </c>
      <c r="L414">
        <v>1388728800</v>
      </c>
      <c r="M414" s="11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 t="shared" si="24"/>
        <v>0.62072823218997364</v>
      </c>
      <c r="H415">
        <v>1089</v>
      </c>
      <c r="I415">
        <f t="shared" si="25"/>
        <v>108.01469237832875</v>
      </c>
      <c r="J415" t="s">
        <v>21</v>
      </c>
      <c r="K415" t="s">
        <v>22</v>
      </c>
      <c r="L415">
        <v>1543298400</v>
      </c>
      <c r="M415" s="11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5">
        <f t="shared" si="24"/>
        <v>0.84699787460148779</v>
      </c>
      <c r="H416">
        <v>5497</v>
      </c>
      <c r="I416">
        <f t="shared" si="25"/>
        <v>28.998544660724033</v>
      </c>
      <c r="J416" t="s">
        <v>21</v>
      </c>
      <c r="K416" t="s">
        <v>22</v>
      </c>
      <c r="L416">
        <v>1271739600</v>
      </c>
      <c r="M416" s="11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5">
        <f t="shared" si="24"/>
        <v>0.11059030837004405</v>
      </c>
      <c r="H417">
        <v>418</v>
      </c>
      <c r="I417">
        <f t="shared" si="25"/>
        <v>30.028708133971293</v>
      </c>
      <c r="J417" t="s">
        <v>21</v>
      </c>
      <c r="K417" t="s">
        <v>22</v>
      </c>
      <c r="L417">
        <v>1326434400</v>
      </c>
      <c r="M417" s="11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5">
        <f t="shared" si="24"/>
        <v>0.43838781575037145</v>
      </c>
      <c r="H418">
        <v>1439</v>
      </c>
      <c r="I418">
        <f t="shared" si="25"/>
        <v>41.005559416261292</v>
      </c>
      <c r="J418" t="s">
        <v>21</v>
      </c>
      <c r="K418" t="s">
        <v>22</v>
      </c>
      <c r="L418">
        <v>1295244000</v>
      </c>
      <c r="M418" s="11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5">
        <f t="shared" si="24"/>
        <v>0.55470588235294116</v>
      </c>
      <c r="H419">
        <v>15</v>
      </c>
      <c r="I419">
        <f t="shared" si="25"/>
        <v>62.866666666666667</v>
      </c>
      <c r="J419" t="s">
        <v>21</v>
      </c>
      <c r="K419" t="s">
        <v>22</v>
      </c>
      <c r="L419">
        <v>1541221200</v>
      </c>
      <c r="M419" s="11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5">
        <f t="shared" si="24"/>
        <v>0.57399511301160655</v>
      </c>
      <c r="H420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 s="11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 t="shared" si="24"/>
        <v>1.2343497363796134</v>
      </c>
      <c r="H421">
        <v>5203</v>
      </c>
      <c r="I421">
        <f t="shared" si="25"/>
        <v>26.997693638285604</v>
      </c>
      <c r="J421" t="s">
        <v>21</v>
      </c>
      <c r="K421" t="s">
        <v>22</v>
      </c>
      <c r="L421">
        <v>1324533600</v>
      </c>
      <c r="M421" s="11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 t="shared" si="24"/>
        <v>1.2846</v>
      </c>
      <c r="H422">
        <v>94</v>
      </c>
      <c r="I422">
        <f t="shared" si="25"/>
        <v>68.329787234042556</v>
      </c>
      <c r="J422" t="s">
        <v>21</v>
      </c>
      <c r="K422" t="s">
        <v>22</v>
      </c>
      <c r="L422">
        <v>1498366800</v>
      </c>
      <c r="M422" s="11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5">
        <f t="shared" si="24"/>
        <v>0.63989361702127656</v>
      </c>
      <c r="H423">
        <v>118</v>
      </c>
      <c r="I423">
        <f t="shared" si="25"/>
        <v>50.974576271186443</v>
      </c>
      <c r="J423" t="s">
        <v>21</v>
      </c>
      <c r="K423" t="s">
        <v>22</v>
      </c>
      <c r="L423">
        <v>1498712400</v>
      </c>
      <c r="M423" s="11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 t="shared" si="24"/>
        <v>1.2729885057471264</v>
      </c>
      <c r="H424">
        <v>205</v>
      </c>
      <c r="I424">
        <f t="shared" si="25"/>
        <v>54.024390243902438</v>
      </c>
      <c r="J424" t="s">
        <v>21</v>
      </c>
      <c r="K424" t="s">
        <v>22</v>
      </c>
      <c r="L424">
        <v>1271480400</v>
      </c>
      <c r="M424" s="11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5">
        <f t="shared" si="24"/>
        <v>0.10638024357239513</v>
      </c>
      <c r="H425">
        <v>162</v>
      </c>
      <c r="I425">
        <f t="shared" si="25"/>
        <v>97.055555555555557</v>
      </c>
      <c r="J425" t="s">
        <v>21</v>
      </c>
      <c r="K425" t="s">
        <v>22</v>
      </c>
      <c r="L425">
        <v>1316667600</v>
      </c>
      <c r="M425" s="11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5">
        <f t="shared" si="24"/>
        <v>0.40470588235294119</v>
      </c>
      <c r="H426">
        <v>83</v>
      </c>
      <c r="I426">
        <f t="shared" si="25"/>
        <v>24.867469879518072</v>
      </c>
      <c r="J426" t="s">
        <v>21</v>
      </c>
      <c r="K426" t="s">
        <v>22</v>
      </c>
      <c r="L426">
        <v>1524027600</v>
      </c>
      <c r="M426" s="11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 t="shared" si="24"/>
        <v>2.8766666666666665</v>
      </c>
      <c r="H427">
        <v>92</v>
      </c>
      <c r="I427">
        <f t="shared" si="25"/>
        <v>84.423913043478265</v>
      </c>
      <c r="J427" t="s">
        <v>21</v>
      </c>
      <c r="K427" t="s">
        <v>22</v>
      </c>
      <c r="L427">
        <v>1438059600</v>
      </c>
      <c r="M427" s="11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 t="shared" si="24"/>
        <v>5.7294444444444448</v>
      </c>
      <c r="H428">
        <v>219</v>
      </c>
      <c r="I428">
        <f t="shared" si="25"/>
        <v>47.091324200913242</v>
      </c>
      <c r="J428" t="s">
        <v>21</v>
      </c>
      <c r="K428" t="s">
        <v>22</v>
      </c>
      <c r="L428">
        <v>1361944800</v>
      </c>
      <c r="M428" s="11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 t="shared" si="24"/>
        <v>1.1290429799426933</v>
      </c>
      <c r="H429">
        <v>2526</v>
      </c>
      <c r="I429">
        <f t="shared" si="25"/>
        <v>77.996041171813147</v>
      </c>
      <c r="J429" t="s">
        <v>21</v>
      </c>
      <c r="K429" t="s">
        <v>22</v>
      </c>
      <c r="L429">
        <v>1410584400</v>
      </c>
      <c r="M429" s="11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5">
        <f t="shared" si="24"/>
        <v>0.46387573964497042</v>
      </c>
      <c r="H430">
        <v>747</v>
      </c>
      <c r="I430">
        <f t="shared" si="25"/>
        <v>62.967871485943775</v>
      </c>
      <c r="J430" t="s">
        <v>21</v>
      </c>
      <c r="K430" t="s">
        <v>22</v>
      </c>
      <c r="L430">
        <v>1297404000</v>
      </c>
      <c r="M430" s="11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 t="shared" si="24"/>
        <v>0.90675916230366493</v>
      </c>
      <c r="H431">
        <v>2138</v>
      </c>
      <c r="I431">
        <f t="shared" si="25"/>
        <v>81.006080449017773</v>
      </c>
      <c r="J431" t="s">
        <v>21</v>
      </c>
      <c r="K431" t="s">
        <v>22</v>
      </c>
      <c r="L431">
        <v>1392012000</v>
      </c>
      <c r="M431" s="11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5">
        <f t="shared" si="24"/>
        <v>0.67740740740740746</v>
      </c>
      <c r="H432">
        <v>84</v>
      </c>
      <c r="I432">
        <f t="shared" si="25"/>
        <v>65.321428571428569</v>
      </c>
      <c r="J432" t="s">
        <v>21</v>
      </c>
      <c r="K432" t="s">
        <v>22</v>
      </c>
      <c r="L432">
        <v>1569733200</v>
      </c>
      <c r="M432" s="11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 t="shared" si="24"/>
        <v>1.9249019607843136</v>
      </c>
      <c r="H433">
        <v>94</v>
      </c>
      <c r="I433">
        <f t="shared" si="25"/>
        <v>104.43617021276596</v>
      </c>
      <c r="J433" t="s">
        <v>21</v>
      </c>
      <c r="K433" t="s">
        <v>22</v>
      </c>
      <c r="L433">
        <v>1529643600</v>
      </c>
      <c r="M433" s="11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5">
        <f t="shared" si="24"/>
        <v>0.82714285714285718</v>
      </c>
      <c r="H434">
        <v>91</v>
      </c>
      <c r="I434">
        <f t="shared" si="25"/>
        <v>69.989010989010993</v>
      </c>
      <c r="J434" t="s">
        <v>21</v>
      </c>
      <c r="K434" t="s">
        <v>22</v>
      </c>
      <c r="L434">
        <v>1399006800</v>
      </c>
      <c r="M434" s="11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5">
        <f t="shared" si="24"/>
        <v>0.54163920922570019</v>
      </c>
      <c r="H435">
        <v>792</v>
      </c>
      <c r="I435">
        <f t="shared" si="25"/>
        <v>83.023989898989896</v>
      </c>
      <c r="J435" t="s">
        <v>21</v>
      </c>
      <c r="K435" t="s">
        <v>22</v>
      </c>
      <c r="L435">
        <v>1385359200</v>
      </c>
      <c r="M435" s="11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 t="shared" si="24"/>
        <v>0.16722222222222222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 s="11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 t="shared" si="24"/>
        <v>1.168766404199475</v>
      </c>
      <c r="H437">
        <v>1713</v>
      </c>
      <c r="I437">
        <f t="shared" si="25"/>
        <v>103.98131932282546</v>
      </c>
      <c r="J437" t="s">
        <v>107</v>
      </c>
      <c r="K437" t="s">
        <v>108</v>
      </c>
      <c r="L437">
        <v>1418623200</v>
      </c>
      <c r="M437" s="11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 t="shared" si="24"/>
        <v>10.521538461538462</v>
      </c>
      <c r="H438">
        <v>249</v>
      </c>
      <c r="I438">
        <f t="shared" si="25"/>
        <v>54.931726907630519</v>
      </c>
      <c r="J438" t="s">
        <v>21</v>
      </c>
      <c r="K438" t="s">
        <v>22</v>
      </c>
      <c r="L438">
        <v>1555736400</v>
      </c>
      <c r="M438" s="11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 t="shared" si="24"/>
        <v>1.2307407407407407</v>
      </c>
      <c r="H439">
        <v>192</v>
      </c>
      <c r="I439">
        <f t="shared" si="25"/>
        <v>51.921875</v>
      </c>
      <c r="J439" t="s">
        <v>21</v>
      </c>
      <c r="K439" t="s">
        <v>22</v>
      </c>
      <c r="L439">
        <v>1442120400</v>
      </c>
      <c r="M439" s="11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 t="shared" si="24"/>
        <v>1.7863855421686747</v>
      </c>
      <c r="H440">
        <v>247</v>
      </c>
      <c r="I440">
        <f t="shared" si="25"/>
        <v>60.02834008097166</v>
      </c>
      <c r="J440" t="s">
        <v>21</v>
      </c>
      <c r="K440" t="s">
        <v>22</v>
      </c>
      <c r="L440">
        <v>1362376800</v>
      </c>
      <c r="M440" s="11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 t="shared" si="24"/>
        <v>3.5528169014084505</v>
      </c>
      <c r="H441">
        <v>2293</v>
      </c>
      <c r="I441">
        <f t="shared" si="25"/>
        <v>44.003488879197555</v>
      </c>
      <c r="J441" t="s">
        <v>21</v>
      </c>
      <c r="K441" t="s">
        <v>22</v>
      </c>
      <c r="L441">
        <v>1478408400</v>
      </c>
      <c r="M441" s="11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 t="shared" si="24"/>
        <v>1.6190634146341463</v>
      </c>
      <c r="H442">
        <v>3131</v>
      </c>
      <c r="I442">
        <f t="shared" si="25"/>
        <v>53.003513254551258</v>
      </c>
      <c r="J442" t="s">
        <v>21</v>
      </c>
      <c r="K442" t="s">
        <v>22</v>
      </c>
      <c r="L442">
        <v>1498798800</v>
      </c>
      <c r="M442" s="11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5">
        <f t="shared" si="24"/>
        <v>0.24914285714285714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 s="11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 t="shared" si="24"/>
        <v>1.9872222222222222</v>
      </c>
      <c r="H444">
        <v>143</v>
      </c>
      <c r="I444">
        <f t="shared" si="25"/>
        <v>75.04195804195804</v>
      </c>
      <c r="J444" t="s">
        <v>107</v>
      </c>
      <c r="K444" t="s">
        <v>108</v>
      </c>
      <c r="L444">
        <v>1504328400</v>
      </c>
      <c r="M444" s="11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 t="shared" si="24"/>
        <v>0.34752688172043011</v>
      </c>
      <c r="H445">
        <v>90</v>
      </c>
      <c r="I445">
        <f t="shared" si="25"/>
        <v>35.911111111111111</v>
      </c>
      <c r="J445" t="s">
        <v>21</v>
      </c>
      <c r="K445" t="s">
        <v>22</v>
      </c>
      <c r="L445">
        <v>1285822800</v>
      </c>
      <c r="M445" s="11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 t="shared" si="24"/>
        <v>1.7641935483870967</v>
      </c>
      <c r="H446">
        <v>296</v>
      </c>
      <c r="I446">
        <f t="shared" si="25"/>
        <v>36.952702702702702</v>
      </c>
      <c r="J446" t="s">
        <v>21</v>
      </c>
      <c r="K446" t="s">
        <v>22</v>
      </c>
      <c r="L446">
        <v>1311483600</v>
      </c>
      <c r="M446" s="11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 t="shared" si="24"/>
        <v>5.1138095238095236</v>
      </c>
      <c r="H447">
        <v>170</v>
      </c>
      <c r="I447">
        <f t="shared" si="25"/>
        <v>63.170588235294119</v>
      </c>
      <c r="J447" t="s">
        <v>21</v>
      </c>
      <c r="K447" t="s">
        <v>22</v>
      </c>
      <c r="L447">
        <v>1291356000</v>
      </c>
      <c r="M447" s="11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5">
        <f t="shared" si="24"/>
        <v>0.82044117647058823</v>
      </c>
      <c r="H448">
        <v>186</v>
      </c>
      <c r="I448">
        <f t="shared" si="25"/>
        <v>29.99462365591398</v>
      </c>
      <c r="J448" t="s">
        <v>21</v>
      </c>
      <c r="K448" t="s">
        <v>22</v>
      </c>
      <c r="L448">
        <v>1355810400</v>
      </c>
      <c r="M448" s="11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 t="shared" si="24"/>
        <v>0.24326030927835052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 s="11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5">
        <f t="shared" si="24"/>
        <v>0.50482758620689661</v>
      </c>
      <c r="H450">
        <v>605</v>
      </c>
      <c r="I450">
        <f t="shared" si="25"/>
        <v>75.014876033057845</v>
      </c>
      <c r="J450" t="s">
        <v>21</v>
      </c>
      <c r="K450" t="s">
        <v>22</v>
      </c>
      <c r="L450">
        <v>1365915600</v>
      </c>
      <c r="M450" s="11">
        <f t="shared" si="26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 t="shared" ref="G451:G514" si="28">E451/D451</f>
        <v>9.67</v>
      </c>
      <c r="H451">
        <v>86</v>
      </c>
      <c r="I451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11">
        <f t="shared" ref="M451:M514" si="30">(((L451/60)/60)/24)+DATE(1970,1,1)</f>
        <v>43530.25</v>
      </c>
      <c r="N451">
        <v>1553317200</v>
      </c>
      <c r="O451" s="10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5">
        <f t="shared" si="28"/>
        <v>0.04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 s="11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 t="shared" si="28"/>
        <v>1.2284501347708894</v>
      </c>
      <c r="H453">
        <v>6286</v>
      </c>
      <c r="I453">
        <f t="shared" si="29"/>
        <v>29.001272669424118</v>
      </c>
      <c r="J453" t="s">
        <v>21</v>
      </c>
      <c r="K453" t="s">
        <v>22</v>
      </c>
      <c r="L453">
        <v>1500440400</v>
      </c>
      <c r="M453" s="11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5">
        <f t="shared" si="28"/>
        <v>0.63437500000000002</v>
      </c>
      <c r="H454">
        <v>31</v>
      </c>
      <c r="I454">
        <f t="shared" si="29"/>
        <v>98.225806451612897</v>
      </c>
      <c r="J454" t="s">
        <v>21</v>
      </c>
      <c r="K454" t="s">
        <v>22</v>
      </c>
      <c r="L454">
        <v>1278392400</v>
      </c>
      <c r="M454" s="11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5">
        <f t="shared" si="28"/>
        <v>0.56331688596491225</v>
      </c>
      <c r="H455">
        <v>1181</v>
      </c>
      <c r="I455">
        <f t="shared" si="29"/>
        <v>87.001693480101608</v>
      </c>
      <c r="J455" t="s">
        <v>21</v>
      </c>
      <c r="K455" t="s">
        <v>22</v>
      </c>
      <c r="L455">
        <v>1480572000</v>
      </c>
      <c r="M455" s="11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5">
        <f t="shared" si="28"/>
        <v>0.44074999999999998</v>
      </c>
      <c r="H456">
        <v>39</v>
      </c>
      <c r="I456">
        <f t="shared" si="29"/>
        <v>45.205128205128204</v>
      </c>
      <c r="J456" t="s">
        <v>21</v>
      </c>
      <c r="K456" t="s">
        <v>22</v>
      </c>
      <c r="L456">
        <v>1382331600</v>
      </c>
      <c r="M456" s="11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 t="shared" si="28"/>
        <v>1.1837253218884121</v>
      </c>
      <c r="H457">
        <v>3727</v>
      </c>
      <c r="I457">
        <f t="shared" si="29"/>
        <v>37.001341561577675</v>
      </c>
      <c r="J457" t="s">
        <v>21</v>
      </c>
      <c r="K457" t="s">
        <v>22</v>
      </c>
      <c r="L457">
        <v>1316754000</v>
      </c>
      <c r="M457" s="11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 t="shared" si="28"/>
        <v>1.041243169398907</v>
      </c>
      <c r="H458">
        <v>1605</v>
      </c>
      <c r="I458">
        <f t="shared" si="29"/>
        <v>94.976947040498445</v>
      </c>
      <c r="J458" t="s">
        <v>21</v>
      </c>
      <c r="K458" t="s">
        <v>22</v>
      </c>
      <c r="L458">
        <v>1518242400</v>
      </c>
      <c r="M458" s="11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5">
        <f t="shared" si="28"/>
        <v>0.26640000000000003</v>
      </c>
      <c r="H459">
        <v>46</v>
      </c>
      <c r="I459">
        <f t="shared" si="29"/>
        <v>28.956521739130434</v>
      </c>
      <c r="J459" t="s">
        <v>21</v>
      </c>
      <c r="K459" t="s">
        <v>22</v>
      </c>
      <c r="L459">
        <v>1476421200</v>
      </c>
      <c r="M459" s="11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 t="shared" si="28"/>
        <v>3.5120118343195266</v>
      </c>
      <c r="H460">
        <v>2120</v>
      </c>
      <c r="I460">
        <f t="shared" si="29"/>
        <v>55.993396226415094</v>
      </c>
      <c r="J460" t="s">
        <v>21</v>
      </c>
      <c r="K460" t="s">
        <v>22</v>
      </c>
      <c r="L460">
        <v>1269752400</v>
      </c>
      <c r="M460" s="11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5">
        <f t="shared" si="28"/>
        <v>0.90063492063492068</v>
      </c>
      <c r="H461">
        <v>105</v>
      </c>
      <c r="I461">
        <f t="shared" si="29"/>
        <v>54.038095238095238</v>
      </c>
      <c r="J461" t="s">
        <v>21</v>
      </c>
      <c r="K461" t="s">
        <v>22</v>
      </c>
      <c r="L461">
        <v>1419746400</v>
      </c>
      <c r="M461" s="11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 t="shared" si="28"/>
        <v>1.7162500000000001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 s="11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 t="shared" si="28"/>
        <v>1.4104655870445344</v>
      </c>
      <c r="H463">
        <v>2080</v>
      </c>
      <c r="I463">
        <f t="shared" si="29"/>
        <v>66.997115384615384</v>
      </c>
      <c r="J463" t="s">
        <v>21</v>
      </c>
      <c r="K463" t="s">
        <v>22</v>
      </c>
      <c r="L463">
        <v>1398661200</v>
      </c>
      <c r="M463" s="11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5">
        <f t="shared" si="28"/>
        <v>0.30579449152542371</v>
      </c>
      <c r="H464">
        <v>535</v>
      </c>
      <c r="I464">
        <f t="shared" si="29"/>
        <v>107.91401869158878</v>
      </c>
      <c r="J464" t="s">
        <v>21</v>
      </c>
      <c r="K464" t="s">
        <v>22</v>
      </c>
      <c r="L464">
        <v>1359525600</v>
      </c>
      <c r="M464" s="11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 t="shared" si="28"/>
        <v>1.0816455696202532</v>
      </c>
      <c r="H465">
        <v>2105</v>
      </c>
      <c r="I465">
        <f t="shared" si="29"/>
        <v>69.009501187648453</v>
      </c>
      <c r="J465" t="s">
        <v>21</v>
      </c>
      <c r="K465" t="s">
        <v>22</v>
      </c>
      <c r="L465">
        <v>1388469600</v>
      </c>
      <c r="M465" s="11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 t="shared" si="28"/>
        <v>1.3345505617977529</v>
      </c>
      <c r="H466">
        <v>2436</v>
      </c>
      <c r="I466">
        <f t="shared" si="29"/>
        <v>39.006568144499177</v>
      </c>
      <c r="J466" t="s">
        <v>21</v>
      </c>
      <c r="K466" t="s">
        <v>22</v>
      </c>
      <c r="L466">
        <v>1518328800</v>
      </c>
      <c r="M466" s="11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 t="shared" si="28"/>
        <v>1.8785106382978722</v>
      </c>
      <c r="H467">
        <v>80</v>
      </c>
      <c r="I467">
        <f t="shared" si="29"/>
        <v>110.3625</v>
      </c>
      <c r="J467" t="s">
        <v>21</v>
      </c>
      <c r="K467" t="s">
        <v>22</v>
      </c>
      <c r="L467">
        <v>1517032800</v>
      </c>
      <c r="M467" s="11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 t="shared" si="28"/>
        <v>3.32</v>
      </c>
      <c r="H468">
        <v>42</v>
      </c>
      <c r="I468">
        <f t="shared" si="29"/>
        <v>94.857142857142861</v>
      </c>
      <c r="J468" t="s">
        <v>21</v>
      </c>
      <c r="K468" t="s">
        <v>22</v>
      </c>
      <c r="L468">
        <v>1368594000</v>
      </c>
      <c r="M468" s="11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 t="shared" si="28"/>
        <v>5.7521428571428572</v>
      </c>
      <c r="H469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 s="11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5">
        <f t="shared" si="28"/>
        <v>0.40500000000000003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 s="11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 t="shared" si="28"/>
        <v>1.8442857142857143</v>
      </c>
      <c r="H471">
        <v>159</v>
      </c>
      <c r="I471">
        <f t="shared" si="29"/>
        <v>64.95597484276729</v>
      </c>
      <c r="J471" t="s">
        <v>21</v>
      </c>
      <c r="K471" t="s">
        <v>22</v>
      </c>
      <c r="L471">
        <v>1431925200</v>
      </c>
      <c r="M471" s="11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 t="shared" si="28"/>
        <v>2.8580555555555556</v>
      </c>
      <c r="H472">
        <v>381</v>
      </c>
      <c r="I472">
        <f t="shared" si="29"/>
        <v>27.00524934383202</v>
      </c>
      <c r="J472" t="s">
        <v>21</v>
      </c>
      <c r="K472" t="s">
        <v>22</v>
      </c>
      <c r="L472">
        <v>1481522400</v>
      </c>
      <c r="M472" s="11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 t="shared" si="28"/>
        <v>3.19</v>
      </c>
      <c r="H473">
        <v>194</v>
      </c>
      <c r="I473">
        <f t="shared" si="29"/>
        <v>50.97422680412371</v>
      </c>
      <c r="J473" t="s">
        <v>40</v>
      </c>
      <c r="K473" t="s">
        <v>41</v>
      </c>
      <c r="L473">
        <v>1335934800</v>
      </c>
      <c r="M473" s="11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5">
        <f t="shared" si="28"/>
        <v>0.39234070221066319</v>
      </c>
      <c r="H474">
        <v>575</v>
      </c>
      <c r="I474">
        <f t="shared" si="29"/>
        <v>104.94260869565217</v>
      </c>
      <c r="J474" t="s">
        <v>21</v>
      </c>
      <c r="K474" t="s">
        <v>22</v>
      </c>
      <c r="L474">
        <v>1552280400</v>
      </c>
      <c r="M474" s="11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 t="shared" si="28"/>
        <v>1.7814000000000001</v>
      </c>
      <c r="H475">
        <v>106</v>
      </c>
      <c r="I475">
        <f t="shared" si="29"/>
        <v>84.028301886792448</v>
      </c>
      <c r="J475" t="s">
        <v>21</v>
      </c>
      <c r="K475" t="s">
        <v>22</v>
      </c>
      <c r="L475">
        <v>1529989200</v>
      </c>
      <c r="M475" s="11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 t="shared" si="28"/>
        <v>3.6515</v>
      </c>
      <c r="H476">
        <v>142</v>
      </c>
      <c r="I476">
        <f t="shared" si="29"/>
        <v>102.85915492957747</v>
      </c>
      <c r="J476" t="s">
        <v>21</v>
      </c>
      <c r="K476" t="s">
        <v>22</v>
      </c>
      <c r="L476">
        <v>1418709600</v>
      </c>
      <c r="M476" s="11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 t="shared" si="28"/>
        <v>1.1394594594594594</v>
      </c>
      <c r="H477">
        <v>211</v>
      </c>
      <c r="I477">
        <f t="shared" si="29"/>
        <v>39.962085308056871</v>
      </c>
      <c r="J477" t="s">
        <v>21</v>
      </c>
      <c r="K477" t="s">
        <v>22</v>
      </c>
      <c r="L477">
        <v>1372136400</v>
      </c>
      <c r="M477" s="11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5">
        <f t="shared" si="28"/>
        <v>0.29828720626631855</v>
      </c>
      <c r="H478">
        <v>1120</v>
      </c>
      <c r="I478">
        <f t="shared" si="29"/>
        <v>51.001785714285717</v>
      </c>
      <c r="J478" t="s">
        <v>21</v>
      </c>
      <c r="K478" t="s">
        <v>22</v>
      </c>
      <c r="L478">
        <v>1533877200</v>
      </c>
      <c r="M478" s="11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5">
        <f t="shared" si="28"/>
        <v>0.54270588235294115</v>
      </c>
      <c r="H479">
        <v>113</v>
      </c>
      <c r="I479">
        <f t="shared" si="29"/>
        <v>40.823008849557525</v>
      </c>
      <c r="J479" t="s">
        <v>21</v>
      </c>
      <c r="K479" t="s">
        <v>22</v>
      </c>
      <c r="L479">
        <v>1309064400</v>
      </c>
      <c r="M479" s="11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 t="shared" si="28"/>
        <v>2.3634156976744185</v>
      </c>
      <c r="H480">
        <v>2756</v>
      </c>
      <c r="I480">
        <f t="shared" si="29"/>
        <v>58.999637155297535</v>
      </c>
      <c r="J480" t="s">
        <v>21</v>
      </c>
      <c r="K480" t="s">
        <v>22</v>
      </c>
      <c r="L480">
        <v>1425877200</v>
      </c>
      <c r="M480" s="11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 t="shared" si="28"/>
        <v>5.1291666666666664</v>
      </c>
      <c r="H481">
        <v>173</v>
      </c>
      <c r="I481">
        <f t="shared" si="29"/>
        <v>71.156069364161851</v>
      </c>
      <c r="J481" t="s">
        <v>40</v>
      </c>
      <c r="K481" t="s">
        <v>41</v>
      </c>
      <c r="L481">
        <v>1501304400</v>
      </c>
      <c r="M481" s="11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 t="shared" si="28"/>
        <v>1.0065116279069768</v>
      </c>
      <c r="H482">
        <v>87</v>
      </c>
      <c r="I482">
        <f t="shared" si="29"/>
        <v>99.494252873563212</v>
      </c>
      <c r="J482" t="s">
        <v>21</v>
      </c>
      <c r="K482" t="s">
        <v>22</v>
      </c>
      <c r="L482">
        <v>1268287200</v>
      </c>
      <c r="M482" s="11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5">
        <f t="shared" si="28"/>
        <v>0.81348423194303154</v>
      </c>
      <c r="H483">
        <v>1538</v>
      </c>
      <c r="I483">
        <f t="shared" si="29"/>
        <v>103.98634590377114</v>
      </c>
      <c r="J483" t="s">
        <v>21</v>
      </c>
      <c r="K483" t="s">
        <v>22</v>
      </c>
      <c r="L483">
        <v>1412139600</v>
      </c>
      <c r="M483" s="11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5">
        <f t="shared" si="28"/>
        <v>0.16404761904761905</v>
      </c>
      <c r="H484">
        <v>9</v>
      </c>
      <c r="I484">
        <f t="shared" si="29"/>
        <v>76.555555555555557</v>
      </c>
      <c r="J484" t="s">
        <v>21</v>
      </c>
      <c r="K484" t="s">
        <v>22</v>
      </c>
      <c r="L484">
        <v>1330063200</v>
      </c>
      <c r="M484" s="11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5">
        <f t="shared" si="28"/>
        <v>0.52774617067833696</v>
      </c>
      <c r="H485">
        <v>554</v>
      </c>
      <c r="I485">
        <f t="shared" si="29"/>
        <v>87.068592057761734</v>
      </c>
      <c r="J485" t="s">
        <v>21</v>
      </c>
      <c r="K485" t="s">
        <v>22</v>
      </c>
      <c r="L485">
        <v>1576130400</v>
      </c>
      <c r="M485" s="11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 t="shared" si="28"/>
        <v>2.6020608108108108</v>
      </c>
      <c r="H486">
        <v>1572</v>
      </c>
      <c r="I486">
        <f t="shared" si="29"/>
        <v>48.99554707379135</v>
      </c>
      <c r="J486" t="s">
        <v>40</v>
      </c>
      <c r="K486" t="s">
        <v>41</v>
      </c>
      <c r="L486">
        <v>1407128400</v>
      </c>
      <c r="M486" s="11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5">
        <f t="shared" si="28"/>
        <v>0.30732891832229581</v>
      </c>
      <c r="H487">
        <v>648</v>
      </c>
      <c r="I487">
        <f t="shared" si="29"/>
        <v>42.969135802469133</v>
      </c>
      <c r="J487" t="s">
        <v>40</v>
      </c>
      <c r="K487" t="s">
        <v>41</v>
      </c>
      <c r="L487">
        <v>1560142800</v>
      </c>
      <c r="M487" s="11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5">
        <f t="shared" si="28"/>
        <v>0.13500000000000001</v>
      </c>
      <c r="H488">
        <v>21</v>
      </c>
      <c r="I488">
        <f t="shared" si="29"/>
        <v>33.428571428571431</v>
      </c>
      <c r="J488" t="s">
        <v>40</v>
      </c>
      <c r="K488" t="s">
        <v>41</v>
      </c>
      <c r="L488">
        <v>1520575200</v>
      </c>
      <c r="M488" s="11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 t="shared" si="28"/>
        <v>1.7862556663644606</v>
      </c>
      <c r="H489">
        <v>2346</v>
      </c>
      <c r="I489">
        <f t="shared" si="29"/>
        <v>83.982949701619773</v>
      </c>
      <c r="J489" t="s">
        <v>21</v>
      </c>
      <c r="K489" t="s">
        <v>22</v>
      </c>
      <c r="L489">
        <v>1492664400</v>
      </c>
      <c r="M489" s="11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 t="shared" si="28"/>
        <v>2.2005660377358489</v>
      </c>
      <c r="H490">
        <v>115</v>
      </c>
      <c r="I490">
        <f t="shared" si="29"/>
        <v>101.41739130434783</v>
      </c>
      <c r="J490" t="s">
        <v>21</v>
      </c>
      <c r="K490" t="s">
        <v>22</v>
      </c>
      <c r="L490">
        <v>1454479200</v>
      </c>
      <c r="M490" s="11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 t="shared" si="28"/>
        <v>1.015108695652174</v>
      </c>
      <c r="H491">
        <v>85</v>
      </c>
      <c r="I491">
        <f t="shared" si="29"/>
        <v>109.87058823529412</v>
      </c>
      <c r="J491" t="s">
        <v>107</v>
      </c>
      <c r="K491" t="s">
        <v>108</v>
      </c>
      <c r="L491">
        <v>1281934800</v>
      </c>
      <c r="M491" s="11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 t="shared" si="28"/>
        <v>1.915</v>
      </c>
      <c r="H492">
        <v>144</v>
      </c>
      <c r="I492">
        <f t="shared" si="29"/>
        <v>31.916666666666668</v>
      </c>
      <c r="J492" t="s">
        <v>21</v>
      </c>
      <c r="K492" t="s">
        <v>22</v>
      </c>
      <c r="L492">
        <v>1573970400</v>
      </c>
      <c r="M492" s="11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 t="shared" si="28"/>
        <v>3.0534683098591549</v>
      </c>
      <c r="H493">
        <v>2443</v>
      </c>
      <c r="I493">
        <f t="shared" si="29"/>
        <v>70.993450675399103</v>
      </c>
      <c r="J493" t="s">
        <v>21</v>
      </c>
      <c r="K493" t="s">
        <v>22</v>
      </c>
      <c r="L493">
        <v>1372654800</v>
      </c>
      <c r="M493" s="11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 t="shared" si="28"/>
        <v>0.23995287958115183</v>
      </c>
      <c r="H494">
        <v>595</v>
      </c>
      <c r="I494">
        <f t="shared" si="29"/>
        <v>77.026890756302521</v>
      </c>
      <c r="J494" t="s">
        <v>21</v>
      </c>
      <c r="K494" t="s">
        <v>22</v>
      </c>
      <c r="L494">
        <v>1275886800</v>
      </c>
      <c r="M494" s="11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 t="shared" si="28"/>
        <v>7.2377777777777776</v>
      </c>
      <c r="H495">
        <v>64</v>
      </c>
      <c r="I495">
        <f t="shared" si="29"/>
        <v>101.78125</v>
      </c>
      <c r="J495" t="s">
        <v>21</v>
      </c>
      <c r="K495" t="s">
        <v>22</v>
      </c>
      <c r="L495">
        <v>1561784400</v>
      </c>
      <c r="M495" s="11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 t="shared" si="28"/>
        <v>5.4736000000000002</v>
      </c>
      <c r="H496">
        <v>268</v>
      </c>
      <c r="I496">
        <f t="shared" si="29"/>
        <v>51.059701492537314</v>
      </c>
      <c r="J496" t="s">
        <v>21</v>
      </c>
      <c r="K496" t="s">
        <v>22</v>
      </c>
      <c r="L496">
        <v>1332392400</v>
      </c>
      <c r="M496" s="11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 t="shared" si="28"/>
        <v>4.1449999999999996</v>
      </c>
      <c r="H497">
        <v>195</v>
      </c>
      <c r="I497">
        <f t="shared" si="29"/>
        <v>68.02051282051282</v>
      </c>
      <c r="J497" t="s">
        <v>36</v>
      </c>
      <c r="K497" t="s">
        <v>37</v>
      </c>
      <c r="L497">
        <v>1402376400</v>
      </c>
      <c r="M497" s="11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5">
        <f t="shared" si="28"/>
        <v>9.0696409140369975E-3</v>
      </c>
      <c r="H498">
        <v>54</v>
      </c>
      <c r="I498">
        <f t="shared" si="29"/>
        <v>30.87037037037037</v>
      </c>
      <c r="J498" t="s">
        <v>21</v>
      </c>
      <c r="K498" t="s">
        <v>22</v>
      </c>
      <c r="L498">
        <v>1495342800</v>
      </c>
      <c r="M498" s="11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5">
        <f t="shared" si="28"/>
        <v>0.34173469387755101</v>
      </c>
      <c r="H499">
        <v>120</v>
      </c>
      <c r="I499">
        <f t="shared" si="29"/>
        <v>27.908333333333335</v>
      </c>
      <c r="J499" t="s">
        <v>21</v>
      </c>
      <c r="K499" t="s">
        <v>22</v>
      </c>
      <c r="L499">
        <v>1482213600</v>
      </c>
      <c r="M499" s="11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5">
        <f t="shared" si="28"/>
        <v>0.239488107549121</v>
      </c>
      <c r="H500">
        <v>579</v>
      </c>
      <c r="I500">
        <f t="shared" si="29"/>
        <v>79.994818652849744</v>
      </c>
      <c r="J500" t="s">
        <v>36</v>
      </c>
      <c r="K500" t="s">
        <v>37</v>
      </c>
      <c r="L500">
        <v>1420092000</v>
      </c>
      <c r="M500" s="11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5">
        <f t="shared" si="28"/>
        <v>0.48072649572649573</v>
      </c>
      <c r="H501">
        <v>2072</v>
      </c>
      <c r="I501">
        <f t="shared" si="29"/>
        <v>38.003378378378379</v>
      </c>
      <c r="J501" t="s">
        <v>21</v>
      </c>
      <c r="K501" t="s">
        <v>22</v>
      </c>
      <c r="L501">
        <v>1458018000</v>
      </c>
      <c r="M501" s="11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5">
        <f t="shared" si="28"/>
        <v>0</v>
      </c>
      <c r="H502">
        <v>0</v>
      </c>
      <c r="I502" t="e">
        <f t="shared" si="29"/>
        <v>#DIV/0!</v>
      </c>
      <c r="J502" t="s">
        <v>21</v>
      </c>
      <c r="K502" t="s">
        <v>22</v>
      </c>
      <c r="L502">
        <v>1367384400</v>
      </c>
      <c r="M502" s="11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5">
        <f t="shared" si="28"/>
        <v>0.70145182291666663</v>
      </c>
      <c r="H503">
        <v>1796</v>
      </c>
      <c r="I503">
        <f t="shared" si="29"/>
        <v>59.990534521158132</v>
      </c>
      <c r="J503" t="s">
        <v>21</v>
      </c>
      <c r="K503" t="s">
        <v>22</v>
      </c>
      <c r="L503">
        <v>1363064400</v>
      </c>
      <c r="M503" s="11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 t="shared" si="28"/>
        <v>5.2992307692307694</v>
      </c>
      <c r="H504">
        <v>186</v>
      </c>
      <c r="I504">
        <f t="shared" si="29"/>
        <v>37.037634408602152</v>
      </c>
      <c r="J504" t="s">
        <v>26</v>
      </c>
      <c r="K504" t="s">
        <v>27</v>
      </c>
      <c r="L504">
        <v>1343365200</v>
      </c>
      <c r="M504" s="11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 t="shared" si="28"/>
        <v>1.8032549019607844</v>
      </c>
      <c r="H505">
        <v>460</v>
      </c>
      <c r="I505">
        <f t="shared" si="29"/>
        <v>99.963043478260872</v>
      </c>
      <c r="J505" t="s">
        <v>21</v>
      </c>
      <c r="K505" t="s">
        <v>22</v>
      </c>
      <c r="L505">
        <v>1435726800</v>
      </c>
      <c r="M505" s="11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5">
        <f t="shared" si="28"/>
        <v>0.92320000000000002</v>
      </c>
      <c r="H506">
        <v>62</v>
      </c>
      <c r="I506">
        <f t="shared" si="29"/>
        <v>111.6774193548387</v>
      </c>
      <c r="J506" t="s">
        <v>107</v>
      </c>
      <c r="K506" t="s">
        <v>108</v>
      </c>
      <c r="L506">
        <v>1431925200</v>
      </c>
      <c r="M506" s="11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5">
        <f t="shared" si="28"/>
        <v>0.13901001112347053</v>
      </c>
      <c r="H507">
        <v>347</v>
      </c>
      <c r="I507">
        <f t="shared" si="29"/>
        <v>36.014409221902014</v>
      </c>
      <c r="J507" t="s">
        <v>21</v>
      </c>
      <c r="K507" t="s">
        <v>22</v>
      </c>
      <c r="L507">
        <v>1362722400</v>
      </c>
      <c r="M507" s="11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 t="shared" si="28"/>
        <v>9.2707777777777771</v>
      </c>
      <c r="H508">
        <v>2528</v>
      </c>
      <c r="I508">
        <f t="shared" si="29"/>
        <v>66.010284810126578</v>
      </c>
      <c r="J508" t="s">
        <v>21</v>
      </c>
      <c r="K508" t="s">
        <v>22</v>
      </c>
      <c r="L508">
        <v>1511416800</v>
      </c>
      <c r="M508" s="11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5">
        <f t="shared" si="28"/>
        <v>0.39857142857142858</v>
      </c>
      <c r="H509">
        <v>19</v>
      </c>
      <c r="I509">
        <f t="shared" si="29"/>
        <v>44.05263157894737</v>
      </c>
      <c r="J509" t="s">
        <v>21</v>
      </c>
      <c r="K509" t="s">
        <v>22</v>
      </c>
      <c r="L509">
        <v>1365483600</v>
      </c>
      <c r="M509" s="11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 t="shared" si="28"/>
        <v>1.1222929936305732</v>
      </c>
      <c r="H510">
        <v>3657</v>
      </c>
      <c r="I510">
        <f t="shared" si="29"/>
        <v>52.999726551818434</v>
      </c>
      <c r="J510" t="s">
        <v>21</v>
      </c>
      <c r="K510" t="s">
        <v>22</v>
      </c>
      <c r="L510">
        <v>1532840400</v>
      </c>
      <c r="M510" s="11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5">
        <f t="shared" si="28"/>
        <v>0.70925816023738875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 s="11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 t="shared" si="28"/>
        <v>1.1908974358974358</v>
      </c>
      <c r="H512">
        <v>131</v>
      </c>
      <c r="I512">
        <f t="shared" si="29"/>
        <v>70.908396946564892</v>
      </c>
      <c r="J512" t="s">
        <v>26</v>
      </c>
      <c r="K512" t="s">
        <v>27</v>
      </c>
      <c r="L512">
        <v>1527742800</v>
      </c>
      <c r="M512" s="11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5">
        <f t="shared" si="28"/>
        <v>0.24017591339648173</v>
      </c>
      <c r="H513">
        <v>362</v>
      </c>
      <c r="I513">
        <f t="shared" si="29"/>
        <v>98.060773480662988</v>
      </c>
      <c r="J513" t="s">
        <v>21</v>
      </c>
      <c r="K513" t="s">
        <v>22</v>
      </c>
      <c r="L513">
        <v>1564030800</v>
      </c>
      <c r="M513" s="11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 t="shared" si="28"/>
        <v>1.3931868131868133</v>
      </c>
      <c r="H514">
        <v>239</v>
      </c>
      <c r="I514">
        <f t="shared" si="29"/>
        <v>53.046025104602514</v>
      </c>
      <c r="J514" t="s">
        <v>21</v>
      </c>
      <c r="K514" t="s">
        <v>22</v>
      </c>
      <c r="L514">
        <v>1404536400</v>
      </c>
      <c r="M514" s="11">
        <f t="shared" si="30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 t="shared" ref="G515:G578" si="32">E515/D515</f>
        <v>0.39277108433734942</v>
      </c>
      <c r="H515">
        <v>35</v>
      </c>
      <c r="I51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11">
        <f t="shared" ref="M515:M578" si="34">(((L515/60)/60)/24)+DATE(1970,1,1)</f>
        <v>40430.208333333336</v>
      </c>
      <c r="N515">
        <v>1284181200</v>
      </c>
      <c r="O515" s="10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 t="shared" si="32"/>
        <v>0.22439077144917088</v>
      </c>
      <c r="H516">
        <v>528</v>
      </c>
      <c r="I516">
        <f t="shared" si="33"/>
        <v>58.945075757575758</v>
      </c>
      <c r="J516" t="s">
        <v>98</v>
      </c>
      <c r="K516" t="s">
        <v>99</v>
      </c>
      <c r="L516">
        <v>1386309600</v>
      </c>
      <c r="M516" s="11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5">
        <f t="shared" si="32"/>
        <v>0.55779069767441858</v>
      </c>
      <c r="H517">
        <v>133</v>
      </c>
      <c r="I517">
        <f t="shared" si="33"/>
        <v>36.067669172932334</v>
      </c>
      <c r="J517" t="s">
        <v>15</v>
      </c>
      <c r="K517" t="s">
        <v>16</v>
      </c>
      <c r="L517">
        <v>1324620000</v>
      </c>
      <c r="M517" s="11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5">
        <f t="shared" si="32"/>
        <v>0.42523125996810207</v>
      </c>
      <c r="H518">
        <v>846</v>
      </c>
      <c r="I518">
        <f t="shared" si="33"/>
        <v>63.030732860520096</v>
      </c>
      <c r="J518" t="s">
        <v>21</v>
      </c>
      <c r="K518" t="s">
        <v>22</v>
      </c>
      <c r="L518">
        <v>1281070800</v>
      </c>
      <c r="M518" s="11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 t="shared" si="32"/>
        <v>1.1200000000000001</v>
      </c>
      <c r="H519">
        <v>78</v>
      </c>
      <c r="I519">
        <f t="shared" si="33"/>
        <v>84.717948717948715</v>
      </c>
      <c r="J519" t="s">
        <v>21</v>
      </c>
      <c r="K519" t="s">
        <v>22</v>
      </c>
      <c r="L519">
        <v>1493960400</v>
      </c>
      <c r="M519" s="11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5">
        <f t="shared" si="32"/>
        <v>7.0681818181818179E-2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 s="11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 t="shared" si="32"/>
        <v>1.0174563871693867</v>
      </c>
      <c r="H521">
        <v>1773</v>
      </c>
      <c r="I521">
        <f t="shared" si="33"/>
        <v>101.97518330513255</v>
      </c>
      <c r="J521" t="s">
        <v>21</v>
      </c>
      <c r="K521" t="s">
        <v>22</v>
      </c>
      <c r="L521">
        <v>1420696800</v>
      </c>
      <c r="M521" s="11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 t="shared" si="32"/>
        <v>4.2575000000000003</v>
      </c>
      <c r="H522">
        <v>32</v>
      </c>
      <c r="I522">
        <f t="shared" si="33"/>
        <v>106.4375</v>
      </c>
      <c r="J522" t="s">
        <v>21</v>
      </c>
      <c r="K522" t="s">
        <v>22</v>
      </c>
      <c r="L522">
        <v>1555650000</v>
      </c>
      <c r="M522" s="11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 t="shared" si="32"/>
        <v>1.4553947368421052</v>
      </c>
      <c r="H523">
        <v>369</v>
      </c>
      <c r="I523">
        <f t="shared" si="33"/>
        <v>29.975609756097562</v>
      </c>
      <c r="J523" t="s">
        <v>21</v>
      </c>
      <c r="K523" t="s">
        <v>22</v>
      </c>
      <c r="L523">
        <v>1471928400</v>
      </c>
      <c r="M523" s="11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5">
        <f t="shared" si="32"/>
        <v>0.32453465346534655</v>
      </c>
      <c r="H524">
        <v>191</v>
      </c>
      <c r="I524">
        <f t="shared" si="33"/>
        <v>85.806282722513089</v>
      </c>
      <c r="J524" t="s">
        <v>21</v>
      </c>
      <c r="K524" t="s">
        <v>22</v>
      </c>
      <c r="L524">
        <v>1341291600</v>
      </c>
      <c r="M524" s="11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 t="shared" si="32"/>
        <v>7.003333333333333</v>
      </c>
      <c r="H525">
        <v>89</v>
      </c>
      <c r="I525">
        <f t="shared" si="33"/>
        <v>70.82022471910112</v>
      </c>
      <c r="J525" t="s">
        <v>21</v>
      </c>
      <c r="K525" t="s">
        <v>22</v>
      </c>
      <c r="L525">
        <v>1267682400</v>
      </c>
      <c r="M525" s="11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5">
        <f t="shared" si="32"/>
        <v>0.83904860392967939</v>
      </c>
      <c r="H526">
        <v>1979</v>
      </c>
      <c r="I526">
        <f t="shared" si="33"/>
        <v>40.998484082870135</v>
      </c>
      <c r="J526" t="s">
        <v>21</v>
      </c>
      <c r="K526" t="s">
        <v>22</v>
      </c>
      <c r="L526">
        <v>1272258000</v>
      </c>
      <c r="M526" s="11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5">
        <f t="shared" si="32"/>
        <v>0.84190476190476193</v>
      </c>
      <c r="H527">
        <v>63</v>
      </c>
      <c r="I527">
        <f t="shared" si="33"/>
        <v>28.063492063492063</v>
      </c>
      <c r="J527" t="s">
        <v>21</v>
      </c>
      <c r="K527" t="s">
        <v>22</v>
      </c>
      <c r="L527">
        <v>1290492000</v>
      </c>
      <c r="M527" s="11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 t="shared" si="32"/>
        <v>1.5595180722891566</v>
      </c>
      <c r="H528">
        <v>147</v>
      </c>
      <c r="I528">
        <f t="shared" si="33"/>
        <v>88.054421768707485</v>
      </c>
      <c r="J528" t="s">
        <v>21</v>
      </c>
      <c r="K528" t="s">
        <v>22</v>
      </c>
      <c r="L528">
        <v>1451109600</v>
      </c>
      <c r="M528" s="11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5">
        <f t="shared" si="32"/>
        <v>0.99619450317124736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 s="11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5">
        <f t="shared" si="32"/>
        <v>0.80300000000000005</v>
      </c>
      <c r="H530">
        <v>80</v>
      </c>
      <c r="I530">
        <f t="shared" si="33"/>
        <v>90.337500000000006</v>
      </c>
      <c r="J530" t="s">
        <v>40</v>
      </c>
      <c r="K530" t="s">
        <v>41</v>
      </c>
      <c r="L530">
        <v>1385186400</v>
      </c>
      <c r="M530" s="11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5">
        <f t="shared" si="32"/>
        <v>0.11254901960784314</v>
      </c>
      <c r="H531">
        <v>9</v>
      </c>
      <c r="I531">
        <f t="shared" si="33"/>
        <v>63.777777777777779</v>
      </c>
      <c r="J531" t="s">
        <v>21</v>
      </c>
      <c r="K531" t="s">
        <v>22</v>
      </c>
      <c r="L531">
        <v>1399698000</v>
      </c>
      <c r="M531" s="11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5">
        <f t="shared" si="32"/>
        <v>0.91740952380952379</v>
      </c>
      <c r="H532">
        <v>1784</v>
      </c>
      <c r="I532">
        <f t="shared" si="33"/>
        <v>53.995515695067262</v>
      </c>
      <c r="J532" t="s">
        <v>21</v>
      </c>
      <c r="K532" t="s">
        <v>22</v>
      </c>
      <c r="L532">
        <v>1283230800</v>
      </c>
      <c r="M532" s="11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 t="shared" si="32"/>
        <v>0.95521156936261387</v>
      </c>
      <c r="H533">
        <v>3640</v>
      </c>
      <c r="I533">
        <f t="shared" si="33"/>
        <v>48.993956043956047</v>
      </c>
      <c r="J533" t="s">
        <v>98</v>
      </c>
      <c r="K533" t="s">
        <v>99</v>
      </c>
      <c r="L533">
        <v>1384149600</v>
      </c>
      <c r="M533" s="11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 t="shared" si="32"/>
        <v>5.0287499999999996</v>
      </c>
      <c r="H534">
        <v>126</v>
      </c>
      <c r="I534">
        <f t="shared" si="33"/>
        <v>63.857142857142854</v>
      </c>
      <c r="J534" t="s">
        <v>15</v>
      </c>
      <c r="K534" t="s">
        <v>16</v>
      </c>
      <c r="L534">
        <v>1516860000</v>
      </c>
      <c r="M534" s="11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 t="shared" si="32"/>
        <v>1.5924394463667819</v>
      </c>
      <c r="H535">
        <v>2218</v>
      </c>
      <c r="I535">
        <f t="shared" si="33"/>
        <v>82.996393146979258</v>
      </c>
      <c r="J535" t="s">
        <v>40</v>
      </c>
      <c r="K535" t="s">
        <v>41</v>
      </c>
      <c r="L535">
        <v>1374642000</v>
      </c>
      <c r="M535" s="11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5">
        <f t="shared" si="32"/>
        <v>0.15022446689113356</v>
      </c>
      <c r="H536">
        <v>243</v>
      </c>
      <c r="I536">
        <f t="shared" si="33"/>
        <v>55.08230452674897</v>
      </c>
      <c r="J536" t="s">
        <v>21</v>
      </c>
      <c r="K536" t="s">
        <v>22</v>
      </c>
      <c r="L536">
        <v>1534482000</v>
      </c>
      <c r="M536" s="11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 t="shared" si="32"/>
        <v>4.820384615384615</v>
      </c>
      <c r="H537">
        <v>202</v>
      </c>
      <c r="I537">
        <f t="shared" si="33"/>
        <v>62.044554455445542</v>
      </c>
      <c r="J537" t="s">
        <v>107</v>
      </c>
      <c r="K537" t="s">
        <v>108</v>
      </c>
      <c r="L537">
        <v>1528434000</v>
      </c>
      <c r="M537" s="11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 t="shared" si="32"/>
        <v>1.4996938775510205</v>
      </c>
      <c r="H538">
        <v>140</v>
      </c>
      <c r="I538">
        <f t="shared" si="33"/>
        <v>104.97857142857143</v>
      </c>
      <c r="J538" t="s">
        <v>107</v>
      </c>
      <c r="K538" t="s">
        <v>108</v>
      </c>
      <c r="L538">
        <v>1282626000</v>
      </c>
      <c r="M538" s="11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 t="shared" si="32"/>
        <v>1.1722156398104266</v>
      </c>
      <c r="H539">
        <v>1052</v>
      </c>
      <c r="I539">
        <f t="shared" si="33"/>
        <v>94.044676806083643</v>
      </c>
      <c r="J539" t="s">
        <v>36</v>
      </c>
      <c r="K539" t="s">
        <v>37</v>
      </c>
      <c r="L539">
        <v>1535605200</v>
      </c>
      <c r="M539" s="11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5">
        <f t="shared" si="32"/>
        <v>0.37695968274950431</v>
      </c>
      <c r="H540">
        <v>1296</v>
      </c>
      <c r="I540">
        <f t="shared" si="33"/>
        <v>44.007716049382715</v>
      </c>
      <c r="J540" t="s">
        <v>21</v>
      </c>
      <c r="K540" t="s">
        <v>22</v>
      </c>
      <c r="L540">
        <v>1379826000</v>
      </c>
      <c r="M540" s="11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5">
        <f t="shared" si="32"/>
        <v>0.72653061224489801</v>
      </c>
      <c r="H541">
        <v>77</v>
      </c>
      <c r="I541">
        <f t="shared" si="33"/>
        <v>92.467532467532465</v>
      </c>
      <c r="J541" t="s">
        <v>21</v>
      </c>
      <c r="K541" t="s">
        <v>22</v>
      </c>
      <c r="L541">
        <v>1561957200</v>
      </c>
      <c r="M541" s="11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 t="shared" si="32"/>
        <v>2.6598113207547169</v>
      </c>
      <c r="H542">
        <v>247</v>
      </c>
      <c r="I542">
        <f t="shared" si="33"/>
        <v>57.072874493927124</v>
      </c>
      <c r="J542" t="s">
        <v>21</v>
      </c>
      <c r="K542" t="s">
        <v>22</v>
      </c>
      <c r="L542">
        <v>1525496400</v>
      </c>
      <c r="M542" s="11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5">
        <f t="shared" si="32"/>
        <v>0.24205617977528091</v>
      </c>
      <c r="H543">
        <v>395</v>
      </c>
      <c r="I543">
        <f t="shared" si="33"/>
        <v>109.07848101265823</v>
      </c>
      <c r="J543" t="s">
        <v>107</v>
      </c>
      <c r="K543" t="s">
        <v>108</v>
      </c>
      <c r="L543">
        <v>1433912400</v>
      </c>
      <c r="M543" s="11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5">
        <f t="shared" si="32"/>
        <v>2.5064935064935064E-2</v>
      </c>
      <c r="H544">
        <v>49</v>
      </c>
      <c r="I544">
        <f t="shared" si="33"/>
        <v>39.387755102040813</v>
      </c>
      <c r="J544" t="s">
        <v>40</v>
      </c>
      <c r="K544" t="s">
        <v>41</v>
      </c>
      <c r="L544">
        <v>1453442400</v>
      </c>
      <c r="M544" s="11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5">
        <f t="shared" si="32"/>
        <v>0.1632979976442874</v>
      </c>
      <c r="H545">
        <v>180</v>
      </c>
      <c r="I545">
        <f t="shared" si="33"/>
        <v>77.022222222222226</v>
      </c>
      <c r="J545" t="s">
        <v>21</v>
      </c>
      <c r="K545" t="s">
        <v>22</v>
      </c>
      <c r="L545">
        <v>1378875600</v>
      </c>
      <c r="M545" s="11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 t="shared" si="32"/>
        <v>2.7650000000000001</v>
      </c>
      <c r="H546">
        <v>84</v>
      </c>
      <c r="I546">
        <f t="shared" si="33"/>
        <v>92.166666666666671</v>
      </c>
      <c r="J546" t="s">
        <v>21</v>
      </c>
      <c r="K546" t="s">
        <v>22</v>
      </c>
      <c r="L546">
        <v>1452232800</v>
      </c>
      <c r="M546" s="11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5">
        <f t="shared" si="32"/>
        <v>0.88803571428571426</v>
      </c>
      <c r="H547">
        <v>2690</v>
      </c>
      <c r="I547">
        <f t="shared" si="33"/>
        <v>61.007063197026021</v>
      </c>
      <c r="J547" t="s">
        <v>21</v>
      </c>
      <c r="K547" t="s">
        <v>22</v>
      </c>
      <c r="L547">
        <v>1577253600</v>
      </c>
      <c r="M547" s="11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 t="shared" si="32"/>
        <v>1.6357142857142857</v>
      </c>
      <c r="H548">
        <v>88</v>
      </c>
      <c r="I548">
        <f t="shared" si="33"/>
        <v>78.068181818181813</v>
      </c>
      <c r="J548" t="s">
        <v>21</v>
      </c>
      <c r="K548" t="s">
        <v>22</v>
      </c>
      <c r="L548">
        <v>1537160400</v>
      </c>
      <c r="M548" s="11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 t="shared" si="32"/>
        <v>9.69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 s="11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 t="shared" si="32"/>
        <v>2.7091376701966716</v>
      </c>
      <c r="H550">
        <v>2985</v>
      </c>
      <c r="I550">
        <f t="shared" si="33"/>
        <v>59.991289782244557</v>
      </c>
      <c r="J550" t="s">
        <v>21</v>
      </c>
      <c r="K550" t="s">
        <v>22</v>
      </c>
      <c r="L550">
        <v>1459486800</v>
      </c>
      <c r="M550" s="11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 t="shared" si="32"/>
        <v>2.8421355932203389</v>
      </c>
      <c r="H551">
        <v>762</v>
      </c>
      <c r="I551">
        <f t="shared" si="33"/>
        <v>110.03018372703411</v>
      </c>
      <c r="J551" t="s">
        <v>21</v>
      </c>
      <c r="K551" t="s">
        <v>22</v>
      </c>
      <c r="L551">
        <v>1369717200</v>
      </c>
      <c r="M551" s="11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 t="shared" si="32"/>
        <v>0.04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 s="11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5">
        <f t="shared" si="32"/>
        <v>0.58632981676846196</v>
      </c>
      <c r="H553">
        <v>2779</v>
      </c>
      <c r="I553">
        <f t="shared" si="33"/>
        <v>37.99856063332134</v>
      </c>
      <c r="J553" t="s">
        <v>26</v>
      </c>
      <c r="K553" t="s">
        <v>27</v>
      </c>
      <c r="L553">
        <v>1419055200</v>
      </c>
      <c r="M553" s="11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5">
        <f t="shared" si="32"/>
        <v>0.98511111111111116</v>
      </c>
      <c r="H554">
        <v>92</v>
      </c>
      <c r="I554">
        <f t="shared" si="33"/>
        <v>96.369565217391298</v>
      </c>
      <c r="J554" t="s">
        <v>21</v>
      </c>
      <c r="K554" t="s">
        <v>22</v>
      </c>
      <c r="L554">
        <v>1480140000</v>
      </c>
      <c r="M554" s="11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5">
        <f t="shared" si="32"/>
        <v>0.43975381008206332</v>
      </c>
      <c r="H555">
        <v>1028</v>
      </c>
      <c r="I555">
        <f t="shared" si="33"/>
        <v>72.978599221789878</v>
      </c>
      <c r="J555" t="s">
        <v>21</v>
      </c>
      <c r="K555" t="s">
        <v>22</v>
      </c>
      <c r="L555">
        <v>1293948000</v>
      </c>
      <c r="M555" s="11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 t="shared" si="32"/>
        <v>1.5166315789473683</v>
      </c>
      <c r="H556">
        <v>554</v>
      </c>
      <c r="I556">
        <f t="shared" si="33"/>
        <v>26.007220216606498</v>
      </c>
      <c r="J556" t="s">
        <v>15</v>
      </c>
      <c r="K556" t="s">
        <v>16</v>
      </c>
      <c r="L556">
        <v>1482127200</v>
      </c>
      <c r="M556" s="11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 t="shared" si="32"/>
        <v>2.2363492063492063</v>
      </c>
      <c r="H557">
        <v>135</v>
      </c>
      <c r="I557">
        <f t="shared" si="33"/>
        <v>104.36296296296297</v>
      </c>
      <c r="J557" t="s">
        <v>36</v>
      </c>
      <c r="K557" t="s">
        <v>37</v>
      </c>
      <c r="L557">
        <v>1396414800</v>
      </c>
      <c r="M557" s="11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 t="shared" si="32"/>
        <v>2.3975</v>
      </c>
      <c r="H558">
        <v>122</v>
      </c>
      <c r="I558">
        <f t="shared" si="33"/>
        <v>102.18852459016394</v>
      </c>
      <c r="J558" t="s">
        <v>21</v>
      </c>
      <c r="K558" t="s">
        <v>22</v>
      </c>
      <c r="L558">
        <v>1315285200</v>
      </c>
      <c r="M558" s="11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 t="shared" si="32"/>
        <v>1.9933333333333334</v>
      </c>
      <c r="H559">
        <v>221</v>
      </c>
      <c r="I559">
        <f t="shared" si="33"/>
        <v>54.117647058823529</v>
      </c>
      <c r="J559" t="s">
        <v>21</v>
      </c>
      <c r="K559" t="s">
        <v>22</v>
      </c>
      <c r="L559">
        <v>1443762000</v>
      </c>
      <c r="M559" s="11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 t="shared" si="32"/>
        <v>1.373448275862069</v>
      </c>
      <c r="H560">
        <v>126</v>
      </c>
      <c r="I560">
        <f t="shared" si="33"/>
        <v>63.222222222222221</v>
      </c>
      <c r="J560" t="s">
        <v>21</v>
      </c>
      <c r="K560" t="s">
        <v>22</v>
      </c>
      <c r="L560">
        <v>1456293600</v>
      </c>
      <c r="M560" s="11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 t="shared" si="32"/>
        <v>1.009696106362773</v>
      </c>
      <c r="H561">
        <v>1022</v>
      </c>
      <c r="I561">
        <f t="shared" si="33"/>
        <v>104.03228962818004</v>
      </c>
      <c r="J561" t="s">
        <v>21</v>
      </c>
      <c r="K561" t="s">
        <v>22</v>
      </c>
      <c r="L561">
        <v>1470114000</v>
      </c>
      <c r="M561" s="11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 t="shared" si="32"/>
        <v>7.9416000000000002</v>
      </c>
      <c r="H562">
        <v>3177</v>
      </c>
      <c r="I562">
        <f t="shared" si="33"/>
        <v>49.994334277620396</v>
      </c>
      <c r="J562" t="s">
        <v>21</v>
      </c>
      <c r="K562" t="s">
        <v>22</v>
      </c>
      <c r="L562">
        <v>1321596000</v>
      </c>
      <c r="M562" s="11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 t="shared" si="32"/>
        <v>3.6970000000000001</v>
      </c>
      <c r="H563">
        <v>198</v>
      </c>
      <c r="I563">
        <f t="shared" si="33"/>
        <v>56.015151515151516</v>
      </c>
      <c r="J563" t="s">
        <v>98</v>
      </c>
      <c r="K563" t="s">
        <v>99</v>
      </c>
      <c r="L563">
        <v>1318827600</v>
      </c>
      <c r="M563" s="11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5">
        <f t="shared" si="32"/>
        <v>0.12818181818181817</v>
      </c>
      <c r="H564">
        <v>26</v>
      </c>
      <c r="I564">
        <f t="shared" si="33"/>
        <v>48.807692307692307</v>
      </c>
      <c r="J564" t="s">
        <v>98</v>
      </c>
      <c r="K564" t="s">
        <v>99</v>
      </c>
      <c r="L564">
        <v>1552366800</v>
      </c>
      <c r="M564" s="11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 t="shared" si="32"/>
        <v>1.3802702702702703</v>
      </c>
      <c r="H565">
        <v>85</v>
      </c>
      <c r="I565">
        <f t="shared" si="33"/>
        <v>60.082352941176474</v>
      </c>
      <c r="J565" t="s">
        <v>26</v>
      </c>
      <c r="K565" t="s">
        <v>27</v>
      </c>
      <c r="L565">
        <v>1542088800</v>
      </c>
      <c r="M565" s="11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5">
        <f t="shared" si="32"/>
        <v>0.83813278008298753</v>
      </c>
      <c r="H566">
        <v>1790</v>
      </c>
      <c r="I566">
        <f t="shared" si="33"/>
        <v>78.990502793296088</v>
      </c>
      <c r="J566" t="s">
        <v>21</v>
      </c>
      <c r="K566" t="s">
        <v>22</v>
      </c>
      <c r="L566">
        <v>1426395600</v>
      </c>
      <c r="M566" s="11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 t="shared" si="32"/>
        <v>2.0460063224446787</v>
      </c>
      <c r="H567">
        <v>3596</v>
      </c>
      <c r="I567">
        <f t="shared" si="33"/>
        <v>53.99499443826474</v>
      </c>
      <c r="J567" t="s">
        <v>21</v>
      </c>
      <c r="K567" t="s">
        <v>22</v>
      </c>
      <c r="L567">
        <v>1321336800</v>
      </c>
      <c r="M567" s="11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5">
        <f t="shared" si="32"/>
        <v>0.44344086021505374</v>
      </c>
      <c r="H568">
        <v>37</v>
      </c>
      <c r="I568">
        <f t="shared" si="33"/>
        <v>111.45945945945945</v>
      </c>
      <c r="J568" t="s">
        <v>21</v>
      </c>
      <c r="K568" t="s">
        <v>22</v>
      </c>
      <c r="L568">
        <v>1456293600</v>
      </c>
      <c r="M568" s="11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 t="shared" si="32"/>
        <v>2.1860294117647059</v>
      </c>
      <c r="H569">
        <v>244</v>
      </c>
      <c r="I569">
        <f t="shared" si="33"/>
        <v>60.922131147540981</v>
      </c>
      <c r="J569" t="s">
        <v>21</v>
      </c>
      <c r="K569" t="s">
        <v>22</v>
      </c>
      <c r="L569">
        <v>1404968400</v>
      </c>
      <c r="M569" s="11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 t="shared" si="32"/>
        <v>1.8603314917127072</v>
      </c>
      <c r="H570">
        <v>5180</v>
      </c>
      <c r="I570">
        <f t="shared" si="33"/>
        <v>26.0015444015444</v>
      </c>
      <c r="J570" t="s">
        <v>21</v>
      </c>
      <c r="K570" t="s">
        <v>22</v>
      </c>
      <c r="L570">
        <v>1279170000</v>
      </c>
      <c r="M570" s="11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 t="shared" si="32"/>
        <v>2.3733830845771142</v>
      </c>
      <c r="H571">
        <v>589</v>
      </c>
      <c r="I571">
        <f t="shared" si="33"/>
        <v>80.993208828522924</v>
      </c>
      <c r="J571" t="s">
        <v>107</v>
      </c>
      <c r="K571" t="s">
        <v>108</v>
      </c>
      <c r="L571">
        <v>1294725600</v>
      </c>
      <c r="M571" s="11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 t="shared" si="32"/>
        <v>3.0565384615384614</v>
      </c>
      <c r="H572">
        <v>2725</v>
      </c>
      <c r="I572">
        <f t="shared" si="33"/>
        <v>34.995963302752294</v>
      </c>
      <c r="J572" t="s">
        <v>21</v>
      </c>
      <c r="K572" t="s">
        <v>22</v>
      </c>
      <c r="L572">
        <v>1419055200</v>
      </c>
      <c r="M572" s="11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5">
        <f t="shared" si="32"/>
        <v>0.94142857142857139</v>
      </c>
      <c r="H573">
        <v>35</v>
      </c>
      <c r="I573">
        <f t="shared" si="33"/>
        <v>94.142857142857139</v>
      </c>
      <c r="J573" t="s">
        <v>107</v>
      </c>
      <c r="K573" t="s">
        <v>108</v>
      </c>
      <c r="L573">
        <v>1434690000</v>
      </c>
      <c r="M573" s="11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 t="shared" si="32"/>
        <v>0.54400000000000004</v>
      </c>
      <c r="H574">
        <v>94</v>
      </c>
      <c r="I574">
        <f t="shared" si="33"/>
        <v>52.085106382978722</v>
      </c>
      <c r="J574" t="s">
        <v>21</v>
      </c>
      <c r="K574" t="s">
        <v>22</v>
      </c>
      <c r="L574">
        <v>1443416400</v>
      </c>
      <c r="M574" s="11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 t="shared" si="32"/>
        <v>1.1188059701492536</v>
      </c>
      <c r="H575">
        <v>300</v>
      </c>
      <c r="I575">
        <f t="shared" si="33"/>
        <v>24.986666666666668</v>
      </c>
      <c r="J575" t="s">
        <v>21</v>
      </c>
      <c r="K575" t="s">
        <v>22</v>
      </c>
      <c r="L575">
        <v>1399006800</v>
      </c>
      <c r="M575" s="11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 t="shared" si="32"/>
        <v>3.6914814814814814</v>
      </c>
      <c r="H576">
        <v>144</v>
      </c>
      <c r="I576">
        <f t="shared" si="33"/>
        <v>69.215277777777771</v>
      </c>
      <c r="J576" t="s">
        <v>21</v>
      </c>
      <c r="K576" t="s">
        <v>22</v>
      </c>
      <c r="L576">
        <v>1575698400</v>
      </c>
      <c r="M576" s="11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5">
        <f t="shared" si="32"/>
        <v>0.62930372148859548</v>
      </c>
      <c r="H577">
        <v>558</v>
      </c>
      <c r="I577">
        <f t="shared" si="33"/>
        <v>93.944444444444443</v>
      </c>
      <c r="J577" t="s">
        <v>21</v>
      </c>
      <c r="K577" t="s">
        <v>22</v>
      </c>
      <c r="L577">
        <v>1400562000</v>
      </c>
      <c r="M577" s="11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5">
        <f t="shared" si="32"/>
        <v>0.6492783505154639</v>
      </c>
      <c r="H578">
        <v>64</v>
      </c>
      <c r="I578">
        <f t="shared" si="33"/>
        <v>98.40625</v>
      </c>
      <c r="J578" t="s">
        <v>21</v>
      </c>
      <c r="K578" t="s">
        <v>22</v>
      </c>
      <c r="L578">
        <v>1509512400</v>
      </c>
      <c r="M578" s="11">
        <f t="shared" si="34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 t="shared" ref="G579:G642" si="36">E579/D579</f>
        <v>0.18853658536585366</v>
      </c>
      <c r="H579">
        <v>37</v>
      </c>
      <c r="I579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11">
        <f t="shared" ref="M579:M642" si="38">(((L579/60)/60)/24)+DATE(1970,1,1)</f>
        <v>40613.25</v>
      </c>
      <c r="N579">
        <v>1302066000</v>
      </c>
      <c r="O579" s="10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5">
        <f t="shared" si="36"/>
        <v>0.1675440414507772</v>
      </c>
      <c r="H580">
        <v>245</v>
      </c>
      <c r="I580">
        <f t="shared" si="37"/>
        <v>65.991836734693877</v>
      </c>
      <c r="J580" t="s">
        <v>21</v>
      </c>
      <c r="K580" t="s">
        <v>22</v>
      </c>
      <c r="L580">
        <v>1322719200</v>
      </c>
      <c r="M580" s="11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 t="shared" si="36"/>
        <v>1.0111290322580646</v>
      </c>
      <c r="H581">
        <v>87</v>
      </c>
      <c r="I581">
        <f t="shared" si="37"/>
        <v>72.05747126436782</v>
      </c>
      <c r="J581" t="s">
        <v>21</v>
      </c>
      <c r="K581" t="s">
        <v>22</v>
      </c>
      <c r="L581">
        <v>1312693200</v>
      </c>
      <c r="M581" s="11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 t="shared" si="36"/>
        <v>3.4150228310502282</v>
      </c>
      <c r="H582">
        <v>3116</v>
      </c>
      <c r="I582">
        <f t="shared" si="37"/>
        <v>48.003209242618745</v>
      </c>
      <c r="J582" t="s">
        <v>21</v>
      </c>
      <c r="K582" t="s">
        <v>22</v>
      </c>
      <c r="L582">
        <v>1393394400</v>
      </c>
      <c r="M582" s="11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5">
        <f t="shared" si="36"/>
        <v>0.64016666666666666</v>
      </c>
      <c r="H583">
        <v>71</v>
      </c>
      <c r="I583">
        <f t="shared" si="37"/>
        <v>54.098591549295776</v>
      </c>
      <c r="J583" t="s">
        <v>21</v>
      </c>
      <c r="K583" t="s">
        <v>22</v>
      </c>
      <c r="L583">
        <v>1304053200</v>
      </c>
      <c r="M583" s="11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5">
        <f t="shared" si="36"/>
        <v>0.5208045977011494</v>
      </c>
      <c r="H584">
        <v>42</v>
      </c>
      <c r="I584">
        <f t="shared" si="37"/>
        <v>107.88095238095238</v>
      </c>
      <c r="J584" t="s">
        <v>21</v>
      </c>
      <c r="K584" t="s">
        <v>22</v>
      </c>
      <c r="L584">
        <v>1433912400</v>
      </c>
      <c r="M584" s="11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 t="shared" si="36"/>
        <v>3.2240211640211642</v>
      </c>
      <c r="H585">
        <v>909</v>
      </c>
      <c r="I585">
        <f t="shared" si="37"/>
        <v>67.034103410341032</v>
      </c>
      <c r="J585" t="s">
        <v>21</v>
      </c>
      <c r="K585" t="s">
        <v>22</v>
      </c>
      <c r="L585">
        <v>1329717600</v>
      </c>
      <c r="M585" s="11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 t="shared" si="36"/>
        <v>1.1950810185185186</v>
      </c>
      <c r="H586">
        <v>1613</v>
      </c>
      <c r="I586">
        <f t="shared" si="37"/>
        <v>64.01425914445133</v>
      </c>
      <c r="J586" t="s">
        <v>21</v>
      </c>
      <c r="K586" t="s">
        <v>22</v>
      </c>
      <c r="L586">
        <v>1335330000</v>
      </c>
      <c r="M586" s="11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 t="shared" si="36"/>
        <v>1.4679775280898877</v>
      </c>
      <c r="H587">
        <v>136</v>
      </c>
      <c r="I587">
        <f t="shared" si="37"/>
        <v>96.066176470588232</v>
      </c>
      <c r="J587" t="s">
        <v>21</v>
      </c>
      <c r="K587" t="s">
        <v>22</v>
      </c>
      <c r="L587">
        <v>1268888400</v>
      </c>
      <c r="M587" s="11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 t="shared" si="36"/>
        <v>9.5057142857142853</v>
      </c>
      <c r="H588">
        <v>130</v>
      </c>
      <c r="I588">
        <f t="shared" si="37"/>
        <v>51.184615384615384</v>
      </c>
      <c r="J588" t="s">
        <v>21</v>
      </c>
      <c r="K588" t="s">
        <v>22</v>
      </c>
      <c r="L588">
        <v>1289973600</v>
      </c>
      <c r="M588" s="11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5">
        <f t="shared" si="36"/>
        <v>0.72893617021276591</v>
      </c>
      <c r="H589">
        <v>156</v>
      </c>
      <c r="I589">
        <f t="shared" si="37"/>
        <v>43.92307692307692</v>
      </c>
      <c r="J589" t="s">
        <v>15</v>
      </c>
      <c r="K589" t="s">
        <v>16</v>
      </c>
      <c r="L589">
        <v>1547877600</v>
      </c>
      <c r="M589" s="11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5">
        <f t="shared" si="36"/>
        <v>0.7900824873096447</v>
      </c>
      <c r="H590">
        <v>1368</v>
      </c>
      <c r="I590">
        <f t="shared" si="37"/>
        <v>91.021198830409361</v>
      </c>
      <c r="J590" t="s">
        <v>40</v>
      </c>
      <c r="K590" t="s">
        <v>41</v>
      </c>
      <c r="L590">
        <v>1269493200</v>
      </c>
      <c r="M590" s="11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5">
        <f t="shared" si="36"/>
        <v>0.64721518987341775</v>
      </c>
      <c r="H591">
        <v>102</v>
      </c>
      <c r="I591">
        <f t="shared" si="37"/>
        <v>50.127450980392155</v>
      </c>
      <c r="J591" t="s">
        <v>21</v>
      </c>
      <c r="K591" t="s">
        <v>22</v>
      </c>
      <c r="L591">
        <v>1436072400</v>
      </c>
      <c r="M591" s="11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5">
        <f t="shared" si="36"/>
        <v>0.82028169014084507</v>
      </c>
      <c r="H592">
        <v>86</v>
      </c>
      <c r="I592">
        <f t="shared" si="37"/>
        <v>67.720930232558146</v>
      </c>
      <c r="J592" t="s">
        <v>26</v>
      </c>
      <c r="K592" t="s">
        <v>27</v>
      </c>
      <c r="L592">
        <v>1419141600</v>
      </c>
      <c r="M592" s="11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 t="shared" si="36"/>
        <v>10.376666666666667</v>
      </c>
      <c r="H593">
        <v>102</v>
      </c>
      <c r="I593">
        <f t="shared" si="37"/>
        <v>61.03921568627451</v>
      </c>
      <c r="J593" t="s">
        <v>21</v>
      </c>
      <c r="K593" t="s">
        <v>22</v>
      </c>
      <c r="L593">
        <v>1279083600</v>
      </c>
      <c r="M593" s="11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5">
        <f t="shared" si="36"/>
        <v>0.12910076530612244</v>
      </c>
      <c r="H594">
        <v>253</v>
      </c>
      <c r="I594">
        <f t="shared" si="37"/>
        <v>80.011857707509876</v>
      </c>
      <c r="J594" t="s">
        <v>21</v>
      </c>
      <c r="K594" t="s">
        <v>22</v>
      </c>
      <c r="L594">
        <v>1401426000</v>
      </c>
      <c r="M594" s="11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 t="shared" si="36"/>
        <v>1.5484210526315789</v>
      </c>
      <c r="H595">
        <v>4006</v>
      </c>
      <c r="I595">
        <f t="shared" si="37"/>
        <v>47.001497753369947</v>
      </c>
      <c r="J595" t="s">
        <v>21</v>
      </c>
      <c r="K595" t="s">
        <v>22</v>
      </c>
      <c r="L595">
        <v>1395810000</v>
      </c>
      <c r="M595" s="11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5">
        <f t="shared" si="36"/>
        <v>7.0991735537190084E-2</v>
      </c>
      <c r="H596">
        <v>157</v>
      </c>
      <c r="I596">
        <f t="shared" si="37"/>
        <v>71.127388535031841</v>
      </c>
      <c r="J596" t="s">
        <v>21</v>
      </c>
      <c r="K596" t="s">
        <v>22</v>
      </c>
      <c r="L596">
        <v>1467003600</v>
      </c>
      <c r="M596" s="11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 t="shared" si="36"/>
        <v>2.0852773826458035</v>
      </c>
      <c r="H597">
        <v>1629</v>
      </c>
      <c r="I597">
        <f t="shared" si="37"/>
        <v>89.99079189686924</v>
      </c>
      <c r="J597" t="s">
        <v>21</v>
      </c>
      <c r="K597" t="s">
        <v>22</v>
      </c>
      <c r="L597">
        <v>1268715600</v>
      </c>
      <c r="M597" s="11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5">
        <f t="shared" si="36"/>
        <v>0.99683544303797467</v>
      </c>
      <c r="H598">
        <v>183</v>
      </c>
      <c r="I598">
        <f t="shared" si="37"/>
        <v>43.032786885245905</v>
      </c>
      <c r="J598" t="s">
        <v>21</v>
      </c>
      <c r="K598" t="s">
        <v>22</v>
      </c>
      <c r="L598">
        <v>1457157600</v>
      </c>
      <c r="M598" s="11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 t="shared" si="36"/>
        <v>2.0159756097560977</v>
      </c>
      <c r="H599">
        <v>2188</v>
      </c>
      <c r="I599">
        <f t="shared" si="37"/>
        <v>67.997714808043881</v>
      </c>
      <c r="J599" t="s">
        <v>21</v>
      </c>
      <c r="K599" t="s">
        <v>22</v>
      </c>
      <c r="L599">
        <v>1573970400</v>
      </c>
      <c r="M599" s="11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 t="shared" si="36"/>
        <v>1.6209032258064515</v>
      </c>
      <c r="H600">
        <v>2409</v>
      </c>
      <c r="I600">
        <f t="shared" si="37"/>
        <v>73.004566210045667</v>
      </c>
      <c r="J600" t="s">
        <v>107</v>
      </c>
      <c r="K600" t="s">
        <v>108</v>
      </c>
      <c r="L600">
        <v>1276578000</v>
      </c>
      <c r="M600" s="11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5">
        <f t="shared" si="36"/>
        <v>3.6436208125445471E-2</v>
      </c>
      <c r="H601">
        <v>82</v>
      </c>
      <c r="I601">
        <f t="shared" si="37"/>
        <v>62.341463414634148</v>
      </c>
      <c r="J601" t="s">
        <v>36</v>
      </c>
      <c r="K601" t="s">
        <v>37</v>
      </c>
      <c r="L601">
        <v>1423720800</v>
      </c>
      <c r="M601" s="11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5">
        <f t="shared" si="36"/>
        <v>0.05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 s="11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 t="shared" si="36"/>
        <v>2.0663492063492064</v>
      </c>
      <c r="H603">
        <v>194</v>
      </c>
      <c r="I603">
        <f t="shared" si="37"/>
        <v>67.103092783505161</v>
      </c>
      <c r="J603" t="s">
        <v>21</v>
      </c>
      <c r="K603" t="s">
        <v>22</v>
      </c>
      <c r="L603">
        <v>1401426000</v>
      </c>
      <c r="M603" s="11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 t="shared" si="36"/>
        <v>1.2823628691983122</v>
      </c>
      <c r="H604">
        <v>1140</v>
      </c>
      <c r="I604">
        <f t="shared" si="37"/>
        <v>79.978947368421046</v>
      </c>
      <c r="J604" t="s">
        <v>21</v>
      </c>
      <c r="K604" t="s">
        <v>22</v>
      </c>
      <c r="L604">
        <v>1433480400</v>
      </c>
      <c r="M604" s="11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 t="shared" si="36"/>
        <v>1.1966037735849056</v>
      </c>
      <c r="H605">
        <v>102</v>
      </c>
      <c r="I605">
        <f t="shared" si="37"/>
        <v>62.176470588235297</v>
      </c>
      <c r="J605" t="s">
        <v>21</v>
      </c>
      <c r="K605" t="s">
        <v>22</v>
      </c>
      <c r="L605">
        <v>1555563600</v>
      </c>
      <c r="M605" s="11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 t="shared" si="36"/>
        <v>1.7073055242390078</v>
      </c>
      <c r="H606">
        <v>2857</v>
      </c>
      <c r="I606">
        <f t="shared" si="37"/>
        <v>53.005950297514879</v>
      </c>
      <c r="J606" t="s">
        <v>21</v>
      </c>
      <c r="K606" t="s">
        <v>22</v>
      </c>
      <c r="L606">
        <v>1295676000</v>
      </c>
      <c r="M606" s="11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 t="shared" si="36"/>
        <v>1.8721212121212121</v>
      </c>
      <c r="H607">
        <v>107</v>
      </c>
      <c r="I607">
        <f t="shared" si="37"/>
        <v>57.738317757009348</v>
      </c>
      <c r="J607" t="s">
        <v>21</v>
      </c>
      <c r="K607" t="s">
        <v>22</v>
      </c>
      <c r="L607">
        <v>1443848400</v>
      </c>
      <c r="M607" s="11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 t="shared" si="36"/>
        <v>1.8838235294117647</v>
      </c>
      <c r="H608">
        <v>160</v>
      </c>
      <c r="I608">
        <f t="shared" si="37"/>
        <v>40.03125</v>
      </c>
      <c r="J608" t="s">
        <v>40</v>
      </c>
      <c r="K608" t="s">
        <v>41</v>
      </c>
      <c r="L608">
        <v>1457330400</v>
      </c>
      <c r="M608" s="11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 t="shared" si="36"/>
        <v>1.3129869186046512</v>
      </c>
      <c r="H609">
        <v>2230</v>
      </c>
      <c r="I609">
        <f t="shared" si="37"/>
        <v>81.016591928251117</v>
      </c>
      <c r="J609" t="s">
        <v>21</v>
      </c>
      <c r="K609" t="s">
        <v>22</v>
      </c>
      <c r="L609">
        <v>1395550800</v>
      </c>
      <c r="M609" s="11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 t="shared" si="36"/>
        <v>2.8397435897435899</v>
      </c>
      <c r="H610">
        <v>316</v>
      </c>
      <c r="I610">
        <f t="shared" si="37"/>
        <v>35.047468354430379</v>
      </c>
      <c r="J610" t="s">
        <v>21</v>
      </c>
      <c r="K610" t="s">
        <v>22</v>
      </c>
      <c r="L610">
        <v>1551852000</v>
      </c>
      <c r="M610" s="11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 t="shared" si="36"/>
        <v>1.2041999999999999</v>
      </c>
      <c r="H611">
        <v>117</v>
      </c>
      <c r="I611">
        <f t="shared" si="37"/>
        <v>102.92307692307692</v>
      </c>
      <c r="J611" t="s">
        <v>21</v>
      </c>
      <c r="K611" t="s">
        <v>22</v>
      </c>
      <c r="L611">
        <v>1547618400</v>
      </c>
      <c r="M611" s="11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 t="shared" si="36"/>
        <v>4.1905607476635511</v>
      </c>
      <c r="H612">
        <v>6406</v>
      </c>
      <c r="I612">
        <f t="shared" si="37"/>
        <v>27.998126756166094</v>
      </c>
      <c r="J612" t="s">
        <v>21</v>
      </c>
      <c r="K612" t="s">
        <v>22</v>
      </c>
      <c r="L612">
        <v>1355637600</v>
      </c>
      <c r="M612" s="11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 t="shared" si="36"/>
        <v>0.13853658536585367</v>
      </c>
      <c r="H613">
        <v>15</v>
      </c>
      <c r="I613">
        <f t="shared" si="37"/>
        <v>75.733333333333334</v>
      </c>
      <c r="J613" t="s">
        <v>21</v>
      </c>
      <c r="K613" t="s">
        <v>22</v>
      </c>
      <c r="L613">
        <v>1374728400</v>
      </c>
      <c r="M613" s="11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 t="shared" si="36"/>
        <v>1.3943548387096774</v>
      </c>
      <c r="H614">
        <v>192</v>
      </c>
      <c r="I614">
        <f t="shared" si="37"/>
        <v>45.026041666666664</v>
      </c>
      <c r="J614" t="s">
        <v>21</v>
      </c>
      <c r="K614" t="s">
        <v>22</v>
      </c>
      <c r="L614">
        <v>1287810000</v>
      </c>
      <c r="M614" s="11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 t="shared" si="36"/>
        <v>1.74</v>
      </c>
      <c r="H615">
        <v>26</v>
      </c>
      <c r="I615">
        <f t="shared" si="37"/>
        <v>73.615384615384613</v>
      </c>
      <c r="J615" t="s">
        <v>15</v>
      </c>
      <c r="K615" t="s">
        <v>16</v>
      </c>
      <c r="L615">
        <v>1503723600</v>
      </c>
      <c r="M615" s="11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 t="shared" si="36"/>
        <v>1.5549056603773586</v>
      </c>
      <c r="H616">
        <v>723</v>
      </c>
      <c r="I616">
        <f t="shared" si="37"/>
        <v>56.991701244813278</v>
      </c>
      <c r="J616" t="s">
        <v>21</v>
      </c>
      <c r="K616" t="s">
        <v>22</v>
      </c>
      <c r="L616">
        <v>1484114400</v>
      </c>
      <c r="M616" s="11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 t="shared" si="36"/>
        <v>1.7044705882352942</v>
      </c>
      <c r="H617">
        <v>170</v>
      </c>
      <c r="I617">
        <f t="shared" si="37"/>
        <v>85.223529411764702</v>
      </c>
      <c r="J617" t="s">
        <v>107</v>
      </c>
      <c r="K617" t="s">
        <v>108</v>
      </c>
      <c r="L617">
        <v>1461906000</v>
      </c>
      <c r="M617" s="11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 t="shared" si="36"/>
        <v>1.8951562500000001</v>
      </c>
      <c r="H618">
        <v>238</v>
      </c>
      <c r="I618">
        <f t="shared" si="37"/>
        <v>50.962184873949582</v>
      </c>
      <c r="J618" t="s">
        <v>40</v>
      </c>
      <c r="K618" t="s">
        <v>41</v>
      </c>
      <c r="L618">
        <v>1379653200</v>
      </c>
      <c r="M618" s="11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 t="shared" si="36"/>
        <v>2.4971428571428573</v>
      </c>
      <c r="H619">
        <v>55</v>
      </c>
      <c r="I619">
        <f t="shared" si="37"/>
        <v>63.563636363636363</v>
      </c>
      <c r="J619" t="s">
        <v>21</v>
      </c>
      <c r="K619" t="s">
        <v>22</v>
      </c>
      <c r="L619">
        <v>1401858000</v>
      </c>
      <c r="M619" s="11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5">
        <f t="shared" si="36"/>
        <v>0.48860523665659616</v>
      </c>
      <c r="H620">
        <v>1198</v>
      </c>
      <c r="I620">
        <f t="shared" si="37"/>
        <v>80.999165275459092</v>
      </c>
      <c r="J620" t="s">
        <v>21</v>
      </c>
      <c r="K620" t="s">
        <v>22</v>
      </c>
      <c r="L620">
        <v>1367470800</v>
      </c>
      <c r="M620" s="11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5">
        <f t="shared" si="36"/>
        <v>0.28461970393057684</v>
      </c>
      <c r="H621">
        <v>648</v>
      </c>
      <c r="I621">
        <f t="shared" si="37"/>
        <v>86.044753086419746</v>
      </c>
      <c r="J621" t="s">
        <v>21</v>
      </c>
      <c r="K621" t="s">
        <v>22</v>
      </c>
      <c r="L621">
        <v>1304658000</v>
      </c>
      <c r="M621" s="11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 t="shared" si="36"/>
        <v>2.6802325581395348</v>
      </c>
      <c r="H622">
        <v>128</v>
      </c>
      <c r="I622">
        <f t="shared" si="37"/>
        <v>90.0390625</v>
      </c>
      <c r="J622" t="s">
        <v>26</v>
      </c>
      <c r="K622" t="s">
        <v>27</v>
      </c>
      <c r="L622">
        <v>1467954000</v>
      </c>
      <c r="M622" s="11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 t="shared" si="36"/>
        <v>6.1980078125000002</v>
      </c>
      <c r="H623">
        <v>2144</v>
      </c>
      <c r="I623">
        <f t="shared" si="37"/>
        <v>74.006063432835816</v>
      </c>
      <c r="J623" t="s">
        <v>21</v>
      </c>
      <c r="K623" t="s">
        <v>22</v>
      </c>
      <c r="L623">
        <v>1473742800</v>
      </c>
      <c r="M623" s="11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5">
        <f t="shared" si="36"/>
        <v>3.1301587301587303E-2</v>
      </c>
      <c r="H624">
        <v>64</v>
      </c>
      <c r="I624">
        <f t="shared" si="37"/>
        <v>92.4375</v>
      </c>
      <c r="J624" t="s">
        <v>21</v>
      </c>
      <c r="K624" t="s">
        <v>22</v>
      </c>
      <c r="L624">
        <v>1523768400</v>
      </c>
      <c r="M624" s="11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 t="shared" si="36"/>
        <v>1.5992152704135738</v>
      </c>
      <c r="H625">
        <v>2693</v>
      </c>
      <c r="I625">
        <f t="shared" si="37"/>
        <v>55.999257333828446</v>
      </c>
      <c r="J625" t="s">
        <v>40</v>
      </c>
      <c r="K625" t="s">
        <v>41</v>
      </c>
      <c r="L625">
        <v>1437022800</v>
      </c>
      <c r="M625" s="11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 t="shared" si="36"/>
        <v>2.793921568627451</v>
      </c>
      <c r="H626">
        <v>432</v>
      </c>
      <c r="I626">
        <f t="shared" si="37"/>
        <v>32.983796296296298</v>
      </c>
      <c r="J626" t="s">
        <v>21</v>
      </c>
      <c r="K626" t="s">
        <v>22</v>
      </c>
      <c r="L626">
        <v>1422165600</v>
      </c>
      <c r="M626" s="11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5">
        <f t="shared" si="36"/>
        <v>0.77373333333333338</v>
      </c>
      <c r="H627">
        <v>62</v>
      </c>
      <c r="I627">
        <f t="shared" si="37"/>
        <v>93.596774193548384</v>
      </c>
      <c r="J627" t="s">
        <v>21</v>
      </c>
      <c r="K627" t="s">
        <v>22</v>
      </c>
      <c r="L627">
        <v>1580104800</v>
      </c>
      <c r="M627" s="11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 t="shared" si="36"/>
        <v>2.0632812500000002</v>
      </c>
      <c r="H628">
        <v>189</v>
      </c>
      <c r="I628">
        <f t="shared" si="37"/>
        <v>69.867724867724874</v>
      </c>
      <c r="J628" t="s">
        <v>21</v>
      </c>
      <c r="K628" t="s">
        <v>22</v>
      </c>
      <c r="L628">
        <v>1285650000</v>
      </c>
      <c r="M628" s="11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 t="shared" si="36"/>
        <v>6.9424999999999999</v>
      </c>
      <c r="H629">
        <v>154</v>
      </c>
      <c r="I629">
        <f t="shared" si="37"/>
        <v>72.129870129870127</v>
      </c>
      <c r="J629" t="s">
        <v>40</v>
      </c>
      <c r="K629" t="s">
        <v>41</v>
      </c>
      <c r="L629">
        <v>1276664400</v>
      </c>
      <c r="M629" s="11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 t="shared" si="36"/>
        <v>1.5178947368421052</v>
      </c>
      <c r="H630">
        <v>96</v>
      </c>
      <c r="I630">
        <f t="shared" si="37"/>
        <v>30.041666666666668</v>
      </c>
      <c r="J630" t="s">
        <v>21</v>
      </c>
      <c r="K630" t="s">
        <v>22</v>
      </c>
      <c r="L630">
        <v>1286168400</v>
      </c>
      <c r="M630" s="11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5">
        <f t="shared" si="36"/>
        <v>0.64582072176949945</v>
      </c>
      <c r="H631">
        <v>750</v>
      </c>
      <c r="I631">
        <f t="shared" si="37"/>
        <v>73.968000000000004</v>
      </c>
      <c r="J631" t="s">
        <v>21</v>
      </c>
      <c r="K631" t="s">
        <v>22</v>
      </c>
      <c r="L631">
        <v>1467781200</v>
      </c>
      <c r="M631" s="11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 t="shared" si="36"/>
        <v>0.62873684210526315</v>
      </c>
      <c r="H632">
        <v>87</v>
      </c>
      <c r="I632">
        <f t="shared" si="37"/>
        <v>68.65517241379311</v>
      </c>
      <c r="J632" t="s">
        <v>21</v>
      </c>
      <c r="K632" t="s">
        <v>22</v>
      </c>
      <c r="L632">
        <v>1556686800</v>
      </c>
      <c r="M632" s="11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 t="shared" si="36"/>
        <v>3.1039864864864866</v>
      </c>
      <c r="H633">
        <v>3063</v>
      </c>
      <c r="I633">
        <f t="shared" si="37"/>
        <v>59.992164544564154</v>
      </c>
      <c r="J633" t="s">
        <v>21</v>
      </c>
      <c r="K633" t="s">
        <v>22</v>
      </c>
      <c r="L633">
        <v>1553576400</v>
      </c>
      <c r="M633" s="11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 t="shared" si="36"/>
        <v>0.42859916782246882</v>
      </c>
      <c r="H634">
        <v>278</v>
      </c>
      <c r="I634">
        <f t="shared" si="37"/>
        <v>111.15827338129496</v>
      </c>
      <c r="J634" t="s">
        <v>21</v>
      </c>
      <c r="K634" t="s">
        <v>22</v>
      </c>
      <c r="L634">
        <v>1414904400</v>
      </c>
      <c r="M634" s="11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5">
        <f t="shared" si="36"/>
        <v>0.83119402985074631</v>
      </c>
      <c r="H635">
        <v>105</v>
      </c>
      <c r="I635">
        <f t="shared" si="37"/>
        <v>53.038095238095238</v>
      </c>
      <c r="J635" t="s">
        <v>21</v>
      </c>
      <c r="K635" t="s">
        <v>22</v>
      </c>
      <c r="L635">
        <v>1446876000</v>
      </c>
      <c r="M635" s="11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 t="shared" si="36"/>
        <v>0.78531302876480547</v>
      </c>
      <c r="H636">
        <v>1658</v>
      </c>
      <c r="I636">
        <f t="shared" si="37"/>
        <v>55.985524728588658</v>
      </c>
      <c r="J636" t="s">
        <v>21</v>
      </c>
      <c r="K636" t="s">
        <v>22</v>
      </c>
      <c r="L636">
        <v>1490418000</v>
      </c>
      <c r="M636" s="11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 t="shared" si="36"/>
        <v>1.1409352517985611</v>
      </c>
      <c r="H637">
        <v>2266</v>
      </c>
      <c r="I637">
        <f t="shared" si="37"/>
        <v>69.986760812003524</v>
      </c>
      <c r="J637" t="s">
        <v>21</v>
      </c>
      <c r="K637" t="s">
        <v>22</v>
      </c>
      <c r="L637">
        <v>1360389600</v>
      </c>
      <c r="M637" s="11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5">
        <f t="shared" si="36"/>
        <v>0.64537683358624176</v>
      </c>
      <c r="H638">
        <v>2604</v>
      </c>
      <c r="I638">
        <f t="shared" si="37"/>
        <v>48.998079877112133</v>
      </c>
      <c r="J638" t="s">
        <v>36</v>
      </c>
      <c r="K638" t="s">
        <v>37</v>
      </c>
      <c r="L638">
        <v>1326866400</v>
      </c>
      <c r="M638" s="11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5">
        <f t="shared" si="36"/>
        <v>0.79411764705882348</v>
      </c>
      <c r="H639">
        <v>65</v>
      </c>
      <c r="I639">
        <f t="shared" si="37"/>
        <v>103.84615384615384</v>
      </c>
      <c r="J639" t="s">
        <v>21</v>
      </c>
      <c r="K639" t="s">
        <v>22</v>
      </c>
      <c r="L639">
        <v>1479103200</v>
      </c>
      <c r="M639" s="11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5">
        <f t="shared" si="36"/>
        <v>0.11419117647058824</v>
      </c>
      <c r="H640">
        <v>94</v>
      </c>
      <c r="I640">
        <f t="shared" si="37"/>
        <v>99.127659574468083</v>
      </c>
      <c r="J640" t="s">
        <v>21</v>
      </c>
      <c r="K640" t="s">
        <v>22</v>
      </c>
      <c r="L640">
        <v>1280206800</v>
      </c>
      <c r="M640" s="11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 t="shared" si="36"/>
        <v>0.56186046511627907</v>
      </c>
      <c r="H641">
        <v>45</v>
      </c>
      <c r="I641">
        <f t="shared" si="37"/>
        <v>107.37777777777778</v>
      </c>
      <c r="J641" t="s">
        <v>21</v>
      </c>
      <c r="K641" t="s">
        <v>22</v>
      </c>
      <c r="L641">
        <v>1532754000</v>
      </c>
      <c r="M641" s="11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5">
        <f t="shared" si="36"/>
        <v>0.16501669449081802</v>
      </c>
      <c r="H642">
        <v>257</v>
      </c>
      <c r="I642">
        <f t="shared" si="37"/>
        <v>76.922178988326849</v>
      </c>
      <c r="J642" t="s">
        <v>21</v>
      </c>
      <c r="K642" t="s">
        <v>22</v>
      </c>
      <c r="L642">
        <v>1453096800</v>
      </c>
      <c r="M642" s="11">
        <f t="shared" si="38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 t="shared" ref="G643:G706" si="40">E643/D643</f>
        <v>1.1996808510638297</v>
      </c>
      <c r="H643">
        <v>194</v>
      </c>
      <c r="I643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11">
        <f t="shared" ref="M643:M706" si="42">(((L643/60)/60)/24)+DATE(1970,1,1)</f>
        <v>42786.25</v>
      </c>
      <c r="N643">
        <v>1489986000</v>
      </c>
      <c r="O643" s="10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 t="shared" si="40"/>
        <v>1.4545652173913044</v>
      </c>
      <c r="H644">
        <v>129</v>
      </c>
      <c r="I644">
        <f t="shared" si="41"/>
        <v>103.73643410852713</v>
      </c>
      <c r="J644" t="s">
        <v>15</v>
      </c>
      <c r="K644" t="s">
        <v>16</v>
      </c>
      <c r="L644">
        <v>1545026400</v>
      </c>
      <c r="M644" s="11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 t="shared" si="40"/>
        <v>2.2138255033557046</v>
      </c>
      <c r="H645">
        <v>375</v>
      </c>
      <c r="I645">
        <f t="shared" si="41"/>
        <v>87.962666666666664</v>
      </c>
      <c r="J645" t="s">
        <v>21</v>
      </c>
      <c r="K645" t="s">
        <v>22</v>
      </c>
      <c r="L645">
        <v>1488348000</v>
      </c>
      <c r="M645" s="11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5">
        <f t="shared" si="40"/>
        <v>0.48396694214876035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 s="11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5">
        <f t="shared" si="40"/>
        <v>0.92911504424778757</v>
      </c>
      <c r="H647">
        <v>4697</v>
      </c>
      <c r="I647">
        <f t="shared" si="41"/>
        <v>37.999361294443261</v>
      </c>
      <c r="J647" t="s">
        <v>21</v>
      </c>
      <c r="K647" t="s">
        <v>22</v>
      </c>
      <c r="L647">
        <v>1537938000</v>
      </c>
      <c r="M647" s="11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5">
        <f t="shared" si="40"/>
        <v>0.88599797365754818</v>
      </c>
      <c r="H648">
        <v>2915</v>
      </c>
      <c r="I648">
        <f t="shared" si="41"/>
        <v>29.999313893653515</v>
      </c>
      <c r="J648" t="s">
        <v>21</v>
      </c>
      <c r="K648" t="s">
        <v>22</v>
      </c>
      <c r="L648">
        <v>1363150800</v>
      </c>
      <c r="M648" s="11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5">
        <f t="shared" si="40"/>
        <v>0.41399999999999998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 s="11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 t="shared" si="40"/>
        <v>0.63056795131845844</v>
      </c>
      <c r="H650">
        <v>723</v>
      </c>
      <c r="I650">
        <f t="shared" si="41"/>
        <v>85.994467496542185</v>
      </c>
      <c r="J650" t="s">
        <v>21</v>
      </c>
      <c r="K650" t="s">
        <v>22</v>
      </c>
      <c r="L650">
        <v>1499317200</v>
      </c>
      <c r="M650" s="11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5">
        <f t="shared" si="40"/>
        <v>0.48482333607230893</v>
      </c>
      <c r="H651">
        <v>602</v>
      </c>
      <c r="I651">
        <f t="shared" si="41"/>
        <v>98.011627906976742</v>
      </c>
      <c r="J651" t="s">
        <v>98</v>
      </c>
      <c r="K651" t="s">
        <v>99</v>
      </c>
      <c r="L651">
        <v>1287550800</v>
      </c>
      <c r="M651" s="11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5">
        <f t="shared" si="40"/>
        <v>0.02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 s="11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5">
        <f t="shared" si="40"/>
        <v>0.88479410269445857</v>
      </c>
      <c r="H653">
        <v>3868</v>
      </c>
      <c r="I653">
        <f t="shared" si="41"/>
        <v>44.994570837642193</v>
      </c>
      <c r="J653" t="s">
        <v>107</v>
      </c>
      <c r="K653" t="s">
        <v>108</v>
      </c>
      <c r="L653">
        <v>1393048800</v>
      </c>
      <c r="M653" s="11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 t="shared" si="40"/>
        <v>1.2684</v>
      </c>
      <c r="H654">
        <v>409</v>
      </c>
      <c r="I654">
        <f t="shared" si="41"/>
        <v>31.012224938875306</v>
      </c>
      <c r="J654" t="s">
        <v>21</v>
      </c>
      <c r="K654" t="s">
        <v>22</v>
      </c>
      <c r="L654">
        <v>1470373200</v>
      </c>
      <c r="M654" s="11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 t="shared" si="40"/>
        <v>23.388333333333332</v>
      </c>
      <c r="H655">
        <v>234</v>
      </c>
      <c r="I655">
        <f t="shared" si="41"/>
        <v>59.970085470085472</v>
      </c>
      <c r="J655" t="s">
        <v>21</v>
      </c>
      <c r="K655" t="s">
        <v>22</v>
      </c>
      <c r="L655">
        <v>1460091600</v>
      </c>
      <c r="M655" s="11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 t="shared" si="40"/>
        <v>5.0838857142857146</v>
      </c>
      <c r="H656">
        <v>3016</v>
      </c>
      <c r="I656">
        <f t="shared" si="41"/>
        <v>58.9973474801061</v>
      </c>
      <c r="J656" t="s">
        <v>21</v>
      </c>
      <c r="K656" t="s">
        <v>22</v>
      </c>
      <c r="L656">
        <v>1440392400</v>
      </c>
      <c r="M656" s="11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 t="shared" si="40"/>
        <v>1.9147826086956521</v>
      </c>
      <c r="H657">
        <v>264</v>
      </c>
      <c r="I657">
        <f t="shared" si="41"/>
        <v>50.045454545454547</v>
      </c>
      <c r="J657" t="s">
        <v>21</v>
      </c>
      <c r="K657" t="s">
        <v>22</v>
      </c>
      <c r="L657">
        <v>1488434400</v>
      </c>
      <c r="M657" s="11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5">
        <f t="shared" si="40"/>
        <v>0.42127533783783783</v>
      </c>
      <c r="H658">
        <v>504</v>
      </c>
      <c r="I658">
        <f t="shared" si="41"/>
        <v>98.966269841269835</v>
      </c>
      <c r="J658" t="s">
        <v>26</v>
      </c>
      <c r="K658" t="s">
        <v>27</v>
      </c>
      <c r="L658">
        <v>1514440800</v>
      </c>
      <c r="M658" s="11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5">
        <f t="shared" si="40"/>
        <v>8.2400000000000001E-2</v>
      </c>
      <c r="H659">
        <v>14</v>
      </c>
      <c r="I659">
        <f t="shared" si="41"/>
        <v>58.857142857142854</v>
      </c>
      <c r="J659" t="s">
        <v>21</v>
      </c>
      <c r="K659" t="s">
        <v>22</v>
      </c>
      <c r="L659">
        <v>1514354400</v>
      </c>
      <c r="M659" s="11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 t="shared" si="40"/>
        <v>0.60064638783269964</v>
      </c>
      <c r="H660">
        <v>390</v>
      </c>
      <c r="I660">
        <f t="shared" si="41"/>
        <v>81.010256410256417</v>
      </c>
      <c r="J660" t="s">
        <v>21</v>
      </c>
      <c r="K660" t="s">
        <v>22</v>
      </c>
      <c r="L660">
        <v>1440910800</v>
      </c>
      <c r="M660" s="11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5">
        <f t="shared" si="40"/>
        <v>0.47232808616404309</v>
      </c>
      <c r="H661">
        <v>750</v>
      </c>
      <c r="I661">
        <f t="shared" si="41"/>
        <v>76.013333333333335</v>
      </c>
      <c r="J661" t="s">
        <v>40</v>
      </c>
      <c r="K661" t="s">
        <v>41</v>
      </c>
      <c r="L661">
        <v>1296108000</v>
      </c>
      <c r="M661" s="11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5">
        <f t="shared" si="40"/>
        <v>0.81736263736263737</v>
      </c>
      <c r="H662">
        <v>77</v>
      </c>
      <c r="I662">
        <f t="shared" si="41"/>
        <v>96.597402597402592</v>
      </c>
      <c r="J662" t="s">
        <v>21</v>
      </c>
      <c r="K662" t="s">
        <v>22</v>
      </c>
      <c r="L662">
        <v>1440133200</v>
      </c>
      <c r="M662" s="11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5">
        <f t="shared" si="40"/>
        <v>0.54187265917603</v>
      </c>
      <c r="H663">
        <v>752</v>
      </c>
      <c r="I663">
        <f t="shared" si="41"/>
        <v>76.957446808510639</v>
      </c>
      <c r="J663" t="s">
        <v>36</v>
      </c>
      <c r="K663" t="s">
        <v>37</v>
      </c>
      <c r="L663">
        <v>1332910800</v>
      </c>
      <c r="M663" s="11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5">
        <f t="shared" si="40"/>
        <v>0.97868131868131869</v>
      </c>
      <c r="H664">
        <v>131</v>
      </c>
      <c r="I664">
        <f t="shared" si="41"/>
        <v>67.984732824427482</v>
      </c>
      <c r="J664" t="s">
        <v>21</v>
      </c>
      <c r="K664" t="s">
        <v>22</v>
      </c>
      <c r="L664">
        <v>1544335200</v>
      </c>
      <c r="M664" s="11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5">
        <f t="shared" si="40"/>
        <v>0.77239999999999998</v>
      </c>
      <c r="H665">
        <v>87</v>
      </c>
      <c r="I665">
        <f t="shared" si="41"/>
        <v>88.781609195402297</v>
      </c>
      <c r="J665" t="s">
        <v>21</v>
      </c>
      <c r="K665" t="s">
        <v>22</v>
      </c>
      <c r="L665">
        <v>1286427600</v>
      </c>
      <c r="M665" s="11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5">
        <f t="shared" si="40"/>
        <v>0.33464735516372796</v>
      </c>
      <c r="H666">
        <v>1063</v>
      </c>
      <c r="I666">
        <f t="shared" si="41"/>
        <v>24.99623706491063</v>
      </c>
      <c r="J666" t="s">
        <v>21</v>
      </c>
      <c r="K666" t="s">
        <v>22</v>
      </c>
      <c r="L666">
        <v>1329717600</v>
      </c>
      <c r="M666" s="11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 t="shared" si="40"/>
        <v>2.3958823529411766</v>
      </c>
      <c r="H667">
        <v>272</v>
      </c>
      <c r="I667">
        <f t="shared" si="41"/>
        <v>44.922794117647058</v>
      </c>
      <c r="J667" t="s">
        <v>21</v>
      </c>
      <c r="K667" t="s">
        <v>22</v>
      </c>
      <c r="L667">
        <v>1310187600</v>
      </c>
      <c r="M667" s="11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 t="shared" si="40"/>
        <v>0.64032258064516134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 s="11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 t="shared" si="40"/>
        <v>1.7615942028985507</v>
      </c>
      <c r="H669">
        <v>419</v>
      </c>
      <c r="I669">
        <f t="shared" si="41"/>
        <v>29.009546539379475</v>
      </c>
      <c r="J669" t="s">
        <v>21</v>
      </c>
      <c r="K669" t="s">
        <v>22</v>
      </c>
      <c r="L669">
        <v>1410325200</v>
      </c>
      <c r="M669" s="11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5">
        <f t="shared" si="40"/>
        <v>0.20338181818181819</v>
      </c>
      <c r="H670">
        <v>76</v>
      </c>
      <c r="I670">
        <f t="shared" si="41"/>
        <v>73.59210526315789</v>
      </c>
      <c r="J670" t="s">
        <v>21</v>
      </c>
      <c r="K670" t="s">
        <v>22</v>
      </c>
      <c r="L670">
        <v>1343797200</v>
      </c>
      <c r="M670" s="11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 t="shared" si="40"/>
        <v>3.5864754098360656</v>
      </c>
      <c r="H671">
        <v>1621</v>
      </c>
      <c r="I671">
        <f t="shared" si="41"/>
        <v>107.97038864898211</v>
      </c>
      <c r="J671" t="s">
        <v>107</v>
      </c>
      <c r="K671" t="s">
        <v>108</v>
      </c>
      <c r="L671">
        <v>1498453200</v>
      </c>
      <c r="M671" s="11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 t="shared" si="40"/>
        <v>4.6885802469135802</v>
      </c>
      <c r="H672">
        <v>1101</v>
      </c>
      <c r="I672">
        <f t="shared" si="41"/>
        <v>68.987284287011803</v>
      </c>
      <c r="J672" t="s">
        <v>21</v>
      </c>
      <c r="K672" t="s">
        <v>22</v>
      </c>
      <c r="L672">
        <v>1456380000</v>
      </c>
      <c r="M672" s="11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 t="shared" si="40"/>
        <v>1.220563524590164</v>
      </c>
      <c r="H673">
        <v>1073</v>
      </c>
      <c r="I673">
        <f t="shared" si="41"/>
        <v>111.02236719478098</v>
      </c>
      <c r="J673" t="s">
        <v>21</v>
      </c>
      <c r="K673" t="s">
        <v>22</v>
      </c>
      <c r="L673">
        <v>1280552400</v>
      </c>
      <c r="M673" s="11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5">
        <f t="shared" si="40"/>
        <v>0.55931783729156137</v>
      </c>
      <c r="H674">
        <v>4428</v>
      </c>
      <c r="I674">
        <f t="shared" si="41"/>
        <v>24.997515808491418</v>
      </c>
      <c r="J674" t="s">
        <v>26</v>
      </c>
      <c r="K674" t="s">
        <v>27</v>
      </c>
      <c r="L674">
        <v>1521608400</v>
      </c>
      <c r="M674" s="11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5">
        <f t="shared" si="40"/>
        <v>0.43660714285714286</v>
      </c>
      <c r="H675">
        <v>58</v>
      </c>
      <c r="I675">
        <f t="shared" si="41"/>
        <v>42.155172413793103</v>
      </c>
      <c r="J675" t="s">
        <v>107</v>
      </c>
      <c r="K675" t="s">
        <v>108</v>
      </c>
      <c r="L675">
        <v>1460696400</v>
      </c>
      <c r="M675" s="11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 t="shared" si="40"/>
        <v>0.33538371411833628</v>
      </c>
      <c r="H676">
        <v>1218</v>
      </c>
      <c r="I676">
        <f t="shared" si="41"/>
        <v>47.003284072249592</v>
      </c>
      <c r="J676" t="s">
        <v>21</v>
      </c>
      <c r="K676" t="s">
        <v>22</v>
      </c>
      <c r="L676">
        <v>1313730000</v>
      </c>
      <c r="M676" s="11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 t="shared" si="40"/>
        <v>1.2297938144329896</v>
      </c>
      <c r="H677">
        <v>331</v>
      </c>
      <c r="I677">
        <f t="shared" si="41"/>
        <v>36.0392749244713</v>
      </c>
      <c r="J677" t="s">
        <v>21</v>
      </c>
      <c r="K677" t="s">
        <v>22</v>
      </c>
      <c r="L677">
        <v>1568178000</v>
      </c>
      <c r="M677" s="11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 t="shared" si="40"/>
        <v>1.8974959871589085</v>
      </c>
      <c r="H678">
        <v>1170</v>
      </c>
      <c r="I678">
        <f t="shared" si="41"/>
        <v>101.03760683760684</v>
      </c>
      <c r="J678" t="s">
        <v>21</v>
      </c>
      <c r="K678" t="s">
        <v>22</v>
      </c>
      <c r="L678">
        <v>1348635600</v>
      </c>
      <c r="M678" s="11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5">
        <f t="shared" si="40"/>
        <v>0.83622641509433959</v>
      </c>
      <c r="H679">
        <v>111</v>
      </c>
      <c r="I679">
        <f t="shared" si="41"/>
        <v>39.927927927927925</v>
      </c>
      <c r="J679" t="s">
        <v>21</v>
      </c>
      <c r="K679" t="s">
        <v>22</v>
      </c>
      <c r="L679">
        <v>1468126800</v>
      </c>
      <c r="M679" s="11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 t="shared" si="40"/>
        <v>0.17968844221105529</v>
      </c>
      <c r="H680">
        <v>215</v>
      </c>
      <c r="I680">
        <f t="shared" si="41"/>
        <v>83.158139534883716</v>
      </c>
      <c r="J680" t="s">
        <v>21</v>
      </c>
      <c r="K680" t="s">
        <v>22</v>
      </c>
      <c r="L680">
        <v>1547877600</v>
      </c>
      <c r="M680" s="11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 t="shared" si="40"/>
        <v>10.365</v>
      </c>
      <c r="H681">
        <v>363</v>
      </c>
      <c r="I681">
        <f t="shared" si="41"/>
        <v>39.97520661157025</v>
      </c>
      <c r="J681" t="s">
        <v>21</v>
      </c>
      <c r="K681" t="s">
        <v>22</v>
      </c>
      <c r="L681">
        <v>1571374800</v>
      </c>
      <c r="M681" s="11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5">
        <f t="shared" si="40"/>
        <v>0.97405219780219776</v>
      </c>
      <c r="H682">
        <v>2955</v>
      </c>
      <c r="I682">
        <f t="shared" si="41"/>
        <v>47.993908629441627</v>
      </c>
      <c r="J682" t="s">
        <v>21</v>
      </c>
      <c r="K682" t="s">
        <v>22</v>
      </c>
      <c r="L682">
        <v>1576303200</v>
      </c>
      <c r="M682" s="11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5">
        <f t="shared" si="40"/>
        <v>0.86386203150461705</v>
      </c>
      <c r="H683">
        <v>1657</v>
      </c>
      <c r="I683">
        <f t="shared" si="41"/>
        <v>95.978877489438744</v>
      </c>
      <c r="J683" t="s">
        <v>21</v>
      </c>
      <c r="K683" t="s">
        <v>22</v>
      </c>
      <c r="L683">
        <v>1324447200</v>
      </c>
      <c r="M683" s="11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 t="shared" si="40"/>
        <v>1.5016666666666667</v>
      </c>
      <c r="H684">
        <v>103</v>
      </c>
      <c r="I684">
        <f t="shared" si="41"/>
        <v>78.728155339805824</v>
      </c>
      <c r="J684" t="s">
        <v>21</v>
      </c>
      <c r="K684" t="s">
        <v>22</v>
      </c>
      <c r="L684">
        <v>1386741600</v>
      </c>
      <c r="M684" s="11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 t="shared" si="40"/>
        <v>3.5843478260869563</v>
      </c>
      <c r="H685">
        <v>147</v>
      </c>
      <c r="I685">
        <f t="shared" si="41"/>
        <v>56.081632653061227</v>
      </c>
      <c r="J685" t="s">
        <v>21</v>
      </c>
      <c r="K685" t="s">
        <v>22</v>
      </c>
      <c r="L685">
        <v>1537074000</v>
      </c>
      <c r="M685" s="11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 t="shared" si="40"/>
        <v>5.4285714285714288</v>
      </c>
      <c r="H686">
        <v>110</v>
      </c>
      <c r="I686">
        <f t="shared" si="41"/>
        <v>69.090909090909093</v>
      </c>
      <c r="J686" t="s">
        <v>15</v>
      </c>
      <c r="K686" t="s">
        <v>16</v>
      </c>
      <c r="L686">
        <v>1277787600</v>
      </c>
      <c r="M686" s="11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5">
        <f t="shared" si="40"/>
        <v>0.67500714285714281</v>
      </c>
      <c r="H687">
        <v>926</v>
      </c>
      <c r="I687">
        <f t="shared" si="41"/>
        <v>102.05291576673866</v>
      </c>
      <c r="J687" t="s">
        <v>15</v>
      </c>
      <c r="K687" t="s">
        <v>16</v>
      </c>
      <c r="L687">
        <v>1440306000</v>
      </c>
      <c r="M687" s="11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 t="shared" si="40"/>
        <v>1.9174666666666667</v>
      </c>
      <c r="H688">
        <v>134</v>
      </c>
      <c r="I688">
        <f t="shared" si="41"/>
        <v>107.32089552238806</v>
      </c>
      <c r="J688" t="s">
        <v>21</v>
      </c>
      <c r="K688" t="s">
        <v>22</v>
      </c>
      <c r="L688">
        <v>1522126800</v>
      </c>
      <c r="M688" s="11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 t="shared" si="40"/>
        <v>9.32</v>
      </c>
      <c r="H689">
        <v>269</v>
      </c>
      <c r="I689">
        <f t="shared" si="41"/>
        <v>51.970260223048328</v>
      </c>
      <c r="J689" t="s">
        <v>21</v>
      </c>
      <c r="K689" t="s">
        <v>22</v>
      </c>
      <c r="L689">
        <v>1489298400</v>
      </c>
      <c r="M689" s="11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 t="shared" si="40"/>
        <v>4.2927586206896553</v>
      </c>
      <c r="H690">
        <v>175</v>
      </c>
      <c r="I690">
        <f t="shared" si="41"/>
        <v>71.137142857142862</v>
      </c>
      <c r="J690" t="s">
        <v>21</v>
      </c>
      <c r="K690" t="s">
        <v>22</v>
      </c>
      <c r="L690">
        <v>1547100000</v>
      </c>
      <c r="M690" s="11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 t="shared" si="40"/>
        <v>1.0065753424657535</v>
      </c>
      <c r="H691">
        <v>69</v>
      </c>
      <c r="I691">
        <f t="shared" si="41"/>
        <v>106.49275362318841</v>
      </c>
      <c r="J691" t="s">
        <v>21</v>
      </c>
      <c r="K691" t="s">
        <v>22</v>
      </c>
      <c r="L691">
        <v>1383022800</v>
      </c>
      <c r="M691" s="11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 t="shared" si="40"/>
        <v>2.266111111111111</v>
      </c>
      <c r="H692">
        <v>190</v>
      </c>
      <c r="I692">
        <f t="shared" si="41"/>
        <v>42.93684210526316</v>
      </c>
      <c r="J692" t="s">
        <v>21</v>
      </c>
      <c r="K692" t="s">
        <v>22</v>
      </c>
      <c r="L692">
        <v>1322373600</v>
      </c>
      <c r="M692" s="11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 t="shared" si="40"/>
        <v>1.4238</v>
      </c>
      <c r="H693">
        <v>237</v>
      </c>
      <c r="I693">
        <f t="shared" si="41"/>
        <v>30.037974683544302</v>
      </c>
      <c r="J693" t="s">
        <v>21</v>
      </c>
      <c r="K693" t="s">
        <v>22</v>
      </c>
      <c r="L693">
        <v>1349240400</v>
      </c>
      <c r="M693" s="11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5">
        <f t="shared" si="40"/>
        <v>0.90633333333333332</v>
      </c>
      <c r="H694">
        <v>77</v>
      </c>
      <c r="I694">
        <f t="shared" si="41"/>
        <v>70.623376623376629</v>
      </c>
      <c r="J694" t="s">
        <v>40</v>
      </c>
      <c r="K694" t="s">
        <v>41</v>
      </c>
      <c r="L694">
        <v>1562648400</v>
      </c>
      <c r="M694" s="11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5">
        <f t="shared" si="40"/>
        <v>0.63966740576496672</v>
      </c>
      <c r="H695">
        <v>1748</v>
      </c>
      <c r="I695">
        <f t="shared" si="41"/>
        <v>66.016018306636155</v>
      </c>
      <c r="J695" t="s">
        <v>21</v>
      </c>
      <c r="K695" t="s">
        <v>22</v>
      </c>
      <c r="L695">
        <v>1508216400</v>
      </c>
      <c r="M695" s="11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5">
        <f t="shared" si="40"/>
        <v>0.84131868131868137</v>
      </c>
      <c r="H696">
        <v>79</v>
      </c>
      <c r="I696">
        <f t="shared" si="41"/>
        <v>96.911392405063296</v>
      </c>
      <c r="J696" t="s">
        <v>21</v>
      </c>
      <c r="K696" t="s">
        <v>22</v>
      </c>
      <c r="L696">
        <v>1511762400</v>
      </c>
      <c r="M696" s="11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 t="shared" si="40"/>
        <v>1.3393478260869565</v>
      </c>
      <c r="H697">
        <v>196</v>
      </c>
      <c r="I697">
        <f t="shared" si="41"/>
        <v>62.867346938775512</v>
      </c>
      <c r="J697" t="s">
        <v>107</v>
      </c>
      <c r="K697" t="s">
        <v>108</v>
      </c>
      <c r="L697">
        <v>1447480800</v>
      </c>
      <c r="M697" s="11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5">
        <f t="shared" si="40"/>
        <v>0.59042047531992692</v>
      </c>
      <c r="H698">
        <v>889</v>
      </c>
      <c r="I698">
        <f t="shared" si="41"/>
        <v>108.98537682789652</v>
      </c>
      <c r="J698" t="s">
        <v>21</v>
      </c>
      <c r="K698" t="s">
        <v>22</v>
      </c>
      <c r="L698">
        <v>1429506000</v>
      </c>
      <c r="M698" s="11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 t="shared" si="40"/>
        <v>1.5280062063615205</v>
      </c>
      <c r="H699">
        <v>7295</v>
      </c>
      <c r="I699">
        <f t="shared" si="41"/>
        <v>26.999314599040439</v>
      </c>
      <c r="J699" t="s">
        <v>21</v>
      </c>
      <c r="K699" t="s">
        <v>22</v>
      </c>
      <c r="L699">
        <v>1522472400</v>
      </c>
      <c r="M699" s="11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 t="shared" si="40"/>
        <v>4.466912114014252</v>
      </c>
      <c r="H700">
        <v>2893</v>
      </c>
      <c r="I700">
        <f t="shared" si="41"/>
        <v>65.004147943311438</v>
      </c>
      <c r="J700" t="s">
        <v>15</v>
      </c>
      <c r="K700" t="s">
        <v>16</v>
      </c>
      <c r="L700">
        <v>1322114400</v>
      </c>
      <c r="M700" s="11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5">
        <f t="shared" si="40"/>
        <v>0.8439189189189189</v>
      </c>
      <c r="H701">
        <v>56</v>
      </c>
      <c r="I701">
        <f t="shared" si="41"/>
        <v>111.51785714285714</v>
      </c>
      <c r="J701" t="s">
        <v>21</v>
      </c>
      <c r="K701" t="s">
        <v>22</v>
      </c>
      <c r="L701">
        <v>1561438800</v>
      </c>
      <c r="M701" s="11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5">
        <f t="shared" si="40"/>
        <v>0.03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 s="11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 t="shared" si="40"/>
        <v>1.7502692307692307</v>
      </c>
      <c r="H703">
        <v>820</v>
      </c>
      <c r="I703">
        <f t="shared" si="41"/>
        <v>110.99268292682927</v>
      </c>
      <c r="J703" t="s">
        <v>21</v>
      </c>
      <c r="K703" t="s">
        <v>22</v>
      </c>
      <c r="L703">
        <v>1301202000</v>
      </c>
      <c r="M703" s="11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5">
        <f t="shared" si="40"/>
        <v>0.54137931034482756</v>
      </c>
      <c r="H704">
        <v>83</v>
      </c>
      <c r="I704">
        <f t="shared" si="41"/>
        <v>56.746987951807228</v>
      </c>
      <c r="J704" t="s">
        <v>21</v>
      </c>
      <c r="K704" t="s">
        <v>22</v>
      </c>
      <c r="L704">
        <v>1374469200</v>
      </c>
      <c r="M704" s="11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 t="shared" si="40"/>
        <v>3.1187381703470032</v>
      </c>
      <c r="H705">
        <v>2038</v>
      </c>
      <c r="I705">
        <f t="shared" si="41"/>
        <v>97.020608439646708</v>
      </c>
      <c r="J705" t="s">
        <v>21</v>
      </c>
      <c r="K705" t="s">
        <v>22</v>
      </c>
      <c r="L705">
        <v>1334984400</v>
      </c>
      <c r="M705" s="11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 t="shared" si="40"/>
        <v>1.2278160919540231</v>
      </c>
      <c r="H706">
        <v>116</v>
      </c>
      <c r="I706">
        <f t="shared" si="41"/>
        <v>92.08620689655173</v>
      </c>
      <c r="J706" t="s">
        <v>21</v>
      </c>
      <c r="K706" t="s">
        <v>22</v>
      </c>
      <c r="L706">
        <v>1467608400</v>
      </c>
      <c r="M706" s="11">
        <f t="shared" si="42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5">
        <f t="shared" ref="G707:G770" si="44">E707/D707</f>
        <v>0.99026517383618151</v>
      </c>
      <c r="H707">
        <v>2025</v>
      </c>
      <c r="I707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11">
        <f t="shared" ref="M707:M770" si="46">(((L707/60)/60)/24)+DATE(1970,1,1)</f>
        <v>41619.25</v>
      </c>
      <c r="N707">
        <v>1387087200</v>
      </c>
      <c r="O707" s="10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 t="shared" si="44"/>
        <v>1.278468634686347</v>
      </c>
      <c r="H708">
        <v>1345</v>
      </c>
      <c r="I708">
        <f t="shared" si="45"/>
        <v>103.03791821561339</v>
      </c>
      <c r="J708" t="s">
        <v>26</v>
      </c>
      <c r="K708" t="s">
        <v>27</v>
      </c>
      <c r="L708">
        <v>1546754400</v>
      </c>
      <c r="M708" s="11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 t="shared" si="44"/>
        <v>1.5861643835616439</v>
      </c>
      <c r="H709">
        <v>168</v>
      </c>
      <c r="I709">
        <f t="shared" si="45"/>
        <v>68.922619047619051</v>
      </c>
      <c r="J709" t="s">
        <v>21</v>
      </c>
      <c r="K709" t="s">
        <v>22</v>
      </c>
      <c r="L709">
        <v>1544248800</v>
      </c>
      <c r="M709" s="11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 t="shared" si="44"/>
        <v>7.0705882352941174</v>
      </c>
      <c r="H710">
        <v>137</v>
      </c>
      <c r="I710">
        <f t="shared" si="45"/>
        <v>87.737226277372258</v>
      </c>
      <c r="J710" t="s">
        <v>98</v>
      </c>
      <c r="K710" t="s">
        <v>99</v>
      </c>
      <c r="L710">
        <v>1495429200</v>
      </c>
      <c r="M710" s="11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 t="shared" si="44"/>
        <v>1.4238775510204082</v>
      </c>
      <c r="H711">
        <v>186</v>
      </c>
      <c r="I711">
        <f t="shared" si="45"/>
        <v>75.021505376344081</v>
      </c>
      <c r="J711" t="s">
        <v>107</v>
      </c>
      <c r="K711" t="s">
        <v>108</v>
      </c>
      <c r="L711">
        <v>1334811600</v>
      </c>
      <c r="M711" s="11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 t="shared" si="44"/>
        <v>1.4786046511627906</v>
      </c>
      <c r="H712">
        <v>125</v>
      </c>
      <c r="I712">
        <f t="shared" si="45"/>
        <v>50.863999999999997</v>
      </c>
      <c r="J712" t="s">
        <v>21</v>
      </c>
      <c r="K712" t="s">
        <v>22</v>
      </c>
      <c r="L712">
        <v>1531544400</v>
      </c>
      <c r="M712" s="11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5">
        <f t="shared" si="44"/>
        <v>0.20322580645161289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 s="11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 t="shared" si="44"/>
        <v>18.40625</v>
      </c>
      <c r="H714">
        <v>202</v>
      </c>
      <c r="I714">
        <f t="shared" si="45"/>
        <v>72.896039603960389</v>
      </c>
      <c r="J714" t="s">
        <v>21</v>
      </c>
      <c r="K714" t="s">
        <v>22</v>
      </c>
      <c r="L714">
        <v>1467954000</v>
      </c>
      <c r="M714" s="11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 t="shared" si="44"/>
        <v>1.6194202898550725</v>
      </c>
      <c r="H715">
        <v>103</v>
      </c>
      <c r="I715">
        <f t="shared" si="45"/>
        <v>108.48543689320388</v>
      </c>
      <c r="J715" t="s">
        <v>21</v>
      </c>
      <c r="K715" t="s">
        <v>22</v>
      </c>
      <c r="L715">
        <v>1471842000</v>
      </c>
      <c r="M715" s="11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 t="shared" si="44"/>
        <v>4.7282077922077921</v>
      </c>
      <c r="H716">
        <v>1785</v>
      </c>
      <c r="I716">
        <f t="shared" si="45"/>
        <v>101.98095238095237</v>
      </c>
      <c r="J716" t="s">
        <v>21</v>
      </c>
      <c r="K716" t="s">
        <v>22</v>
      </c>
      <c r="L716">
        <v>1408424400</v>
      </c>
      <c r="M716" s="11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5">
        <f t="shared" si="44"/>
        <v>0.24466101694915254</v>
      </c>
      <c r="H717">
        <v>656</v>
      </c>
      <c r="I717">
        <f t="shared" si="45"/>
        <v>44.009146341463413</v>
      </c>
      <c r="J717" t="s">
        <v>21</v>
      </c>
      <c r="K717" t="s">
        <v>22</v>
      </c>
      <c r="L717">
        <v>1281157200</v>
      </c>
      <c r="M717" s="11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 t="shared" si="44"/>
        <v>5.1764999999999999</v>
      </c>
      <c r="H718">
        <v>157</v>
      </c>
      <c r="I718">
        <f t="shared" si="45"/>
        <v>65.942675159235662</v>
      </c>
      <c r="J718" t="s">
        <v>21</v>
      </c>
      <c r="K718" t="s">
        <v>22</v>
      </c>
      <c r="L718">
        <v>1373432400</v>
      </c>
      <c r="M718" s="11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 t="shared" si="44"/>
        <v>2.4764285714285714</v>
      </c>
      <c r="H719">
        <v>555</v>
      </c>
      <c r="I719">
        <f t="shared" si="45"/>
        <v>24.987387387387386</v>
      </c>
      <c r="J719" t="s">
        <v>21</v>
      </c>
      <c r="K719" t="s">
        <v>22</v>
      </c>
      <c r="L719">
        <v>1313989200</v>
      </c>
      <c r="M719" s="11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 t="shared" si="44"/>
        <v>1.0020481927710843</v>
      </c>
      <c r="H720">
        <v>297</v>
      </c>
      <c r="I720">
        <f t="shared" si="45"/>
        <v>28.003367003367003</v>
      </c>
      <c r="J720" t="s">
        <v>21</v>
      </c>
      <c r="K720" t="s">
        <v>22</v>
      </c>
      <c r="L720">
        <v>1371445200</v>
      </c>
      <c r="M720" s="11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 t="shared" si="44"/>
        <v>1.53</v>
      </c>
      <c r="H721">
        <v>123</v>
      </c>
      <c r="I721">
        <f t="shared" si="45"/>
        <v>85.829268292682926</v>
      </c>
      <c r="J721" t="s">
        <v>21</v>
      </c>
      <c r="K721" t="s">
        <v>22</v>
      </c>
      <c r="L721">
        <v>1338267600</v>
      </c>
      <c r="M721" s="11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 t="shared" si="44"/>
        <v>0.37091954022988505</v>
      </c>
      <c r="H722">
        <v>38</v>
      </c>
      <c r="I722">
        <f t="shared" si="45"/>
        <v>84.921052631578945</v>
      </c>
      <c r="J722" t="s">
        <v>36</v>
      </c>
      <c r="K722" t="s">
        <v>37</v>
      </c>
      <c r="L722">
        <v>1519192800</v>
      </c>
      <c r="M722" s="11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 t="shared" si="44"/>
        <v>4.3923948220064728E-2</v>
      </c>
      <c r="H723">
        <v>60</v>
      </c>
      <c r="I723">
        <f t="shared" si="45"/>
        <v>90.483333333333334</v>
      </c>
      <c r="J723" t="s">
        <v>21</v>
      </c>
      <c r="K723" t="s">
        <v>22</v>
      </c>
      <c r="L723">
        <v>1522818000</v>
      </c>
      <c r="M723" s="11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 t="shared" si="44"/>
        <v>1.5650721649484536</v>
      </c>
      <c r="H724">
        <v>3036</v>
      </c>
      <c r="I724">
        <f t="shared" si="45"/>
        <v>25.00197628458498</v>
      </c>
      <c r="J724" t="s">
        <v>21</v>
      </c>
      <c r="K724" t="s">
        <v>22</v>
      </c>
      <c r="L724">
        <v>1509948000</v>
      </c>
      <c r="M724" s="11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 t="shared" si="44"/>
        <v>2.704081632653061</v>
      </c>
      <c r="H725">
        <v>144</v>
      </c>
      <c r="I725">
        <f t="shared" si="45"/>
        <v>92.013888888888886</v>
      </c>
      <c r="J725" t="s">
        <v>26</v>
      </c>
      <c r="K725" t="s">
        <v>27</v>
      </c>
      <c r="L725">
        <v>1456898400</v>
      </c>
      <c r="M725" s="11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 t="shared" si="44"/>
        <v>1.3405952380952382</v>
      </c>
      <c r="H726">
        <v>121</v>
      </c>
      <c r="I726">
        <f t="shared" si="45"/>
        <v>93.066115702479337</v>
      </c>
      <c r="J726" t="s">
        <v>40</v>
      </c>
      <c r="K726" t="s">
        <v>41</v>
      </c>
      <c r="L726">
        <v>1413954000</v>
      </c>
      <c r="M726" s="11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5">
        <f t="shared" si="44"/>
        <v>0.50398033126293995</v>
      </c>
      <c r="H727">
        <v>1596</v>
      </c>
      <c r="I727">
        <f t="shared" si="45"/>
        <v>61.008145363408524</v>
      </c>
      <c r="J727" t="s">
        <v>21</v>
      </c>
      <c r="K727" t="s">
        <v>22</v>
      </c>
      <c r="L727">
        <v>1416031200</v>
      </c>
      <c r="M727" s="11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 t="shared" si="44"/>
        <v>0.88815837937384901</v>
      </c>
      <c r="H728">
        <v>524</v>
      </c>
      <c r="I728">
        <f t="shared" si="45"/>
        <v>92.036259541984734</v>
      </c>
      <c r="J728" t="s">
        <v>21</v>
      </c>
      <c r="K728" t="s">
        <v>22</v>
      </c>
      <c r="L728">
        <v>1287982800</v>
      </c>
      <c r="M728" s="11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 t="shared" si="44"/>
        <v>1.65</v>
      </c>
      <c r="H729">
        <v>181</v>
      </c>
      <c r="I729">
        <f t="shared" si="45"/>
        <v>81.132596685082873</v>
      </c>
      <c r="J729" t="s">
        <v>21</v>
      </c>
      <c r="K729" t="s">
        <v>22</v>
      </c>
      <c r="L729">
        <v>1547964000</v>
      </c>
      <c r="M729" s="11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5">
        <f t="shared" si="44"/>
        <v>0.17499999999999999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 s="11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 t="shared" si="44"/>
        <v>1.8566071428571429</v>
      </c>
      <c r="H731">
        <v>122</v>
      </c>
      <c r="I731">
        <f t="shared" si="45"/>
        <v>85.221311475409834</v>
      </c>
      <c r="J731" t="s">
        <v>21</v>
      </c>
      <c r="K731" t="s">
        <v>22</v>
      </c>
      <c r="L731">
        <v>1359957600</v>
      </c>
      <c r="M731" s="11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 t="shared" si="44"/>
        <v>4.1266319444444441</v>
      </c>
      <c r="H732">
        <v>1071</v>
      </c>
      <c r="I732">
        <f t="shared" si="45"/>
        <v>110.96825396825396</v>
      </c>
      <c r="J732" t="s">
        <v>15</v>
      </c>
      <c r="K732" t="s">
        <v>16</v>
      </c>
      <c r="L732">
        <v>1432357200</v>
      </c>
      <c r="M732" s="11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 t="shared" si="44"/>
        <v>0.90249999999999997</v>
      </c>
      <c r="H733">
        <v>219</v>
      </c>
      <c r="I733">
        <f t="shared" si="45"/>
        <v>32.968036529680369</v>
      </c>
      <c r="J733" t="s">
        <v>21</v>
      </c>
      <c r="K733" t="s">
        <v>22</v>
      </c>
      <c r="L733">
        <v>1500786000</v>
      </c>
      <c r="M733" s="11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5">
        <f t="shared" si="44"/>
        <v>0.91984615384615387</v>
      </c>
      <c r="H734">
        <v>1121</v>
      </c>
      <c r="I734">
        <f t="shared" si="45"/>
        <v>96.005352363960753</v>
      </c>
      <c r="J734" t="s">
        <v>21</v>
      </c>
      <c r="K734" t="s">
        <v>22</v>
      </c>
      <c r="L734">
        <v>1490158800</v>
      </c>
      <c r="M734" s="11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 t="shared" si="44"/>
        <v>5.2700632911392402</v>
      </c>
      <c r="H735">
        <v>980</v>
      </c>
      <c r="I735">
        <f t="shared" si="45"/>
        <v>84.96632653061225</v>
      </c>
      <c r="J735" t="s">
        <v>21</v>
      </c>
      <c r="K735" t="s">
        <v>22</v>
      </c>
      <c r="L735">
        <v>1406178000</v>
      </c>
      <c r="M735" s="11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 t="shared" si="44"/>
        <v>3.1914285714285713</v>
      </c>
      <c r="H736">
        <v>536</v>
      </c>
      <c r="I736">
        <f t="shared" si="45"/>
        <v>25.007462686567163</v>
      </c>
      <c r="J736" t="s">
        <v>21</v>
      </c>
      <c r="K736" t="s">
        <v>22</v>
      </c>
      <c r="L736">
        <v>1485583200</v>
      </c>
      <c r="M736" s="11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 t="shared" si="44"/>
        <v>3.5418867924528303</v>
      </c>
      <c r="H737">
        <v>1991</v>
      </c>
      <c r="I737">
        <f t="shared" si="45"/>
        <v>65.998995479658461</v>
      </c>
      <c r="J737" t="s">
        <v>21</v>
      </c>
      <c r="K737" t="s">
        <v>22</v>
      </c>
      <c r="L737">
        <v>1459314000</v>
      </c>
      <c r="M737" s="11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 t="shared" si="44"/>
        <v>0.32896103896103895</v>
      </c>
      <c r="H738">
        <v>29</v>
      </c>
      <c r="I738">
        <f t="shared" si="45"/>
        <v>87.34482758620689</v>
      </c>
      <c r="J738" t="s">
        <v>21</v>
      </c>
      <c r="K738" t="s">
        <v>22</v>
      </c>
      <c r="L738">
        <v>1424412000</v>
      </c>
      <c r="M738" s="11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 t="shared" si="44"/>
        <v>1.358918918918919</v>
      </c>
      <c r="H739">
        <v>180</v>
      </c>
      <c r="I739">
        <f t="shared" si="45"/>
        <v>27.933333333333334</v>
      </c>
      <c r="J739" t="s">
        <v>21</v>
      </c>
      <c r="K739" t="s">
        <v>22</v>
      </c>
      <c r="L739">
        <v>1478844000</v>
      </c>
      <c r="M739" s="11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5">
        <f t="shared" si="44"/>
        <v>2.0843373493975904E-2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 s="11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5">
        <f t="shared" si="44"/>
        <v>0.61</v>
      </c>
      <c r="H741">
        <v>191</v>
      </c>
      <c r="I741">
        <f t="shared" si="45"/>
        <v>31.937172774869111</v>
      </c>
      <c r="J741" t="s">
        <v>21</v>
      </c>
      <c r="K741" t="s">
        <v>22</v>
      </c>
      <c r="L741">
        <v>1340946000</v>
      </c>
      <c r="M741" s="11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5">
        <f t="shared" si="44"/>
        <v>0.30037735849056602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 s="11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 t="shared" si="44"/>
        <v>11.791666666666666</v>
      </c>
      <c r="H743">
        <v>130</v>
      </c>
      <c r="I743">
        <f t="shared" si="45"/>
        <v>108.84615384615384</v>
      </c>
      <c r="J743" t="s">
        <v>21</v>
      </c>
      <c r="K743" t="s">
        <v>22</v>
      </c>
      <c r="L743">
        <v>1274590800</v>
      </c>
      <c r="M743" s="11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 t="shared" si="44"/>
        <v>11.260833333333334</v>
      </c>
      <c r="H744">
        <v>122</v>
      </c>
      <c r="I744">
        <f t="shared" si="45"/>
        <v>110.76229508196721</v>
      </c>
      <c r="J744" t="s">
        <v>21</v>
      </c>
      <c r="K744" t="s">
        <v>22</v>
      </c>
      <c r="L744">
        <v>1263880800</v>
      </c>
      <c r="M744" s="11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5">
        <f t="shared" si="44"/>
        <v>0.12923076923076923</v>
      </c>
      <c r="H745">
        <v>17</v>
      </c>
      <c r="I745">
        <f t="shared" si="45"/>
        <v>29.647058823529413</v>
      </c>
      <c r="J745" t="s">
        <v>21</v>
      </c>
      <c r="K745" t="s">
        <v>22</v>
      </c>
      <c r="L745">
        <v>1445403600</v>
      </c>
      <c r="M745" s="11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 t="shared" si="44"/>
        <v>7.12</v>
      </c>
      <c r="H746">
        <v>140</v>
      </c>
      <c r="I746">
        <f t="shared" si="45"/>
        <v>101.71428571428571</v>
      </c>
      <c r="J746" t="s">
        <v>21</v>
      </c>
      <c r="K746" t="s">
        <v>22</v>
      </c>
      <c r="L746">
        <v>1533877200</v>
      </c>
      <c r="M746" s="11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5">
        <f t="shared" si="44"/>
        <v>0.30304347826086958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 s="11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 t="shared" si="44"/>
        <v>2.1250896057347672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 s="11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 t="shared" si="44"/>
        <v>2.2885714285714287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 s="11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 t="shared" si="44"/>
        <v>0.34959979476654696</v>
      </c>
      <c r="H750">
        <v>614</v>
      </c>
      <c r="I750">
        <f t="shared" si="45"/>
        <v>110.97231270358306</v>
      </c>
      <c r="J750" t="s">
        <v>21</v>
      </c>
      <c r="K750" t="s">
        <v>22</v>
      </c>
      <c r="L750">
        <v>1267423200</v>
      </c>
      <c r="M750" s="11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 t="shared" si="44"/>
        <v>1.5729069767441861</v>
      </c>
      <c r="H751">
        <v>366</v>
      </c>
      <c r="I751">
        <f t="shared" si="45"/>
        <v>36.959016393442624</v>
      </c>
      <c r="J751" t="s">
        <v>107</v>
      </c>
      <c r="K751" t="s">
        <v>108</v>
      </c>
      <c r="L751">
        <v>1412744400</v>
      </c>
      <c r="M751" s="11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5">
        <f t="shared" si="44"/>
        <v>0.01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 s="11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 t="shared" si="44"/>
        <v>2.3230555555555554</v>
      </c>
      <c r="H753">
        <v>270</v>
      </c>
      <c r="I753">
        <f t="shared" si="45"/>
        <v>30.974074074074075</v>
      </c>
      <c r="J753" t="s">
        <v>21</v>
      </c>
      <c r="K753" t="s">
        <v>22</v>
      </c>
      <c r="L753">
        <v>1458190800</v>
      </c>
      <c r="M753" s="11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 t="shared" si="44"/>
        <v>0.92448275862068963</v>
      </c>
      <c r="H754">
        <v>114</v>
      </c>
      <c r="I754">
        <f t="shared" si="45"/>
        <v>47.035087719298247</v>
      </c>
      <c r="J754" t="s">
        <v>21</v>
      </c>
      <c r="K754" t="s">
        <v>22</v>
      </c>
      <c r="L754">
        <v>1280984400</v>
      </c>
      <c r="M754" s="11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 t="shared" si="44"/>
        <v>2.5670212765957445</v>
      </c>
      <c r="H755">
        <v>137</v>
      </c>
      <c r="I755">
        <f t="shared" si="45"/>
        <v>88.065693430656935</v>
      </c>
      <c r="J755" t="s">
        <v>21</v>
      </c>
      <c r="K755" t="s">
        <v>22</v>
      </c>
      <c r="L755">
        <v>1274590800</v>
      </c>
      <c r="M755" s="11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 t="shared" si="44"/>
        <v>1.6847017045454546</v>
      </c>
      <c r="H756">
        <v>3205</v>
      </c>
      <c r="I756">
        <f t="shared" si="45"/>
        <v>37.005616224648989</v>
      </c>
      <c r="J756" t="s">
        <v>21</v>
      </c>
      <c r="K756" t="s">
        <v>22</v>
      </c>
      <c r="L756">
        <v>1351400400</v>
      </c>
      <c r="M756" s="11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 t="shared" si="44"/>
        <v>1.6657777777777778</v>
      </c>
      <c r="H757">
        <v>288</v>
      </c>
      <c r="I757">
        <f t="shared" si="45"/>
        <v>26.027777777777779</v>
      </c>
      <c r="J757" t="s">
        <v>36</v>
      </c>
      <c r="K757" t="s">
        <v>37</v>
      </c>
      <c r="L757">
        <v>1514354400</v>
      </c>
      <c r="M757" s="11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 t="shared" si="44"/>
        <v>7.7207692307692311</v>
      </c>
      <c r="H758">
        <v>148</v>
      </c>
      <c r="I758">
        <f t="shared" si="45"/>
        <v>67.817567567567565</v>
      </c>
      <c r="J758" t="s">
        <v>21</v>
      </c>
      <c r="K758" t="s">
        <v>22</v>
      </c>
      <c r="L758">
        <v>1421733600</v>
      </c>
      <c r="M758" s="11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 t="shared" si="44"/>
        <v>4.0685714285714285</v>
      </c>
      <c r="H759">
        <v>114</v>
      </c>
      <c r="I759">
        <f t="shared" si="45"/>
        <v>49.964912280701753</v>
      </c>
      <c r="J759" t="s">
        <v>21</v>
      </c>
      <c r="K759" t="s">
        <v>22</v>
      </c>
      <c r="L759">
        <v>1305176400</v>
      </c>
      <c r="M759" s="11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 t="shared" si="44"/>
        <v>5.6420608108108112</v>
      </c>
      <c r="H760">
        <v>1518</v>
      </c>
      <c r="I760">
        <f t="shared" si="45"/>
        <v>110.01646903820817</v>
      </c>
      <c r="J760" t="s">
        <v>15</v>
      </c>
      <c r="K760" t="s">
        <v>16</v>
      </c>
      <c r="L760">
        <v>1414126800</v>
      </c>
      <c r="M760" s="11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5">
        <f t="shared" si="44"/>
        <v>0.6842686567164179</v>
      </c>
      <c r="H761">
        <v>1274</v>
      </c>
      <c r="I761">
        <f t="shared" si="45"/>
        <v>89.964678178963894</v>
      </c>
      <c r="J761" t="s">
        <v>21</v>
      </c>
      <c r="K761" t="s">
        <v>22</v>
      </c>
      <c r="L761">
        <v>1517810400</v>
      </c>
      <c r="M761" s="11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5">
        <f t="shared" si="44"/>
        <v>0.34351966873706002</v>
      </c>
      <c r="H762">
        <v>210</v>
      </c>
      <c r="I762">
        <f t="shared" si="45"/>
        <v>79.009523809523813</v>
      </c>
      <c r="J762" t="s">
        <v>107</v>
      </c>
      <c r="K762" t="s">
        <v>108</v>
      </c>
      <c r="L762">
        <v>1564635600</v>
      </c>
      <c r="M762" s="11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 t="shared" si="44"/>
        <v>6.5545454545454547</v>
      </c>
      <c r="H763">
        <v>166</v>
      </c>
      <c r="I763">
        <f t="shared" si="45"/>
        <v>86.867469879518069</v>
      </c>
      <c r="J763" t="s">
        <v>21</v>
      </c>
      <c r="K763" t="s">
        <v>22</v>
      </c>
      <c r="L763">
        <v>1500699600</v>
      </c>
      <c r="M763" s="11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 t="shared" si="44"/>
        <v>1.7725714285714285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 s="11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 t="shared" si="44"/>
        <v>1.1317857142857144</v>
      </c>
      <c r="H765">
        <v>235</v>
      </c>
      <c r="I765">
        <f t="shared" si="45"/>
        <v>26.970212765957445</v>
      </c>
      <c r="J765" t="s">
        <v>21</v>
      </c>
      <c r="K765" t="s">
        <v>22</v>
      </c>
      <c r="L765">
        <v>1336453200</v>
      </c>
      <c r="M765" s="11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 t="shared" si="44"/>
        <v>7.2818181818181822</v>
      </c>
      <c r="H766">
        <v>148</v>
      </c>
      <c r="I766">
        <f t="shared" si="45"/>
        <v>54.121621621621621</v>
      </c>
      <c r="J766" t="s">
        <v>21</v>
      </c>
      <c r="K766" t="s">
        <v>22</v>
      </c>
      <c r="L766">
        <v>1305262800</v>
      </c>
      <c r="M766" s="11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 t="shared" si="44"/>
        <v>2.0833333333333335</v>
      </c>
      <c r="H767">
        <v>198</v>
      </c>
      <c r="I767">
        <f t="shared" si="45"/>
        <v>41.035353535353536</v>
      </c>
      <c r="J767" t="s">
        <v>21</v>
      </c>
      <c r="K767" t="s">
        <v>22</v>
      </c>
      <c r="L767">
        <v>1492232400</v>
      </c>
      <c r="M767" s="11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5">
        <f t="shared" si="44"/>
        <v>0.31171232876712329</v>
      </c>
      <c r="H768">
        <v>248</v>
      </c>
      <c r="I768">
        <f t="shared" si="45"/>
        <v>55.052419354838712</v>
      </c>
      <c r="J768" t="s">
        <v>26</v>
      </c>
      <c r="K768" t="s">
        <v>27</v>
      </c>
      <c r="L768">
        <v>1537333200</v>
      </c>
      <c r="M768" s="11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5">
        <f t="shared" si="44"/>
        <v>0.56967078189300413</v>
      </c>
      <c r="H769">
        <v>513</v>
      </c>
      <c r="I769">
        <f t="shared" si="45"/>
        <v>107.93762183235867</v>
      </c>
      <c r="J769" t="s">
        <v>21</v>
      </c>
      <c r="K769" t="s">
        <v>22</v>
      </c>
      <c r="L769">
        <v>1444107600</v>
      </c>
      <c r="M769" s="11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 t="shared" si="44"/>
        <v>2.31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 s="11">
        <f t="shared" si="46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5">
        <f t="shared" ref="G771:G834" si="48">E771/D771</f>
        <v>0.86867834394904464</v>
      </c>
      <c r="H771">
        <v>3410</v>
      </c>
      <c r="I771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11">
        <f t="shared" ref="M771:M834" si="50">(((L771/60)/60)/24)+DATE(1970,1,1)</f>
        <v>41501.208333333336</v>
      </c>
      <c r="N771">
        <v>1378789200</v>
      </c>
      <c r="O771" s="10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 t="shared" si="48"/>
        <v>2.7074418604651163</v>
      </c>
      <c r="H772">
        <v>216</v>
      </c>
      <c r="I772">
        <f t="shared" si="49"/>
        <v>53.898148148148145</v>
      </c>
      <c r="J772" t="s">
        <v>107</v>
      </c>
      <c r="K772" t="s">
        <v>108</v>
      </c>
      <c r="L772">
        <v>1397451600</v>
      </c>
      <c r="M772" s="11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 t="shared" si="48"/>
        <v>0.49446428571428569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 s="11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 t="shared" si="48"/>
        <v>1.1335962566844919</v>
      </c>
      <c r="H774">
        <v>5139</v>
      </c>
      <c r="I774">
        <f t="shared" si="49"/>
        <v>32.999805409612762</v>
      </c>
      <c r="J774" t="s">
        <v>21</v>
      </c>
      <c r="K774" t="s">
        <v>22</v>
      </c>
      <c r="L774">
        <v>1549692000</v>
      </c>
      <c r="M774" s="11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 t="shared" si="48"/>
        <v>1.9055555555555554</v>
      </c>
      <c r="H775">
        <v>2353</v>
      </c>
      <c r="I775">
        <f t="shared" si="49"/>
        <v>43.00254993625159</v>
      </c>
      <c r="J775" t="s">
        <v>21</v>
      </c>
      <c r="K775" t="s">
        <v>22</v>
      </c>
      <c r="L775">
        <v>1492059600</v>
      </c>
      <c r="M775" s="11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 t="shared" si="48"/>
        <v>1.355</v>
      </c>
      <c r="H776">
        <v>78</v>
      </c>
      <c r="I776">
        <f t="shared" si="49"/>
        <v>86.858974358974365</v>
      </c>
      <c r="J776" t="s">
        <v>107</v>
      </c>
      <c r="K776" t="s">
        <v>108</v>
      </c>
      <c r="L776">
        <v>1463979600</v>
      </c>
      <c r="M776" s="11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5">
        <f t="shared" si="48"/>
        <v>0.10297872340425532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 s="11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5">
        <f t="shared" si="48"/>
        <v>0.65544223826714798</v>
      </c>
      <c r="H778">
        <v>2201</v>
      </c>
      <c r="I778">
        <f t="shared" si="49"/>
        <v>32.995456610631528</v>
      </c>
      <c r="J778" t="s">
        <v>21</v>
      </c>
      <c r="K778" t="s">
        <v>22</v>
      </c>
      <c r="L778">
        <v>1562216400</v>
      </c>
      <c r="M778" s="11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5">
        <f t="shared" si="48"/>
        <v>0.49026652452025588</v>
      </c>
      <c r="H779">
        <v>676</v>
      </c>
      <c r="I779">
        <f t="shared" si="49"/>
        <v>68.028106508875737</v>
      </c>
      <c r="J779" t="s">
        <v>21</v>
      </c>
      <c r="K779" t="s">
        <v>22</v>
      </c>
      <c r="L779">
        <v>1316754000</v>
      </c>
      <c r="M779" s="11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 t="shared" si="48"/>
        <v>7.8792307692307695</v>
      </c>
      <c r="H780">
        <v>174</v>
      </c>
      <c r="I780">
        <f t="shared" si="49"/>
        <v>58.867816091954026</v>
      </c>
      <c r="J780" t="s">
        <v>98</v>
      </c>
      <c r="K780" t="s">
        <v>99</v>
      </c>
      <c r="L780">
        <v>1313211600</v>
      </c>
      <c r="M780" s="11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5">
        <f t="shared" si="48"/>
        <v>0.80306347746090156</v>
      </c>
      <c r="H781">
        <v>831</v>
      </c>
      <c r="I781">
        <f t="shared" si="49"/>
        <v>105.04572803850782</v>
      </c>
      <c r="J781" t="s">
        <v>21</v>
      </c>
      <c r="K781" t="s">
        <v>22</v>
      </c>
      <c r="L781">
        <v>1439528400</v>
      </c>
      <c r="M781" s="11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 t="shared" si="48"/>
        <v>1.0629411764705883</v>
      </c>
      <c r="H782">
        <v>164</v>
      </c>
      <c r="I782">
        <f t="shared" si="49"/>
        <v>33.054878048780488</v>
      </c>
      <c r="J782" t="s">
        <v>21</v>
      </c>
      <c r="K782" t="s">
        <v>22</v>
      </c>
      <c r="L782">
        <v>1469163600</v>
      </c>
      <c r="M782" s="11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 t="shared" si="48"/>
        <v>0.50735632183908042</v>
      </c>
      <c r="H783">
        <v>56</v>
      </c>
      <c r="I783">
        <f t="shared" si="49"/>
        <v>78.821428571428569</v>
      </c>
      <c r="J783" t="s">
        <v>98</v>
      </c>
      <c r="K783" t="s">
        <v>99</v>
      </c>
      <c r="L783">
        <v>1288501200</v>
      </c>
      <c r="M783" s="11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 t="shared" si="48"/>
        <v>2.153137254901961</v>
      </c>
      <c r="H784">
        <v>161</v>
      </c>
      <c r="I784">
        <f t="shared" si="49"/>
        <v>68.204968944099377</v>
      </c>
      <c r="J784" t="s">
        <v>21</v>
      </c>
      <c r="K784" t="s">
        <v>22</v>
      </c>
      <c r="L784">
        <v>1298959200</v>
      </c>
      <c r="M784" s="11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 t="shared" si="48"/>
        <v>1.4122972972972974</v>
      </c>
      <c r="H785">
        <v>138</v>
      </c>
      <c r="I785">
        <f t="shared" si="49"/>
        <v>75.731884057971016</v>
      </c>
      <c r="J785" t="s">
        <v>21</v>
      </c>
      <c r="K785" t="s">
        <v>22</v>
      </c>
      <c r="L785">
        <v>1387260000</v>
      </c>
      <c r="M785" s="11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 t="shared" si="48"/>
        <v>1.1533745781777278</v>
      </c>
      <c r="H786">
        <v>3308</v>
      </c>
      <c r="I786">
        <f t="shared" si="49"/>
        <v>30.996070133010882</v>
      </c>
      <c r="J786" t="s">
        <v>21</v>
      </c>
      <c r="K786" t="s">
        <v>22</v>
      </c>
      <c r="L786">
        <v>1457244000</v>
      </c>
      <c r="M786" s="11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 t="shared" si="48"/>
        <v>1.9311940298507462</v>
      </c>
      <c r="H787">
        <v>127</v>
      </c>
      <c r="I787">
        <f t="shared" si="49"/>
        <v>101.88188976377953</v>
      </c>
      <c r="J787" t="s">
        <v>26</v>
      </c>
      <c r="K787" t="s">
        <v>27</v>
      </c>
      <c r="L787">
        <v>1556341200</v>
      </c>
      <c r="M787" s="11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 t="shared" si="48"/>
        <v>7.2973333333333334</v>
      </c>
      <c r="H788">
        <v>207</v>
      </c>
      <c r="I788">
        <f t="shared" si="49"/>
        <v>52.879227053140099</v>
      </c>
      <c r="J788" t="s">
        <v>107</v>
      </c>
      <c r="K788" t="s">
        <v>108</v>
      </c>
      <c r="L788">
        <v>1522126800</v>
      </c>
      <c r="M788" s="11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5">
        <f t="shared" si="48"/>
        <v>0.99663398692810456</v>
      </c>
      <c r="H789">
        <v>859</v>
      </c>
      <c r="I789">
        <f t="shared" si="49"/>
        <v>71.005820721769496</v>
      </c>
      <c r="J789" t="s">
        <v>15</v>
      </c>
      <c r="K789" t="s">
        <v>16</v>
      </c>
      <c r="L789">
        <v>1305954000</v>
      </c>
      <c r="M789" s="11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 t="shared" si="48"/>
        <v>0.88166666666666671</v>
      </c>
      <c r="H790">
        <v>31</v>
      </c>
      <c r="I790">
        <f t="shared" si="49"/>
        <v>102.38709677419355</v>
      </c>
      <c r="J790" t="s">
        <v>21</v>
      </c>
      <c r="K790" t="s">
        <v>22</v>
      </c>
      <c r="L790">
        <v>1350709200</v>
      </c>
      <c r="M790" s="11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5">
        <f t="shared" si="48"/>
        <v>0.37233333333333335</v>
      </c>
      <c r="H791">
        <v>45</v>
      </c>
      <c r="I791">
        <f t="shared" si="49"/>
        <v>74.466666666666669</v>
      </c>
      <c r="J791" t="s">
        <v>21</v>
      </c>
      <c r="K791" t="s">
        <v>22</v>
      </c>
      <c r="L791">
        <v>1401166800</v>
      </c>
      <c r="M791" s="11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 t="shared" si="48"/>
        <v>0.30540075309306081</v>
      </c>
      <c r="H792">
        <v>1113</v>
      </c>
      <c r="I792">
        <f t="shared" si="49"/>
        <v>51.009883198562441</v>
      </c>
      <c r="J792" t="s">
        <v>21</v>
      </c>
      <c r="K792" t="s">
        <v>22</v>
      </c>
      <c r="L792">
        <v>1266127200</v>
      </c>
      <c r="M792" s="11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5">
        <f t="shared" si="48"/>
        <v>0.25714285714285712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 s="11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5">
        <f t="shared" si="48"/>
        <v>0.34</v>
      </c>
      <c r="H794">
        <v>7</v>
      </c>
      <c r="I794">
        <f t="shared" si="49"/>
        <v>97.142857142857139</v>
      </c>
      <c r="J794" t="s">
        <v>21</v>
      </c>
      <c r="K794" t="s">
        <v>22</v>
      </c>
      <c r="L794">
        <v>1372222800</v>
      </c>
      <c r="M794" s="11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 t="shared" si="48"/>
        <v>11.859090909090909</v>
      </c>
      <c r="H795">
        <v>181</v>
      </c>
      <c r="I795">
        <f t="shared" si="49"/>
        <v>72.071823204419886</v>
      </c>
      <c r="J795" t="s">
        <v>98</v>
      </c>
      <c r="K795" t="s">
        <v>99</v>
      </c>
      <c r="L795">
        <v>1372136400</v>
      </c>
      <c r="M795" s="11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 t="shared" si="48"/>
        <v>1.2539393939393939</v>
      </c>
      <c r="H796">
        <v>110</v>
      </c>
      <c r="I796">
        <f t="shared" si="49"/>
        <v>75.236363636363635</v>
      </c>
      <c r="J796" t="s">
        <v>21</v>
      </c>
      <c r="K796" t="s">
        <v>22</v>
      </c>
      <c r="L796">
        <v>1513922400</v>
      </c>
      <c r="M796" s="11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5">
        <f t="shared" si="48"/>
        <v>0.14394366197183098</v>
      </c>
      <c r="H797">
        <v>31</v>
      </c>
      <c r="I797">
        <f t="shared" si="49"/>
        <v>32.967741935483872</v>
      </c>
      <c r="J797" t="s">
        <v>21</v>
      </c>
      <c r="K797" t="s">
        <v>22</v>
      </c>
      <c r="L797">
        <v>1477976400</v>
      </c>
      <c r="M797" s="11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5">
        <f t="shared" si="48"/>
        <v>0.54807692307692313</v>
      </c>
      <c r="H798">
        <v>78</v>
      </c>
      <c r="I798">
        <f t="shared" si="49"/>
        <v>54.807692307692307</v>
      </c>
      <c r="J798" t="s">
        <v>21</v>
      </c>
      <c r="K798" t="s">
        <v>22</v>
      </c>
      <c r="L798">
        <v>1407474000</v>
      </c>
      <c r="M798" s="11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 t="shared" si="48"/>
        <v>1.0963157894736841</v>
      </c>
      <c r="H799">
        <v>185</v>
      </c>
      <c r="I799">
        <f t="shared" si="49"/>
        <v>45.037837837837834</v>
      </c>
      <c r="J799" t="s">
        <v>21</v>
      </c>
      <c r="K799" t="s">
        <v>22</v>
      </c>
      <c r="L799">
        <v>1546149600</v>
      </c>
      <c r="M799" s="11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 t="shared" si="48"/>
        <v>1.8847058823529412</v>
      </c>
      <c r="H800">
        <v>121</v>
      </c>
      <c r="I800">
        <f t="shared" si="49"/>
        <v>52.958677685950413</v>
      </c>
      <c r="J800" t="s">
        <v>21</v>
      </c>
      <c r="K800" t="s">
        <v>22</v>
      </c>
      <c r="L800">
        <v>1338440400</v>
      </c>
      <c r="M800" s="11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5">
        <f t="shared" si="48"/>
        <v>0.87008284023668636</v>
      </c>
      <c r="H801">
        <v>1225</v>
      </c>
      <c r="I801">
        <f t="shared" si="49"/>
        <v>60.017959183673469</v>
      </c>
      <c r="J801" t="s">
        <v>40</v>
      </c>
      <c r="K801" t="s">
        <v>41</v>
      </c>
      <c r="L801">
        <v>1454133600</v>
      </c>
      <c r="M801" s="11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5">
        <f t="shared" si="48"/>
        <v>0.01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 s="11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 t="shared" si="48"/>
        <v>2.0291304347826089</v>
      </c>
      <c r="H803">
        <v>106</v>
      </c>
      <c r="I803">
        <f t="shared" si="49"/>
        <v>44.028301886792455</v>
      </c>
      <c r="J803" t="s">
        <v>21</v>
      </c>
      <c r="K803" t="s">
        <v>22</v>
      </c>
      <c r="L803">
        <v>1577772000</v>
      </c>
      <c r="M803" s="11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 t="shared" si="48"/>
        <v>1.9703225806451612</v>
      </c>
      <c r="H804">
        <v>142</v>
      </c>
      <c r="I804">
        <f t="shared" si="49"/>
        <v>86.028169014084511</v>
      </c>
      <c r="J804" t="s">
        <v>21</v>
      </c>
      <c r="K804" t="s">
        <v>22</v>
      </c>
      <c r="L804">
        <v>1562216400</v>
      </c>
      <c r="M804" s="11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 t="shared" si="48"/>
        <v>1.07</v>
      </c>
      <c r="H805">
        <v>233</v>
      </c>
      <c r="I805">
        <f t="shared" si="49"/>
        <v>28.012875536480685</v>
      </c>
      <c r="J805" t="s">
        <v>21</v>
      </c>
      <c r="K805" t="s">
        <v>22</v>
      </c>
      <c r="L805">
        <v>1548568800</v>
      </c>
      <c r="M805" s="11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 t="shared" si="48"/>
        <v>2.6873076923076922</v>
      </c>
      <c r="H806">
        <v>218</v>
      </c>
      <c r="I806">
        <f t="shared" si="49"/>
        <v>32.050458715596328</v>
      </c>
      <c r="J806" t="s">
        <v>21</v>
      </c>
      <c r="K806" t="s">
        <v>22</v>
      </c>
      <c r="L806">
        <v>1514872800</v>
      </c>
      <c r="M806" s="11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5">
        <f t="shared" si="48"/>
        <v>0.50845360824742269</v>
      </c>
      <c r="H807">
        <v>67</v>
      </c>
      <c r="I807">
        <f t="shared" si="49"/>
        <v>73.611940298507463</v>
      </c>
      <c r="J807" t="s">
        <v>26</v>
      </c>
      <c r="K807" t="s">
        <v>27</v>
      </c>
      <c r="L807">
        <v>1416031200</v>
      </c>
      <c r="M807" s="11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 t="shared" si="48"/>
        <v>11.802857142857142</v>
      </c>
      <c r="H808">
        <v>76</v>
      </c>
      <c r="I808">
        <f t="shared" si="49"/>
        <v>108.71052631578948</v>
      </c>
      <c r="J808" t="s">
        <v>21</v>
      </c>
      <c r="K808" t="s">
        <v>22</v>
      </c>
      <c r="L808">
        <v>1330927200</v>
      </c>
      <c r="M808" s="11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 t="shared" si="48"/>
        <v>2.64</v>
      </c>
      <c r="H809">
        <v>43</v>
      </c>
      <c r="I809">
        <f t="shared" si="49"/>
        <v>42.97674418604651</v>
      </c>
      <c r="J809" t="s">
        <v>21</v>
      </c>
      <c r="K809" t="s">
        <v>22</v>
      </c>
      <c r="L809">
        <v>1571115600</v>
      </c>
      <c r="M809" s="11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5">
        <f t="shared" si="48"/>
        <v>0.30442307692307691</v>
      </c>
      <c r="H810">
        <v>19</v>
      </c>
      <c r="I810">
        <f t="shared" si="49"/>
        <v>83.315789473684205</v>
      </c>
      <c r="J810" t="s">
        <v>21</v>
      </c>
      <c r="K810" t="s">
        <v>22</v>
      </c>
      <c r="L810">
        <v>1463461200</v>
      </c>
      <c r="M810" s="11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5">
        <f t="shared" si="48"/>
        <v>0.62880681818181816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 s="11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 t="shared" si="48"/>
        <v>1.9312499999999999</v>
      </c>
      <c r="H812">
        <v>221</v>
      </c>
      <c r="I812">
        <f t="shared" si="49"/>
        <v>55.927601809954751</v>
      </c>
      <c r="J812" t="s">
        <v>21</v>
      </c>
      <c r="K812" t="s">
        <v>22</v>
      </c>
      <c r="L812">
        <v>1511848800</v>
      </c>
      <c r="M812" s="11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5">
        <f t="shared" si="48"/>
        <v>0.77102702702702708</v>
      </c>
      <c r="H813">
        <v>679</v>
      </c>
      <c r="I813">
        <f t="shared" si="49"/>
        <v>105.03681885125184</v>
      </c>
      <c r="J813" t="s">
        <v>21</v>
      </c>
      <c r="K813" t="s">
        <v>22</v>
      </c>
      <c r="L813">
        <v>1452319200</v>
      </c>
      <c r="M813" s="11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 t="shared" si="48"/>
        <v>2.2552763819095478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 s="11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 t="shared" si="48"/>
        <v>2.3940625</v>
      </c>
      <c r="H815">
        <v>68</v>
      </c>
      <c r="I815">
        <f t="shared" si="49"/>
        <v>112.66176470588235</v>
      </c>
      <c r="J815" t="s">
        <v>21</v>
      </c>
      <c r="K815" t="s">
        <v>22</v>
      </c>
      <c r="L815">
        <v>1346043600</v>
      </c>
      <c r="M815" s="11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5">
        <f t="shared" si="48"/>
        <v>0.921875</v>
      </c>
      <c r="H816">
        <v>36</v>
      </c>
      <c r="I816">
        <f t="shared" si="49"/>
        <v>81.944444444444443</v>
      </c>
      <c r="J816" t="s">
        <v>36</v>
      </c>
      <c r="K816" t="s">
        <v>37</v>
      </c>
      <c r="L816">
        <v>1464325200</v>
      </c>
      <c r="M816" s="11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 t="shared" si="48"/>
        <v>1.3023333333333333</v>
      </c>
      <c r="H817">
        <v>183</v>
      </c>
      <c r="I817">
        <f t="shared" si="49"/>
        <v>64.049180327868854</v>
      </c>
      <c r="J817" t="s">
        <v>15</v>
      </c>
      <c r="K817" t="s">
        <v>16</v>
      </c>
      <c r="L817">
        <v>1511935200</v>
      </c>
      <c r="M817" s="11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 t="shared" si="48"/>
        <v>6.1521739130434785</v>
      </c>
      <c r="H818">
        <v>133</v>
      </c>
      <c r="I818">
        <f t="shared" si="49"/>
        <v>106.39097744360902</v>
      </c>
      <c r="J818" t="s">
        <v>21</v>
      </c>
      <c r="K818" t="s">
        <v>22</v>
      </c>
      <c r="L818">
        <v>1392012000</v>
      </c>
      <c r="M818" s="11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 t="shared" si="48"/>
        <v>3.687953216374269</v>
      </c>
      <c r="H819">
        <v>2489</v>
      </c>
      <c r="I819">
        <f t="shared" si="49"/>
        <v>76.011249497790274</v>
      </c>
      <c r="J819" t="s">
        <v>107</v>
      </c>
      <c r="K819" t="s">
        <v>108</v>
      </c>
      <c r="L819">
        <v>1556946000</v>
      </c>
      <c r="M819" s="11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 t="shared" si="48"/>
        <v>10.948571428571428</v>
      </c>
      <c r="H820">
        <v>69</v>
      </c>
      <c r="I820">
        <f t="shared" si="49"/>
        <v>111.07246376811594</v>
      </c>
      <c r="J820" t="s">
        <v>21</v>
      </c>
      <c r="K820" t="s">
        <v>22</v>
      </c>
      <c r="L820">
        <v>1548050400</v>
      </c>
      <c r="M820" s="11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5">
        <f t="shared" si="48"/>
        <v>0.50662921348314605</v>
      </c>
      <c r="H821">
        <v>47</v>
      </c>
      <c r="I821">
        <f t="shared" si="49"/>
        <v>95.936170212765958</v>
      </c>
      <c r="J821" t="s">
        <v>21</v>
      </c>
      <c r="K821" t="s">
        <v>22</v>
      </c>
      <c r="L821">
        <v>1353736800</v>
      </c>
      <c r="M821" s="11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 t="shared" si="48"/>
        <v>8.0060000000000002</v>
      </c>
      <c r="H822">
        <v>279</v>
      </c>
      <c r="I822">
        <f t="shared" si="49"/>
        <v>43.043010752688176</v>
      </c>
      <c r="J822" t="s">
        <v>40</v>
      </c>
      <c r="K822" t="s">
        <v>41</v>
      </c>
      <c r="L822">
        <v>1532840400</v>
      </c>
      <c r="M822" s="11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 t="shared" si="48"/>
        <v>2.9128571428571428</v>
      </c>
      <c r="H823">
        <v>210</v>
      </c>
      <c r="I823">
        <f t="shared" si="49"/>
        <v>67.966666666666669</v>
      </c>
      <c r="J823" t="s">
        <v>21</v>
      </c>
      <c r="K823" t="s">
        <v>22</v>
      </c>
      <c r="L823">
        <v>1488261600</v>
      </c>
      <c r="M823" s="11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 t="shared" si="48"/>
        <v>3.4996666666666667</v>
      </c>
      <c r="H824">
        <v>2100</v>
      </c>
      <c r="I824">
        <f t="shared" si="49"/>
        <v>89.991428571428571</v>
      </c>
      <c r="J824" t="s">
        <v>21</v>
      </c>
      <c r="K824" t="s">
        <v>22</v>
      </c>
      <c r="L824">
        <v>1393567200</v>
      </c>
      <c r="M824" s="11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 t="shared" si="48"/>
        <v>3.5707317073170732</v>
      </c>
      <c r="H825">
        <v>252</v>
      </c>
      <c r="I825">
        <f t="shared" si="49"/>
        <v>58.095238095238095</v>
      </c>
      <c r="J825" t="s">
        <v>21</v>
      </c>
      <c r="K825" t="s">
        <v>22</v>
      </c>
      <c r="L825">
        <v>1410325200</v>
      </c>
      <c r="M825" s="11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 t="shared" si="48"/>
        <v>1.2648941176470587</v>
      </c>
      <c r="H826">
        <v>1280</v>
      </c>
      <c r="I826">
        <f t="shared" si="49"/>
        <v>83.996875000000003</v>
      </c>
      <c r="J826" t="s">
        <v>21</v>
      </c>
      <c r="K826" t="s">
        <v>22</v>
      </c>
      <c r="L826">
        <v>1276923600</v>
      </c>
      <c r="M826" s="11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 t="shared" si="48"/>
        <v>3.875</v>
      </c>
      <c r="H827">
        <v>157</v>
      </c>
      <c r="I827">
        <f t="shared" si="49"/>
        <v>88.853503184713375</v>
      </c>
      <c r="J827" t="s">
        <v>40</v>
      </c>
      <c r="K827" t="s">
        <v>41</v>
      </c>
      <c r="L827">
        <v>1500958800</v>
      </c>
      <c r="M827" s="11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 t="shared" si="48"/>
        <v>4.5703571428571426</v>
      </c>
      <c r="H828">
        <v>194</v>
      </c>
      <c r="I828">
        <f t="shared" si="49"/>
        <v>65.963917525773198</v>
      </c>
      <c r="J828" t="s">
        <v>21</v>
      </c>
      <c r="K828" t="s">
        <v>22</v>
      </c>
      <c r="L828">
        <v>1292220000</v>
      </c>
      <c r="M828" s="11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 t="shared" si="48"/>
        <v>2.6669565217391304</v>
      </c>
      <c r="H829">
        <v>82</v>
      </c>
      <c r="I829">
        <f t="shared" si="49"/>
        <v>74.804878048780495</v>
      </c>
      <c r="J829" t="s">
        <v>26</v>
      </c>
      <c r="K829" t="s">
        <v>27</v>
      </c>
      <c r="L829">
        <v>1304398800</v>
      </c>
      <c r="M829" s="11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5">
        <f t="shared" si="48"/>
        <v>0.69</v>
      </c>
      <c r="H830">
        <v>70</v>
      </c>
      <c r="I830">
        <f t="shared" si="49"/>
        <v>69.98571428571428</v>
      </c>
      <c r="J830" t="s">
        <v>21</v>
      </c>
      <c r="K830" t="s">
        <v>22</v>
      </c>
      <c r="L830">
        <v>1535432400</v>
      </c>
      <c r="M830" s="11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5">
        <f t="shared" si="48"/>
        <v>0.51343749999999999</v>
      </c>
      <c r="H831">
        <v>154</v>
      </c>
      <c r="I831">
        <f t="shared" si="49"/>
        <v>32.006493506493506</v>
      </c>
      <c r="J831" t="s">
        <v>21</v>
      </c>
      <c r="K831" t="s">
        <v>22</v>
      </c>
      <c r="L831">
        <v>1433826000</v>
      </c>
      <c r="M831" s="11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5">
        <f t="shared" si="48"/>
        <v>1.1710526315789473E-2</v>
      </c>
      <c r="H832">
        <v>22</v>
      </c>
      <c r="I832">
        <f t="shared" si="49"/>
        <v>64.727272727272734</v>
      </c>
      <c r="J832" t="s">
        <v>21</v>
      </c>
      <c r="K832" t="s">
        <v>22</v>
      </c>
      <c r="L832">
        <v>1514959200</v>
      </c>
      <c r="M832" s="11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 t="shared" si="48"/>
        <v>1.089773429454171</v>
      </c>
      <c r="H833">
        <v>4233</v>
      </c>
      <c r="I833">
        <f t="shared" si="49"/>
        <v>24.998110087408456</v>
      </c>
      <c r="J833" t="s">
        <v>21</v>
      </c>
      <c r="K833" t="s">
        <v>22</v>
      </c>
      <c r="L833">
        <v>1332738000</v>
      </c>
      <c r="M833" s="11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 t="shared" si="48"/>
        <v>3.1517592592592591</v>
      </c>
      <c r="H834">
        <v>1297</v>
      </c>
      <c r="I834">
        <f t="shared" si="49"/>
        <v>104.97764070932922</v>
      </c>
      <c r="J834" t="s">
        <v>36</v>
      </c>
      <c r="K834" t="s">
        <v>37</v>
      </c>
      <c r="L834">
        <v>1445490000</v>
      </c>
      <c r="M834" s="11">
        <f t="shared" si="50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 t="shared" ref="G835:G898" si="52">E835/D835</f>
        <v>1.5769117647058823</v>
      </c>
      <c r="H835">
        <v>165</v>
      </c>
      <c r="I83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11">
        <f t="shared" ref="M835:M898" si="54">(((L835/60)/60)/24)+DATE(1970,1,1)</f>
        <v>40588.25</v>
      </c>
      <c r="N835">
        <v>1298613600</v>
      </c>
      <c r="O835" s="10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 t="shared" si="52"/>
        <v>1.5380821917808218</v>
      </c>
      <c r="H836">
        <v>119</v>
      </c>
      <c r="I836">
        <f t="shared" si="53"/>
        <v>94.352941176470594</v>
      </c>
      <c r="J836" t="s">
        <v>21</v>
      </c>
      <c r="K836" t="s">
        <v>22</v>
      </c>
      <c r="L836">
        <v>1371963600</v>
      </c>
      <c r="M836" s="11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5">
        <f t="shared" si="52"/>
        <v>0.89738979118329465</v>
      </c>
      <c r="H837">
        <v>1758</v>
      </c>
      <c r="I837">
        <f t="shared" si="53"/>
        <v>44.001706484641637</v>
      </c>
      <c r="J837" t="s">
        <v>21</v>
      </c>
      <c r="K837" t="s">
        <v>22</v>
      </c>
      <c r="L837">
        <v>1425103200</v>
      </c>
      <c r="M837" s="11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5">
        <f t="shared" si="52"/>
        <v>0.75135802469135804</v>
      </c>
      <c r="H838">
        <v>94</v>
      </c>
      <c r="I838">
        <f t="shared" si="53"/>
        <v>64.744680851063833</v>
      </c>
      <c r="J838" t="s">
        <v>21</v>
      </c>
      <c r="K838" t="s">
        <v>22</v>
      </c>
      <c r="L838">
        <v>1265349600</v>
      </c>
      <c r="M838" s="11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 t="shared" si="52"/>
        <v>8.5288135593220336</v>
      </c>
      <c r="H839">
        <v>1797</v>
      </c>
      <c r="I839">
        <f t="shared" si="53"/>
        <v>84.00667779632721</v>
      </c>
      <c r="J839" t="s">
        <v>21</v>
      </c>
      <c r="K839" t="s">
        <v>22</v>
      </c>
      <c r="L839">
        <v>1301202000</v>
      </c>
      <c r="M839" s="11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 t="shared" si="52"/>
        <v>1.3890625000000001</v>
      </c>
      <c r="H840">
        <v>261</v>
      </c>
      <c r="I840">
        <f t="shared" si="53"/>
        <v>34.061302681992338</v>
      </c>
      <c r="J840" t="s">
        <v>21</v>
      </c>
      <c r="K840" t="s">
        <v>22</v>
      </c>
      <c r="L840">
        <v>1538024400</v>
      </c>
      <c r="M840" s="11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 t="shared" si="52"/>
        <v>1.9018181818181819</v>
      </c>
      <c r="H841">
        <v>157</v>
      </c>
      <c r="I841">
        <f t="shared" si="53"/>
        <v>93.273885350318466</v>
      </c>
      <c r="J841" t="s">
        <v>21</v>
      </c>
      <c r="K841" t="s">
        <v>22</v>
      </c>
      <c r="L841">
        <v>1395032400</v>
      </c>
      <c r="M841" s="11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 t="shared" si="52"/>
        <v>1.0024333619948409</v>
      </c>
      <c r="H842">
        <v>3533</v>
      </c>
      <c r="I842">
        <f t="shared" si="53"/>
        <v>32.998301726577978</v>
      </c>
      <c r="J842" t="s">
        <v>21</v>
      </c>
      <c r="K842" t="s">
        <v>22</v>
      </c>
      <c r="L842">
        <v>1405486800</v>
      </c>
      <c r="M842" s="11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 t="shared" si="52"/>
        <v>1.4275824175824177</v>
      </c>
      <c r="H843">
        <v>155</v>
      </c>
      <c r="I843">
        <f t="shared" si="53"/>
        <v>83.812903225806451</v>
      </c>
      <c r="J843" t="s">
        <v>21</v>
      </c>
      <c r="K843" t="s">
        <v>22</v>
      </c>
      <c r="L843">
        <v>1455861600</v>
      </c>
      <c r="M843" s="11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 t="shared" si="52"/>
        <v>5.6313333333333331</v>
      </c>
      <c r="H844">
        <v>132</v>
      </c>
      <c r="I844">
        <f t="shared" si="53"/>
        <v>63.992424242424242</v>
      </c>
      <c r="J844" t="s">
        <v>107</v>
      </c>
      <c r="K844" t="s">
        <v>108</v>
      </c>
      <c r="L844">
        <v>1529038800</v>
      </c>
      <c r="M844" s="11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5">
        <f t="shared" si="52"/>
        <v>0.30715909090909088</v>
      </c>
      <c r="H845">
        <v>33</v>
      </c>
      <c r="I845">
        <f t="shared" si="53"/>
        <v>81.909090909090907</v>
      </c>
      <c r="J845" t="s">
        <v>21</v>
      </c>
      <c r="K845" t="s">
        <v>22</v>
      </c>
      <c r="L845">
        <v>1535259600</v>
      </c>
      <c r="M845" s="11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 t="shared" si="52"/>
        <v>0.99397727272727276</v>
      </c>
      <c r="H846">
        <v>94</v>
      </c>
      <c r="I846">
        <f t="shared" si="53"/>
        <v>93.053191489361708</v>
      </c>
      <c r="J846" t="s">
        <v>21</v>
      </c>
      <c r="K846" t="s">
        <v>22</v>
      </c>
      <c r="L846">
        <v>1327212000</v>
      </c>
      <c r="M846" s="11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 t="shared" si="52"/>
        <v>1.9754935622317598</v>
      </c>
      <c r="H847">
        <v>1354</v>
      </c>
      <c r="I847">
        <f t="shared" si="53"/>
        <v>101.98449039881831</v>
      </c>
      <c r="J847" t="s">
        <v>40</v>
      </c>
      <c r="K847" t="s">
        <v>41</v>
      </c>
      <c r="L847">
        <v>1526360400</v>
      </c>
      <c r="M847" s="11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 t="shared" si="52"/>
        <v>5.085</v>
      </c>
      <c r="H848">
        <v>48</v>
      </c>
      <c r="I848">
        <f t="shared" si="53"/>
        <v>105.9375</v>
      </c>
      <c r="J848" t="s">
        <v>21</v>
      </c>
      <c r="K848" t="s">
        <v>22</v>
      </c>
      <c r="L848">
        <v>1532149200</v>
      </c>
      <c r="M848" s="11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 t="shared" si="52"/>
        <v>2.3774468085106384</v>
      </c>
      <c r="H849">
        <v>110</v>
      </c>
      <c r="I849">
        <f t="shared" si="53"/>
        <v>101.58181818181818</v>
      </c>
      <c r="J849" t="s">
        <v>21</v>
      </c>
      <c r="K849" t="s">
        <v>22</v>
      </c>
      <c r="L849">
        <v>1515304800</v>
      </c>
      <c r="M849" s="11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 t="shared" si="52"/>
        <v>3.3846875000000001</v>
      </c>
      <c r="H850">
        <v>172</v>
      </c>
      <c r="I850">
        <f t="shared" si="53"/>
        <v>62.970930232558139</v>
      </c>
      <c r="J850" t="s">
        <v>21</v>
      </c>
      <c r="K850" t="s">
        <v>22</v>
      </c>
      <c r="L850">
        <v>1276318800</v>
      </c>
      <c r="M850" s="11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 t="shared" si="52"/>
        <v>1.3308955223880596</v>
      </c>
      <c r="H851">
        <v>307</v>
      </c>
      <c r="I851">
        <f t="shared" si="53"/>
        <v>29.045602605863191</v>
      </c>
      <c r="J851" t="s">
        <v>21</v>
      </c>
      <c r="K851" t="s">
        <v>22</v>
      </c>
      <c r="L851">
        <v>1328767200</v>
      </c>
      <c r="M851" s="11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5">
        <f t="shared" si="52"/>
        <v>0.01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 s="11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 t="shared" si="52"/>
        <v>2.0779999999999998</v>
      </c>
      <c r="H853">
        <v>160</v>
      </c>
      <c r="I853">
        <f t="shared" si="53"/>
        <v>77.924999999999997</v>
      </c>
      <c r="J853" t="s">
        <v>21</v>
      </c>
      <c r="K853" t="s">
        <v>22</v>
      </c>
      <c r="L853">
        <v>1335934800</v>
      </c>
      <c r="M853" s="11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5">
        <f t="shared" si="52"/>
        <v>0.51122448979591839</v>
      </c>
      <c r="H854">
        <v>31</v>
      </c>
      <c r="I854">
        <f t="shared" si="53"/>
        <v>80.806451612903231</v>
      </c>
      <c r="J854" t="s">
        <v>21</v>
      </c>
      <c r="K854" t="s">
        <v>22</v>
      </c>
      <c r="L854">
        <v>1310792400</v>
      </c>
      <c r="M854" s="11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 t="shared" si="52"/>
        <v>6.5205847953216374</v>
      </c>
      <c r="H855">
        <v>1467</v>
      </c>
      <c r="I855">
        <f t="shared" si="53"/>
        <v>76.006816632583508</v>
      </c>
      <c r="J855" t="s">
        <v>15</v>
      </c>
      <c r="K855" t="s">
        <v>16</v>
      </c>
      <c r="L855">
        <v>1308546000</v>
      </c>
      <c r="M855" s="11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 t="shared" si="52"/>
        <v>1.1363099415204678</v>
      </c>
      <c r="H856">
        <v>2662</v>
      </c>
      <c r="I856">
        <f t="shared" si="53"/>
        <v>72.993613824192337</v>
      </c>
      <c r="J856" t="s">
        <v>15</v>
      </c>
      <c r="K856" t="s">
        <v>16</v>
      </c>
      <c r="L856">
        <v>1574056800</v>
      </c>
      <c r="M856" s="11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 t="shared" si="52"/>
        <v>1.0237606837606839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 s="11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 t="shared" si="52"/>
        <v>3.5658333333333334</v>
      </c>
      <c r="H858">
        <v>158</v>
      </c>
      <c r="I858">
        <f t="shared" si="53"/>
        <v>54.164556962025316</v>
      </c>
      <c r="J858" t="s">
        <v>21</v>
      </c>
      <c r="K858" t="s">
        <v>22</v>
      </c>
      <c r="L858">
        <v>1335243600</v>
      </c>
      <c r="M858" s="11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 t="shared" si="52"/>
        <v>1.3986792452830188</v>
      </c>
      <c r="H859">
        <v>225</v>
      </c>
      <c r="I859">
        <f t="shared" si="53"/>
        <v>32.946666666666665</v>
      </c>
      <c r="J859" t="s">
        <v>98</v>
      </c>
      <c r="K859" t="s">
        <v>99</v>
      </c>
      <c r="L859">
        <v>1328421600</v>
      </c>
      <c r="M859" s="11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5">
        <f t="shared" si="52"/>
        <v>0.69450000000000001</v>
      </c>
      <c r="H860">
        <v>35</v>
      </c>
      <c r="I860">
        <f t="shared" si="53"/>
        <v>79.371428571428567</v>
      </c>
      <c r="J860" t="s">
        <v>21</v>
      </c>
      <c r="K860" t="s">
        <v>22</v>
      </c>
      <c r="L860">
        <v>1524286800</v>
      </c>
      <c r="M860" s="11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5">
        <f t="shared" si="52"/>
        <v>0.35534246575342465</v>
      </c>
      <c r="H861">
        <v>63</v>
      </c>
      <c r="I861">
        <f t="shared" si="53"/>
        <v>41.174603174603178</v>
      </c>
      <c r="J861" t="s">
        <v>21</v>
      </c>
      <c r="K861" t="s">
        <v>22</v>
      </c>
      <c r="L861">
        <v>1362117600</v>
      </c>
      <c r="M861" s="11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 t="shared" si="52"/>
        <v>2.5165000000000002</v>
      </c>
      <c r="H862">
        <v>65</v>
      </c>
      <c r="I862">
        <f t="shared" si="53"/>
        <v>77.430769230769229</v>
      </c>
      <c r="J862" t="s">
        <v>21</v>
      </c>
      <c r="K862" t="s">
        <v>22</v>
      </c>
      <c r="L862">
        <v>1550556000</v>
      </c>
      <c r="M862" s="11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 t="shared" si="52"/>
        <v>1.0587500000000001</v>
      </c>
      <c r="H863">
        <v>163</v>
      </c>
      <c r="I863">
        <f t="shared" si="53"/>
        <v>57.159509202453989</v>
      </c>
      <c r="J863" t="s">
        <v>21</v>
      </c>
      <c r="K863" t="s">
        <v>22</v>
      </c>
      <c r="L863">
        <v>1269147600</v>
      </c>
      <c r="M863" s="11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 t="shared" si="52"/>
        <v>1.8742857142857143</v>
      </c>
      <c r="H864">
        <v>85</v>
      </c>
      <c r="I864">
        <f t="shared" si="53"/>
        <v>77.17647058823529</v>
      </c>
      <c r="J864" t="s">
        <v>21</v>
      </c>
      <c r="K864" t="s">
        <v>22</v>
      </c>
      <c r="L864">
        <v>1312174800</v>
      </c>
      <c r="M864" s="11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 t="shared" si="52"/>
        <v>3.8678571428571429</v>
      </c>
      <c r="H865">
        <v>217</v>
      </c>
      <c r="I865">
        <f t="shared" si="53"/>
        <v>24.953917050691246</v>
      </c>
      <c r="J865" t="s">
        <v>21</v>
      </c>
      <c r="K865" t="s">
        <v>22</v>
      </c>
      <c r="L865">
        <v>1434517200</v>
      </c>
      <c r="M865" s="11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 t="shared" si="52"/>
        <v>3.4707142857142856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 s="11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 t="shared" si="52"/>
        <v>1.8582098765432098</v>
      </c>
      <c r="H867">
        <v>3272</v>
      </c>
      <c r="I867">
        <f t="shared" si="53"/>
        <v>46.000916870415651</v>
      </c>
      <c r="J867" t="s">
        <v>21</v>
      </c>
      <c r="K867" t="s">
        <v>22</v>
      </c>
      <c r="L867">
        <v>1410757200</v>
      </c>
      <c r="M867" s="11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 t="shared" si="52"/>
        <v>0.43241247264770238</v>
      </c>
      <c r="H868">
        <v>898</v>
      </c>
      <c r="I868">
        <f t="shared" si="53"/>
        <v>88.023385300668153</v>
      </c>
      <c r="J868" t="s">
        <v>21</v>
      </c>
      <c r="K868" t="s">
        <v>22</v>
      </c>
      <c r="L868">
        <v>1304830800</v>
      </c>
      <c r="M868" s="11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 t="shared" si="52"/>
        <v>1.6243749999999999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 s="11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 t="shared" si="52"/>
        <v>1.8484285714285715</v>
      </c>
      <c r="H870">
        <v>126</v>
      </c>
      <c r="I870">
        <f t="shared" si="53"/>
        <v>102.69047619047619</v>
      </c>
      <c r="J870" t="s">
        <v>21</v>
      </c>
      <c r="K870" t="s">
        <v>22</v>
      </c>
      <c r="L870">
        <v>1381554000</v>
      </c>
      <c r="M870" s="11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5">
        <f t="shared" si="52"/>
        <v>0.23703520691785052</v>
      </c>
      <c r="H871">
        <v>526</v>
      </c>
      <c r="I871">
        <f t="shared" si="53"/>
        <v>72.958174904942965</v>
      </c>
      <c r="J871" t="s">
        <v>21</v>
      </c>
      <c r="K871" t="s">
        <v>22</v>
      </c>
      <c r="L871">
        <v>1277096400</v>
      </c>
      <c r="M871" s="11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5">
        <f t="shared" si="52"/>
        <v>0.89870129870129867</v>
      </c>
      <c r="H872">
        <v>121</v>
      </c>
      <c r="I872">
        <f t="shared" si="53"/>
        <v>57.190082644628099</v>
      </c>
      <c r="J872" t="s">
        <v>21</v>
      </c>
      <c r="K872" t="s">
        <v>22</v>
      </c>
      <c r="L872">
        <v>1440392400</v>
      </c>
      <c r="M872" s="11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 t="shared" si="52"/>
        <v>2.7260419580419581</v>
      </c>
      <c r="H873">
        <v>2320</v>
      </c>
      <c r="I873">
        <f t="shared" si="53"/>
        <v>84.013793103448279</v>
      </c>
      <c r="J873" t="s">
        <v>21</v>
      </c>
      <c r="K873" t="s">
        <v>22</v>
      </c>
      <c r="L873">
        <v>1509512400</v>
      </c>
      <c r="M873" s="11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 t="shared" si="52"/>
        <v>1.7004255319148935</v>
      </c>
      <c r="H874">
        <v>81</v>
      </c>
      <c r="I874">
        <f t="shared" si="53"/>
        <v>98.666666666666671</v>
      </c>
      <c r="J874" t="s">
        <v>26</v>
      </c>
      <c r="K874" t="s">
        <v>27</v>
      </c>
      <c r="L874">
        <v>1535950800</v>
      </c>
      <c r="M874" s="11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 t="shared" si="52"/>
        <v>1.8828503562945369</v>
      </c>
      <c r="H875">
        <v>1887</v>
      </c>
      <c r="I875">
        <f t="shared" si="53"/>
        <v>42.007419183889773</v>
      </c>
      <c r="J875" t="s">
        <v>21</v>
      </c>
      <c r="K875" t="s">
        <v>22</v>
      </c>
      <c r="L875">
        <v>1389160800</v>
      </c>
      <c r="M875" s="11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 t="shared" si="52"/>
        <v>3.4693532338308457</v>
      </c>
      <c r="H876">
        <v>4358</v>
      </c>
      <c r="I876">
        <f t="shared" si="53"/>
        <v>32.002753556677376</v>
      </c>
      <c r="J876" t="s">
        <v>21</v>
      </c>
      <c r="K876" t="s">
        <v>22</v>
      </c>
      <c r="L876">
        <v>1271998800</v>
      </c>
      <c r="M876" s="11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5">
        <f t="shared" si="52"/>
        <v>0.6917721518987342</v>
      </c>
      <c r="H877">
        <v>67</v>
      </c>
      <c r="I877">
        <f t="shared" si="53"/>
        <v>81.567164179104481</v>
      </c>
      <c r="J877" t="s">
        <v>21</v>
      </c>
      <c r="K877" t="s">
        <v>22</v>
      </c>
      <c r="L877">
        <v>1294898400</v>
      </c>
      <c r="M877" s="11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5">
        <f t="shared" si="52"/>
        <v>0.25433734939759034</v>
      </c>
      <c r="H878">
        <v>57</v>
      </c>
      <c r="I878">
        <f t="shared" si="53"/>
        <v>37.035087719298247</v>
      </c>
      <c r="J878" t="s">
        <v>15</v>
      </c>
      <c r="K878" t="s">
        <v>16</v>
      </c>
      <c r="L878">
        <v>1559970000</v>
      </c>
      <c r="M878" s="11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5">
        <f t="shared" si="52"/>
        <v>0.77400977995110021</v>
      </c>
      <c r="H879">
        <v>1229</v>
      </c>
      <c r="I879">
        <f t="shared" si="53"/>
        <v>103.033360455655</v>
      </c>
      <c r="J879" t="s">
        <v>21</v>
      </c>
      <c r="K879" t="s">
        <v>22</v>
      </c>
      <c r="L879">
        <v>1469509200</v>
      </c>
      <c r="M879" s="11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5">
        <f t="shared" si="52"/>
        <v>0.37481481481481482</v>
      </c>
      <c r="H880">
        <v>12</v>
      </c>
      <c r="I880">
        <f t="shared" si="53"/>
        <v>84.333333333333329</v>
      </c>
      <c r="J880" t="s">
        <v>107</v>
      </c>
      <c r="K880" t="s">
        <v>108</v>
      </c>
      <c r="L880">
        <v>1579068000</v>
      </c>
      <c r="M880" s="11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 t="shared" si="52"/>
        <v>5.4379999999999997</v>
      </c>
      <c r="H881">
        <v>53</v>
      </c>
      <c r="I881">
        <f t="shared" si="53"/>
        <v>102.60377358490567</v>
      </c>
      <c r="J881" t="s">
        <v>21</v>
      </c>
      <c r="K881" t="s">
        <v>22</v>
      </c>
      <c r="L881">
        <v>1487743200</v>
      </c>
      <c r="M881" s="11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 t="shared" si="52"/>
        <v>2.2852189349112426</v>
      </c>
      <c r="H882">
        <v>2414</v>
      </c>
      <c r="I882">
        <f t="shared" si="53"/>
        <v>79.992129246064621</v>
      </c>
      <c r="J882" t="s">
        <v>21</v>
      </c>
      <c r="K882" t="s">
        <v>22</v>
      </c>
      <c r="L882">
        <v>1563685200</v>
      </c>
      <c r="M882" s="11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5">
        <f t="shared" si="52"/>
        <v>0.38948339483394834</v>
      </c>
      <c r="H883">
        <v>452</v>
      </c>
      <c r="I883">
        <f t="shared" si="53"/>
        <v>70.055309734513273</v>
      </c>
      <c r="J883" t="s">
        <v>21</v>
      </c>
      <c r="K883" t="s">
        <v>22</v>
      </c>
      <c r="L883">
        <v>1436418000</v>
      </c>
      <c r="M883" s="11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 t="shared" si="52"/>
        <v>3.7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 s="11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 t="shared" si="52"/>
        <v>2.3791176470588233</v>
      </c>
      <c r="H885">
        <v>193</v>
      </c>
      <c r="I885">
        <f t="shared" si="53"/>
        <v>41.911917098445599</v>
      </c>
      <c r="J885" t="s">
        <v>21</v>
      </c>
      <c r="K885" t="s">
        <v>22</v>
      </c>
      <c r="L885">
        <v>1274763600</v>
      </c>
      <c r="M885" s="11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5">
        <f t="shared" si="52"/>
        <v>0.64036299765807958</v>
      </c>
      <c r="H886">
        <v>1886</v>
      </c>
      <c r="I886">
        <f t="shared" si="53"/>
        <v>57.992576882290564</v>
      </c>
      <c r="J886" t="s">
        <v>21</v>
      </c>
      <c r="K886" t="s">
        <v>22</v>
      </c>
      <c r="L886">
        <v>1399179600</v>
      </c>
      <c r="M886" s="11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 t="shared" si="52"/>
        <v>1.1827777777777777</v>
      </c>
      <c r="H887">
        <v>52</v>
      </c>
      <c r="I887">
        <f t="shared" si="53"/>
        <v>40.942307692307693</v>
      </c>
      <c r="J887" t="s">
        <v>21</v>
      </c>
      <c r="K887" t="s">
        <v>22</v>
      </c>
      <c r="L887">
        <v>1275800400</v>
      </c>
      <c r="M887" s="11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5">
        <f t="shared" si="52"/>
        <v>0.84824037184594958</v>
      </c>
      <c r="H888">
        <v>1825</v>
      </c>
      <c r="I888">
        <f t="shared" si="53"/>
        <v>69.9972602739726</v>
      </c>
      <c r="J888" t="s">
        <v>21</v>
      </c>
      <c r="K888" t="s">
        <v>22</v>
      </c>
      <c r="L888">
        <v>1282798800</v>
      </c>
      <c r="M888" s="11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5">
        <f t="shared" si="52"/>
        <v>0.29346153846153844</v>
      </c>
      <c r="H889">
        <v>31</v>
      </c>
      <c r="I889">
        <f t="shared" si="53"/>
        <v>73.838709677419359</v>
      </c>
      <c r="J889" t="s">
        <v>21</v>
      </c>
      <c r="K889" t="s">
        <v>22</v>
      </c>
      <c r="L889">
        <v>1437109200</v>
      </c>
      <c r="M889" s="11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 t="shared" si="52"/>
        <v>2.0989655172413793</v>
      </c>
      <c r="H890">
        <v>290</v>
      </c>
      <c r="I890">
        <f t="shared" si="53"/>
        <v>41.979310344827589</v>
      </c>
      <c r="J890" t="s">
        <v>21</v>
      </c>
      <c r="K890" t="s">
        <v>22</v>
      </c>
      <c r="L890">
        <v>1491886800</v>
      </c>
      <c r="M890" s="11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 t="shared" si="52"/>
        <v>1.697857142857143</v>
      </c>
      <c r="H891">
        <v>122</v>
      </c>
      <c r="I891">
        <f t="shared" si="53"/>
        <v>77.93442622950819</v>
      </c>
      <c r="J891" t="s">
        <v>21</v>
      </c>
      <c r="K891" t="s">
        <v>22</v>
      </c>
      <c r="L891">
        <v>1394600400</v>
      </c>
      <c r="M891" s="11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 t="shared" si="52"/>
        <v>1.1595907738095239</v>
      </c>
      <c r="H892">
        <v>1470</v>
      </c>
      <c r="I892">
        <f t="shared" si="53"/>
        <v>106.01972789115646</v>
      </c>
      <c r="J892" t="s">
        <v>21</v>
      </c>
      <c r="K892" t="s">
        <v>22</v>
      </c>
      <c r="L892">
        <v>1561352400</v>
      </c>
      <c r="M892" s="11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 t="shared" si="52"/>
        <v>2.5859999999999999</v>
      </c>
      <c r="H893">
        <v>165</v>
      </c>
      <c r="I893">
        <f t="shared" si="53"/>
        <v>47.018181818181816</v>
      </c>
      <c r="J893" t="s">
        <v>15</v>
      </c>
      <c r="K893" t="s">
        <v>16</v>
      </c>
      <c r="L893">
        <v>1322892000</v>
      </c>
      <c r="M893" s="11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 t="shared" si="52"/>
        <v>2.3058333333333332</v>
      </c>
      <c r="H894">
        <v>182</v>
      </c>
      <c r="I894">
        <f t="shared" si="53"/>
        <v>76.016483516483518</v>
      </c>
      <c r="J894" t="s">
        <v>21</v>
      </c>
      <c r="K894" t="s">
        <v>22</v>
      </c>
      <c r="L894">
        <v>1274418000</v>
      </c>
      <c r="M894" s="11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 t="shared" si="52"/>
        <v>1.2821428571428573</v>
      </c>
      <c r="H895">
        <v>199</v>
      </c>
      <c r="I895">
        <f t="shared" si="53"/>
        <v>54.120603015075375</v>
      </c>
      <c r="J895" t="s">
        <v>107</v>
      </c>
      <c r="K895" t="s">
        <v>108</v>
      </c>
      <c r="L895">
        <v>1434344400</v>
      </c>
      <c r="M895" s="11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 t="shared" si="52"/>
        <v>1.8870588235294117</v>
      </c>
      <c r="H896">
        <v>56</v>
      </c>
      <c r="I896">
        <f t="shared" si="53"/>
        <v>57.285714285714285</v>
      </c>
      <c r="J896" t="s">
        <v>40</v>
      </c>
      <c r="K896" t="s">
        <v>41</v>
      </c>
      <c r="L896">
        <v>1373518800</v>
      </c>
      <c r="M896" s="11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5">
        <f t="shared" si="52"/>
        <v>6.9511889862327911E-2</v>
      </c>
      <c r="H897">
        <v>107</v>
      </c>
      <c r="I897">
        <f t="shared" si="53"/>
        <v>103.81308411214954</v>
      </c>
      <c r="J897" t="s">
        <v>21</v>
      </c>
      <c r="K897" t="s">
        <v>22</v>
      </c>
      <c r="L897">
        <v>1517637600</v>
      </c>
      <c r="M897" s="11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 t="shared" si="52"/>
        <v>7.7443434343434348</v>
      </c>
      <c r="H898">
        <v>1460</v>
      </c>
      <c r="I898">
        <f t="shared" si="53"/>
        <v>105.02602739726028</v>
      </c>
      <c r="J898" t="s">
        <v>26</v>
      </c>
      <c r="K898" t="s">
        <v>27</v>
      </c>
      <c r="L898">
        <v>1310619600</v>
      </c>
      <c r="M898" s="11">
        <f t="shared" si="54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5">
        <f t="shared" ref="G899:G962" si="56">E899/D899</f>
        <v>0.27693181818181817</v>
      </c>
      <c r="H899">
        <v>27</v>
      </c>
      <c r="I899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11">
        <f t="shared" ref="M899:M962" si="58">(((L899/60)/60)/24)+DATE(1970,1,1)</f>
        <v>43583.208333333328</v>
      </c>
      <c r="N899">
        <v>1556600400</v>
      </c>
      <c r="O899" s="10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5">
        <f t="shared" si="56"/>
        <v>0.52479620323841425</v>
      </c>
      <c r="H900">
        <v>1221</v>
      </c>
      <c r="I900">
        <f t="shared" si="57"/>
        <v>76.978705978705975</v>
      </c>
      <c r="J900" t="s">
        <v>21</v>
      </c>
      <c r="K900" t="s">
        <v>22</v>
      </c>
      <c r="L900">
        <v>1576476000</v>
      </c>
      <c r="M900" s="11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 t="shared" si="56"/>
        <v>4.0709677419354842</v>
      </c>
      <c r="H901">
        <v>123</v>
      </c>
      <c r="I901">
        <f t="shared" si="57"/>
        <v>102.60162601626017</v>
      </c>
      <c r="J901" t="s">
        <v>98</v>
      </c>
      <c r="K901" t="s">
        <v>99</v>
      </c>
      <c r="L901">
        <v>1381122000</v>
      </c>
      <c r="M901" s="11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5">
        <f t="shared" si="56"/>
        <v>0.02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 s="11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 t="shared" si="56"/>
        <v>1.5617857142857143</v>
      </c>
      <c r="H903">
        <v>159</v>
      </c>
      <c r="I903">
        <f t="shared" si="57"/>
        <v>55.0062893081761</v>
      </c>
      <c r="J903" t="s">
        <v>21</v>
      </c>
      <c r="K903" t="s">
        <v>22</v>
      </c>
      <c r="L903">
        <v>1531803600</v>
      </c>
      <c r="M903" s="11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 t="shared" si="56"/>
        <v>2.5242857142857145</v>
      </c>
      <c r="H904">
        <v>110</v>
      </c>
      <c r="I904">
        <f t="shared" si="57"/>
        <v>32.127272727272725</v>
      </c>
      <c r="J904" t="s">
        <v>21</v>
      </c>
      <c r="K904" t="s">
        <v>22</v>
      </c>
      <c r="L904">
        <v>1454133600</v>
      </c>
      <c r="M904" s="11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 t="shared" si="56"/>
        <v>1.729268292682927E-2</v>
      </c>
      <c r="H905">
        <v>14</v>
      </c>
      <c r="I905">
        <f t="shared" si="57"/>
        <v>50.642857142857146</v>
      </c>
      <c r="J905" t="s">
        <v>21</v>
      </c>
      <c r="K905" t="s">
        <v>22</v>
      </c>
      <c r="L905">
        <v>1336194000</v>
      </c>
      <c r="M905" s="11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5">
        <f t="shared" si="56"/>
        <v>0.12230769230769231</v>
      </c>
      <c r="H906">
        <v>16</v>
      </c>
      <c r="I906">
        <f t="shared" si="57"/>
        <v>49.6875</v>
      </c>
      <c r="J906" t="s">
        <v>21</v>
      </c>
      <c r="K906" t="s">
        <v>22</v>
      </c>
      <c r="L906">
        <v>1349326800</v>
      </c>
      <c r="M906" s="11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 t="shared" si="56"/>
        <v>1.6398734177215191</v>
      </c>
      <c r="H907">
        <v>236</v>
      </c>
      <c r="I907">
        <f t="shared" si="57"/>
        <v>54.894067796610166</v>
      </c>
      <c r="J907" t="s">
        <v>21</v>
      </c>
      <c r="K907" t="s">
        <v>22</v>
      </c>
      <c r="L907">
        <v>1379566800</v>
      </c>
      <c r="M907" s="11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 t="shared" si="56"/>
        <v>1.6298181818181818</v>
      </c>
      <c r="H908">
        <v>191</v>
      </c>
      <c r="I908">
        <f t="shared" si="57"/>
        <v>46.931937172774866</v>
      </c>
      <c r="J908" t="s">
        <v>21</v>
      </c>
      <c r="K908" t="s">
        <v>22</v>
      </c>
      <c r="L908">
        <v>1494651600</v>
      </c>
      <c r="M908" s="11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5">
        <f t="shared" si="56"/>
        <v>0.20252747252747252</v>
      </c>
      <c r="H909">
        <v>41</v>
      </c>
      <c r="I909">
        <f t="shared" si="57"/>
        <v>44.951219512195124</v>
      </c>
      <c r="J909" t="s">
        <v>21</v>
      </c>
      <c r="K909" t="s">
        <v>22</v>
      </c>
      <c r="L909">
        <v>1303880400</v>
      </c>
      <c r="M909" s="11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 t="shared" si="56"/>
        <v>3.1924083769633507</v>
      </c>
      <c r="H910">
        <v>3934</v>
      </c>
      <c r="I910">
        <f t="shared" si="57"/>
        <v>30.99898322318251</v>
      </c>
      <c r="J910" t="s">
        <v>21</v>
      </c>
      <c r="K910" t="s">
        <v>22</v>
      </c>
      <c r="L910">
        <v>1335934800</v>
      </c>
      <c r="M910" s="11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 t="shared" si="56"/>
        <v>4.7894444444444444</v>
      </c>
      <c r="H911">
        <v>80</v>
      </c>
      <c r="I911">
        <f t="shared" si="57"/>
        <v>107.7625</v>
      </c>
      <c r="J911" t="s">
        <v>15</v>
      </c>
      <c r="K911" t="s">
        <v>16</v>
      </c>
      <c r="L911">
        <v>1528088400</v>
      </c>
      <c r="M911" s="11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 t="shared" si="56"/>
        <v>0.19556634304207121</v>
      </c>
      <c r="H912">
        <v>296</v>
      </c>
      <c r="I912">
        <f t="shared" si="57"/>
        <v>102.07770270270271</v>
      </c>
      <c r="J912" t="s">
        <v>21</v>
      </c>
      <c r="K912" t="s">
        <v>22</v>
      </c>
      <c r="L912">
        <v>1421906400</v>
      </c>
      <c r="M912" s="11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 t="shared" si="56"/>
        <v>1.9894827586206896</v>
      </c>
      <c r="H913">
        <v>462</v>
      </c>
      <c r="I913">
        <f t="shared" si="57"/>
        <v>24.976190476190474</v>
      </c>
      <c r="J913" t="s">
        <v>21</v>
      </c>
      <c r="K913" t="s">
        <v>22</v>
      </c>
      <c r="L913">
        <v>1568005200</v>
      </c>
      <c r="M913" s="11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 t="shared" si="56"/>
        <v>7.95</v>
      </c>
      <c r="H914">
        <v>179</v>
      </c>
      <c r="I914">
        <f t="shared" si="57"/>
        <v>79.944134078212286</v>
      </c>
      <c r="J914" t="s">
        <v>21</v>
      </c>
      <c r="K914" t="s">
        <v>22</v>
      </c>
      <c r="L914">
        <v>1346821200</v>
      </c>
      <c r="M914" s="11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5">
        <f t="shared" si="56"/>
        <v>0.50621082621082625</v>
      </c>
      <c r="H915">
        <v>523</v>
      </c>
      <c r="I915">
        <f t="shared" si="57"/>
        <v>67.946462715105156</v>
      </c>
      <c r="J915" t="s">
        <v>26</v>
      </c>
      <c r="K915" t="s">
        <v>27</v>
      </c>
      <c r="L915">
        <v>1557637200</v>
      </c>
      <c r="M915" s="11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5">
        <f t="shared" si="56"/>
        <v>0.57437499999999997</v>
      </c>
      <c r="H916">
        <v>141</v>
      </c>
      <c r="I916">
        <f t="shared" si="57"/>
        <v>26.070921985815602</v>
      </c>
      <c r="J916" t="s">
        <v>40</v>
      </c>
      <c r="K916" t="s">
        <v>41</v>
      </c>
      <c r="L916">
        <v>1375592400</v>
      </c>
      <c r="M916" s="11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 t="shared" si="56"/>
        <v>1.5562827640984909</v>
      </c>
      <c r="H917">
        <v>1866</v>
      </c>
      <c r="I917">
        <f t="shared" si="57"/>
        <v>105.0032154340836</v>
      </c>
      <c r="J917" t="s">
        <v>40</v>
      </c>
      <c r="K917" t="s">
        <v>41</v>
      </c>
      <c r="L917">
        <v>1503982800</v>
      </c>
      <c r="M917" s="11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5">
        <f t="shared" si="56"/>
        <v>0.36297297297297298</v>
      </c>
      <c r="H918">
        <v>52</v>
      </c>
      <c r="I918">
        <f t="shared" si="57"/>
        <v>25.826923076923077</v>
      </c>
      <c r="J918" t="s">
        <v>21</v>
      </c>
      <c r="K918" t="s">
        <v>22</v>
      </c>
      <c r="L918">
        <v>1418882400</v>
      </c>
      <c r="M918" s="11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 t="shared" si="56"/>
        <v>0.58250000000000002</v>
      </c>
      <c r="H919">
        <v>27</v>
      </c>
      <c r="I919">
        <f t="shared" si="57"/>
        <v>77.666666666666671</v>
      </c>
      <c r="J919" t="s">
        <v>40</v>
      </c>
      <c r="K919" t="s">
        <v>41</v>
      </c>
      <c r="L919">
        <v>1309237200</v>
      </c>
      <c r="M919" s="11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 t="shared" si="56"/>
        <v>2.3739473684210526</v>
      </c>
      <c r="H920">
        <v>156</v>
      </c>
      <c r="I920">
        <f t="shared" si="57"/>
        <v>57.82692307692308</v>
      </c>
      <c r="J920" t="s">
        <v>98</v>
      </c>
      <c r="K920" t="s">
        <v>99</v>
      </c>
      <c r="L920">
        <v>1343365200</v>
      </c>
      <c r="M920" s="11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5">
        <f t="shared" si="56"/>
        <v>0.58750000000000002</v>
      </c>
      <c r="H921">
        <v>225</v>
      </c>
      <c r="I921">
        <f t="shared" si="57"/>
        <v>92.955555555555549</v>
      </c>
      <c r="J921" t="s">
        <v>26</v>
      </c>
      <c r="K921" t="s">
        <v>27</v>
      </c>
      <c r="L921">
        <v>1507957200</v>
      </c>
      <c r="M921" s="11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 t="shared" si="56"/>
        <v>1.8256603773584905</v>
      </c>
      <c r="H922">
        <v>255</v>
      </c>
      <c r="I922">
        <f t="shared" si="57"/>
        <v>37.945098039215686</v>
      </c>
      <c r="J922" t="s">
        <v>21</v>
      </c>
      <c r="K922" t="s">
        <v>22</v>
      </c>
      <c r="L922">
        <v>1549519200</v>
      </c>
      <c r="M922" s="11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5">
        <f t="shared" si="56"/>
        <v>7.5436408977556111E-3</v>
      </c>
      <c r="H923">
        <v>38</v>
      </c>
      <c r="I923">
        <f t="shared" si="57"/>
        <v>31.842105263157894</v>
      </c>
      <c r="J923" t="s">
        <v>21</v>
      </c>
      <c r="K923" t="s">
        <v>22</v>
      </c>
      <c r="L923">
        <v>1329026400</v>
      </c>
      <c r="M923" s="11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 t="shared" si="56"/>
        <v>1.7595330739299611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 s="11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 t="shared" si="56"/>
        <v>2.3788235294117648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 s="11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 t="shared" si="56"/>
        <v>4.8805076142131982</v>
      </c>
      <c r="H926">
        <v>2289</v>
      </c>
      <c r="I926">
        <f t="shared" si="57"/>
        <v>84.006989951944078</v>
      </c>
      <c r="J926" t="s">
        <v>107</v>
      </c>
      <c r="K926" t="s">
        <v>108</v>
      </c>
      <c r="L926">
        <v>1572498000</v>
      </c>
      <c r="M926" s="11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 t="shared" si="56"/>
        <v>2.2406666666666668</v>
      </c>
      <c r="H927">
        <v>65</v>
      </c>
      <c r="I927">
        <f t="shared" si="57"/>
        <v>103.41538461538461</v>
      </c>
      <c r="J927" t="s">
        <v>21</v>
      </c>
      <c r="K927" t="s">
        <v>22</v>
      </c>
      <c r="L927">
        <v>1506056400</v>
      </c>
      <c r="M927" s="11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5">
        <f t="shared" si="56"/>
        <v>0.18126436781609195</v>
      </c>
      <c r="H928">
        <v>15</v>
      </c>
      <c r="I928">
        <f t="shared" si="57"/>
        <v>105.13333333333334</v>
      </c>
      <c r="J928" t="s">
        <v>21</v>
      </c>
      <c r="K928" t="s">
        <v>22</v>
      </c>
      <c r="L928">
        <v>1463029200</v>
      </c>
      <c r="M928" s="11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5">
        <f t="shared" si="56"/>
        <v>0.45847222222222223</v>
      </c>
      <c r="H929">
        <v>37</v>
      </c>
      <c r="I929">
        <f t="shared" si="57"/>
        <v>89.21621621621621</v>
      </c>
      <c r="J929" t="s">
        <v>21</v>
      </c>
      <c r="K929" t="s">
        <v>22</v>
      </c>
      <c r="L929">
        <v>1342069200</v>
      </c>
      <c r="M929" s="11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 t="shared" si="56"/>
        <v>1.1731541218637993</v>
      </c>
      <c r="H930">
        <v>3777</v>
      </c>
      <c r="I930">
        <f t="shared" si="57"/>
        <v>51.995234312946785</v>
      </c>
      <c r="J930" t="s">
        <v>107</v>
      </c>
      <c r="K930" t="s">
        <v>108</v>
      </c>
      <c r="L930">
        <v>1388296800</v>
      </c>
      <c r="M930" s="11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 t="shared" si="56"/>
        <v>2.173090909090909</v>
      </c>
      <c r="H931">
        <v>184</v>
      </c>
      <c r="I931">
        <f t="shared" si="57"/>
        <v>64.956521739130437</v>
      </c>
      <c r="J931" t="s">
        <v>40</v>
      </c>
      <c r="K931" t="s">
        <v>41</v>
      </c>
      <c r="L931">
        <v>1493787600</v>
      </c>
      <c r="M931" s="11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 t="shared" si="56"/>
        <v>1.1228571428571428</v>
      </c>
      <c r="H932">
        <v>85</v>
      </c>
      <c r="I932">
        <f t="shared" si="57"/>
        <v>46.235294117647058</v>
      </c>
      <c r="J932" t="s">
        <v>21</v>
      </c>
      <c r="K932" t="s">
        <v>22</v>
      </c>
      <c r="L932">
        <v>1424844000</v>
      </c>
      <c r="M932" s="11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5">
        <f t="shared" si="56"/>
        <v>0.72518987341772156</v>
      </c>
      <c r="H933">
        <v>112</v>
      </c>
      <c r="I933">
        <f t="shared" si="57"/>
        <v>51.151785714285715</v>
      </c>
      <c r="J933" t="s">
        <v>21</v>
      </c>
      <c r="K933" t="s">
        <v>22</v>
      </c>
      <c r="L933">
        <v>1403931600</v>
      </c>
      <c r="M933" s="11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 t="shared" si="56"/>
        <v>2.1230434782608696</v>
      </c>
      <c r="H934">
        <v>144</v>
      </c>
      <c r="I934">
        <f t="shared" si="57"/>
        <v>33.909722222222221</v>
      </c>
      <c r="J934" t="s">
        <v>21</v>
      </c>
      <c r="K934" t="s">
        <v>22</v>
      </c>
      <c r="L934">
        <v>1394514000</v>
      </c>
      <c r="M934" s="11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 t="shared" si="56"/>
        <v>2.3974657534246577</v>
      </c>
      <c r="H935">
        <v>1902</v>
      </c>
      <c r="I935">
        <f t="shared" si="57"/>
        <v>92.016298633017882</v>
      </c>
      <c r="J935" t="s">
        <v>21</v>
      </c>
      <c r="K935" t="s">
        <v>22</v>
      </c>
      <c r="L935">
        <v>1365397200</v>
      </c>
      <c r="M935" s="11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 t="shared" si="56"/>
        <v>1.8193548387096774</v>
      </c>
      <c r="H936">
        <v>105</v>
      </c>
      <c r="I936">
        <f t="shared" si="57"/>
        <v>107.42857142857143</v>
      </c>
      <c r="J936" t="s">
        <v>21</v>
      </c>
      <c r="K936" t="s">
        <v>22</v>
      </c>
      <c r="L936">
        <v>1456120800</v>
      </c>
      <c r="M936" s="11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 t="shared" si="56"/>
        <v>1.6413114754098361</v>
      </c>
      <c r="H937">
        <v>132</v>
      </c>
      <c r="I937">
        <f t="shared" si="57"/>
        <v>75.848484848484844</v>
      </c>
      <c r="J937" t="s">
        <v>21</v>
      </c>
      <c r="K937" t="s">
        <v>22</v>
      </c>
      <c r="L937">
        <v>1437714000</v>
      </c>
      <c r="M937" s="11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5">
        <f t="shared" si="56"/>
        <v>1.6375968992248063E-2</v>
      </c>
      <c r="H938">
        <v>21</v>
      </c>
      <c r="I938">
        <f t="shared" si="57"/>
        <v>80.476190476190482</v>
      </c>
      <c r="J938" t="s">
        <v>21</v>
      </c>
      <c r="K938" t="s">
        <v>22</v>
      </c>
      <c r="L938">
        <v>1563771600</v>
      </c>
      <c r="M938" s="11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 t="shared" si="56"/>
        <v>0.49643859649122807</v>
      </c>
      <c r="H939">
        <v>976</v>
      </c>
      <c r="I939">
        <f t="shared" si="57"/>
        <v>86.978483606557376</v>
      </c>
      <c r="J939" t="s">
        <v>21</v>
      </c>
      <c r="K939" t="s">
        <v>22</v>
      </c>
      <c r="L939">
        <v>1448517600</v>
      </c>
      <c r="M939" s="11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 t="shared" si="56"/>
        <v>1.0970652173913042</v>
      </c>
      <c r="H940">
        <v>96</v>
      </c>
      <c r="I940">
        <f t="shared" si="57"/>
        <v>105.13541666666667</v>
      </c>
      <c r="J940" t="s">
        <v>21</v>
      </c>
      <c r="K940" t="s">
        <v>22</v>
      </c>
      <c r="L940">
        <v>1528779600</v>
      </c>
      <c r="M940" s="11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5">
        <f t="shared" si="56"/>
        <v>0.49217948717948717</v>
      </c>
      <c r="H941">
        <v>67</v>
      </c>
      <c r="I941">
        <f t="shared" si="57"/>
        <v>57.298507462686565</v>
      </c>
      <c r="J941" t="s">
        <v>21</v>
      </c>
      <c r="K941" t="s">
        <v>22</v>
      </c>
      <c r="L941">
        <v>1304744400</v>
      </c>
      <c r="M941" s="11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 t="shared" si="56"/>
        <v>0.62232323232323228</v>
      </c>
      <c r="H942">
        <v>66</v>
      </c>
      <c r="I942">
        <f t="shared" si="57"/>
        <v>93.348484848484844</v>
      </c>
      <c r="J942" t="s">
        <v>15</v>
      </c>
      <c r="K942" t="s">
        <v>16</v>
      </c>
      <c r="L942">
        <v>1354341600</v>
      </c>
      <c r="M942" s="11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5">
        <f t="shared" si="56"/>
        <v>0.1305813953488372</v>
      </c>
      <c r="H943">
        <v>78</v>
      </c>
      <c r="I943">
        <f t="shared" si="57"/>
        <v>71.987179487179489</v>
      </c>
      <c r="J943" t="s">
        <v>21</v>
      </c>
      <c r="K943" t="s">
        <v>22</v>
      </c>
      <c r="L943">
        <v>1294552800</v>
      </c>
      <c r="M943" s="11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5">
        <f t="shared" si="56"/>
        <v>0.64635416666666667</v>
      </c>
      <c r="H944">
        <v>67</v>
      </c>
      <c r="I944">
        <f t="shared" si="57"/>
        <v>92.611940298507463</v>
      </c>
      <c r="J944" t="s">
        <v>26</v>
      </c>
      <c r="K944" t="s">
        <v>27</v>
      </c>
      <c r="L944">
        <v>1295935200</v>
      </c>
      <c r="M944" s="11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 t="shared" si="56"/>
        <v>1.5958666666666668</v>
      </c>
      <c r="H945">
        <v>114</v>
      </c>
      <c r="I945">
        <f t="shared" si="57"/>
        <v>104.99122807017544</v>
      </c>
      <c r="J945" t="s">
        <v>21</v>
      </c>
      <c r="K945" t="s">
        <v>22</v>
      </c>
      <c r="L945">
        <v>1411534800</v>
      </c>
      <c r="M945" s="11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5">
        <f t="shared" si="56"/>
        <v>0.81420000000000003</v>
      </c>
      <c r="H946">
        <v>263</v>
      </c>
      <c r="I946">
        <f t="shared" si="57"/>
        <v>30.958174904942965</v>
      </c>
      <c r="J946" t="s">
        <v>26</v>
      </c>
      <c r="K946" t="s">
        <v>27</v>
      </c>
      <c r="L946">
        <v>1486706400</v>
      </c>
      <c r="M946" s="11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5">
        <f t="shared" si="56"/>
        <v>0.32444767441860467</v>
      </c>
      <c r="H947">
        <v>1691</v>
      </c>
      <c r="I947">
        <f t="shared" si="57"/>
        <v>33.001182732111175</v>
      </c>
      <c r="J947" t="s">
        <v>21</v>
      </c>
      <c r="K947" t="s">
        <v>22</v>
      </c>
      <c r="L947">
        <v>1333602000</v>
      </c>
      <c r="M947" s="11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5">
        <f t="shared" si="56"/>
        <v>9.9141184124918666E-2</v>
      </c>
      <c r="H948">
        <v>181</v>
      </c>
      <c r="I948">
        <f t="shared" si="57"/>
        <v>84.187845303867405</v>
      </c>
      <c r="J948" t="s">
        <v>21</v>
      </c>
      <c r="K948" t="s">
        <v>22</v>
      </c>
      <c r="L948">
        <v>1308200400</v>
      </c>
      <c r="M948" s="11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5">
        <f t="shared" si="56"/>
        <v>0.26694444444444443</v>
      </c>
      <c r="H949">
        <v>13</v>
      </c>
      <c r="I949">
        <f t="shared" si="57"/>
        <v>73.92307692307692</v>
      </c>
      <c r="J949" t="s">
        <v>21</v>
      </c>
      <c r="K949" t="s">
        <v>22</v>
      </c>
      <c r="L949">
        <v>1411707600</v>
      </c>
      <c r="M949" s="11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 t="shared" si="56"/>
        <v>0.62957446808510642</v>
      </c>
      <c r="H950">
        <v>160</v>
      </c>
      <c r="I950">
        <f t="shared" si="57"/>
        <v>36.987499999999997</v>
      </c>
      <c r="J950" t="s">
        <v>21</v>
      </c>
      <c r="K950" t="s">
        <v>22</v>
      </c>
      <c r="L950">
        <v>1418364000</v>
      </c>
      <c r="M950" s="11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 t="shared" si="56"/>
        <v>1.6135593220338984</v>
      </c>
      <c r="H951">
        <v>203</v>
      </c>
      <c r="I951">
        <f t="shared" si="57"/>
        <v>46.896551724137929</v>
      </c>
      <c r="J951" t="s">
        <v>21</v>
      </c>
      <c r="K951" t="s">
        <v>22</v>
      </c>
      <c r="L951">
        <v>1429333200</v>
      </c>
      <c r="M951" s="11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5">
        <f t="shared" si="56"/>
        <v>0.05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 s="11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 t="shared" si="56"/>
        <v>10.969379310344827</v>
      </c>
      <c r="H953">
        <v>1559</v>
      </c>
      <c r="I953">
        <f t="shared" si="57"/>
        <v>102.02437459910199</v>
      </c>
      <c r="J953" t="s">
        <v>21</v>
      </c>
      <c r="K953" t="s">
        <v>22</v>
      </c>
      <c r="L953">
        <v>1482732000</v>
      </c>
      <c r="M953" s="11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 t="shared" si="56"/>
        <v>0.70094158075601376</v>
      </c>
      <c r="H954">
        <v>2266</v>
      </c>
      <c r="I954">
        <f t="shared" si="57"/>
        <v>45.007502206531335</v>
      </c>
      <c r="J954" t="s">
        <v>21</v>
      </c>
      <c r="K954" t="s">
        <v>22</v>
      </c>
      <c r="L954">
        <v>1470718800</v>
      </c>
      <c r="M954" s="11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5">
        <f t="shared" si="56"/>
        <v>0.6</v>
      </c>
      <c r="H955">
        <v>21</v>
      </c>
      <c r="I955">
        <f t="shared" si="57"/>
        <v>94.285714285714292</v>
      </c>
      <c r="J955" t="s">
        <v>21</v>
      </c>
      <c r="K955" t="s">
        <v>22</v>
      </c>
      <c r="L955">
        <v>1450591200</v>
      </c>
      <c r="M955" s="11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 t="shared" si="56"/>
        <v>3.6709859154929578</v>
      </c>
      <c r="H956">
        <v>1548</v>
      </c>
      <c r="I956">
        <f t="shared" si="57"/>
        <v>101.02325581395348</v>
      </c>
      <c r="J956" t="s">
        <v>26</v>
      </c>
      <c r="K956" t="s">
        <v>27</v>
      </c>
      <c r="L956">
        <v>1348290000</v>
      </c>
      <c r="M956" s="11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 t="shared" si="56"/>
        <v>11.09</v>
      </c>
      <c r="H957">
        <v>80</v>
      </c>
      <c r="I957">
        <f t="shared" si="57"/>
        <v>97.037499999999994</v>
      </c>
      <c r="J957" t="s">
        <v>21</v>
      </c>
      <c r="K957" t="s">
        <v>22</v>
      </c>
      <c r="L957">
        <v>1353823200</v>
      </c>
      <c r="M957" s="11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5">
        <f t="shared" si="56"/>
        <v>0.19028784648187633</v>
      </c>
      <c r="H958">
        <v>830</v>
      </c>
      <c r="I958">
        <f t="shared" si="57"/>
        <v>43.00963855421687</v>
      </c>
      <c r="J958" t="s">
        <v>21</v>
      </c>
      <c r="K958" t="s">
        <v>22</v>
      </c>
      <c r="L958">
        <v>1450764000</v>
      </c>
      <c r="M958" s="11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 t="shared" si="56"/>
        <v>1.2687755102040816</v>
      </c>
      <c r="H959">
        <v>131</v>
      </c>
      <c r="I959">
        <f t="shared" si="57"/>
        <v>94.916030534351151</v>
      </c>
      <c r="J959" t="s">
        <v>21</v>
      </c>
      <c r="K959" t="s">
        <v>22</v>
      </c>
      <c r="L959">
        <v>1329372000</v>
      </c>
      <c r="M959" s="11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 t="shared" si="56"/>
        <v>7.3463636363636367</v>
      </c>
      <c r="H960">
        <v>112</v>
      </c>
      <c r="I960">
        <f t="shared" si="57"/>
        <v>72.151785714285708</v>
      </c>
      <c r="J960" t="s">
        <v>21</v>
      </c>
      <c r="K960" t="s">
        <v>22</v>
      </c>
      <c r="L960">
        <v>1277096400</v>
      </c>
      <c r="M960" s="11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5">
        <f t="shared" si="56"/>
        <v>4.5731034482758622E-2</v>
      </c>
      <c r="H961">
        <v>130</v>
      </c>
      <c r="I961">
        <f t="shared" si="57"/>
        <v>51.007692307692309</v>
      </c>
      <c r="J961" t="s">
        <v>21</v>
      </c>
      <c r="K961" t="s">
        <v>22</v>
      </c>
      <c r="L961">
        <v>1277701200</v>
      </c>
      <c r="M961" s="11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5">
        <f t="shared" si="56"/>
        <v>0.85054545454545449</v>
      </c>
      <c r="H962">
        <v>55</v>
      </c>
      <c r="I962">
        <f t="shared" si="57"/>
        <v>85.054545454545448</v>
      </c>
      <c r="J962" t="s">
        <v>21</v>
      </c>
      <c r="K962" t="s">
        <v>22</v>
      </c>
      <c r="L962">
        <v>1454911200</v>
      </c>
      <c r="M962" s="11">
        <f t="shared" si="58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 t="shared" ref="G963:G1001" si="60">E963/D963</f>
        <v>1.1929824561403508</v>
      </c>
      <c r="H963">
        <v>155</v>
      </c>
      <c r="I963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11">
        <f t="shared" ref="M963:M1001" si="62">(((L963/60)/60)/24)+DATE(1970,1,1)</f>
        <v>40591.25</v>
      </c>
      <c r="N963">
        <v>1298268000</v>
      </c>
      <c r="O963" s="10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 t="shared" si="60"/>
        <v>2.9602777777777778</v>
      </c>
      <c r="H964">
        <v>266</v>
      </c>
      <c r="I964">
        <f t="shared" si="61"/>
        <v>40.063909774436091</v>
      </c>
      <c r="J964" t="s">
        <v>21</v>
      </c>
      <c r="K964" t="s">
        <v>22</v>
      </c>
      <c r="L964">
        <v>1384408800</v>
      </c>
      <c r="M964" s="11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5">
        <f t="shared" si="60"/>
        <v>0.84694915254237291</v>
      </c>
      <c r="H965">
        <v>114</v>
      </c>
      <c r="I965">
        <f t="shared" si="61"/>
        <v>43.833333333333336</v>
      </c>
      <c r="J965" t="s">
        <v>107</v>
      </c>
      <c r="K965" t="s">
        <v>108</v>
      </c>
      <c r="L965">
        <v>1299304800</v>
      </c>
      <c r="M965" s="11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 t="shared" si="60"/>
        <v>3.5578378378378379</v>
      </c>
      <c r="H966">
        <v>155</v>
      </c>
      <c r="I966">
        <f t="shared" si="61"/>
        <v>84.92903225806451</v>
      </c>
      <c r="J966" t="s">
        <v>21</v>
      </c>
      <c r="K966" t="s">
        <v>22</v>
      </c>
      <c r="L966">
        <v>1431320400</v>
      </c>
      <c r="M966" s="11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 t="shared" si="60"/>
        <v>3.8640909090909092</v>
      </c>
      <c r="H967">
        <v>207</v>
      </c>
      <c r="I967">
        <f t="shared" si="61"/>
        <v>41.067632850241544</v>
      </c>
      <c r="J967" t="s">
        <v>40</v>
      </c>
      <c r="K967" t="s">
        <v>41</v>
      </c>
      <c r="L967">
        <v>1264399200</v>
      </c>
      <c r="M967" s="11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 t="shared" si="60"/>
        <v>7.9223529411764702</v>
      </c>
      <c r="H968">
        <v>245</v>
      </c>
      <c r="I968">
        <f t="shared" si="61"/>
        <v>54.971428571428568</v>
      </c>
      <c r="J968" t="s">
        <v>21</v>
      </c>
      <c r="K968" t="s">
        <v>22</v>
      </c>
      <c r="L968">
        <v>1497502800</v>
      </c>
      <c r="M968" s="11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 t="shared" si="60"/>
        <v>1.3703393665158372</v>
      </c>
      <c r="H969">
        <v>1573</v>
      </c>
      <c r="I969">
        <f t="shared" si="61"/>
        <v>77.010807374443743</v>
      </c>
      <c r="J969" t="s">
        <v>21</v>
      </c>
      <c r="K969" t="s">
        <v>22</v>
      </c>
      <c r="L969">
        <v>1333688400</v>
      </c>
      <c r="M969" s="11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 t="shared" si="60"/>
        <v>3.3820833333333336</v>
      </c>
      <c r="H970">
        <v>114</v>
      </c>
      <c r="I970">
        <f t="shared" si="61"/>
        <v>71.201754385964918</v>
      </c>
      <c r="J970" t="s">
        <v>21</v>
      </c>
      <c r="K970" t="s">
        <v>22</v>
      </c>
      <c r="L970">
        <v>1293861600</v>
      </c>
      <c r="M970" s="11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 t="shared" si="60"/>
        <v>1.0822784810126582</v>
      </c>
      <c r="H971">
        <v>93</v>
      </c>
      <c r="I971">
        <f t="shared" si="61"/>
        <v>91.935483870967744</v>
      </c>
      <c r="J971" t="s">
        <v>21</v>
      </c>
      <c r="K971" t="s">
        <v>22</v>
      </c>
      <c r="L971">
        <v>1576994400</v>
      </c>
      <c r="M971" s="11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5">
        <f t="shared" si="60"/>
        <v>0.60757639620653314</v>
      </c>
      <c r="H972">
        <v>594</v>
      </c>
      <c r="I972">
        <f t="shared" si="61"/>
        <v>97.069023569023571</v>
      </c>
      <c r="J972" t="s">
        <v>21</v>
      </c>
      <c r="K972" t="s">
        <v>22</v>
      </c>
      <c r="L972">
        <v>1304917200</v>
      </c>
      <c r="M972" s="11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5">
        <f t="shared" si="60"/>
        <v>0.27725490196078434</v>
      </c>
      <c r="H973">
        <v>24</v>
      </c>
      <c r="I973">
        <f t="shared" si="61"/>
        <v>58.916666666666664</v>
      </c>
      <c r="J973" t="s">
        <v>21</v>
      </c>
      <c r="K973" t="s">
        <v>22</v>
      </c>
      <c r="L973">
        <v>1381208400</v>
      </c>
      <c r="M973" s="11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 t="shared" si="60"/>
        <v>2.283934426229508</v>
      </c>
      <c r="H974">
        <v>1681</v>
      </c>
      <c r="I974">
        <f t="shared" si="61"/>
        <v>58.015466983938133</v>
      </c>
      <c r="J974" t="s">
        <v>21</v>
      </c>
      <c r="K974" t="s">
        <v>22</v>
      </c>
      <c r="L974">
        <v>1401685200</v>
      </c>
      <c r="M974" s="11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5">
        <f t="shared" si="60"/>
        <v>0.21615194054500414</v>
      </c>
      <c r="H975">
        <v>252</v>
      </c>
      <c r="I975">
        <f t="shared" si="61"/>
        <v>103.87301587301587</v>
      </c>
      <c r="J975" t="s">
        <v>21</v>
      </c>
      <c r="K975" t="s">
        <v>22</v>
      </c>
      <c r="L975">
        <v>1291960800</v>
      </c>
      <c r="M975" s="11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 t="shared" si="60"/>
        <v>3.73875</v>
      </c>
      <c r="H976">
        <v>32</v>
      </c>
      <c r="I976">
        <f t="shared" si="61"/>
        <v>93.46875</v>
      </c>
      <c r="J976" t="s">
        <v>21</v>
      </c>
      <c r="K976" t="s">
        <v>22</v>
      </c>
      <c r="L976">
        <v>1368853200</v>
      </c>
      <c r="M976" s="11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 t="shared" si="60"/>
        <v>1.5492592592592593</v>
      </c>
      <c r="H977">
        <v>135</v>
      </c>
      <c r="I977">
        <f t="shared" si="61"/>
        <v>61.970370370370368</v>
      </c>
      <c r="J977" t="s">
        <v>21</v>
      </c>
      <c r="K977" t="s">
        <v>22</v>
      </c>
      <c r="L977">
        <v>1448776800</v>
      </c>
      <c r="M977" s="11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 t="shared" si="60"/>
        <v>3.2214999999999998</v>
      </c>
      <c r="H978">
        <v>140</v>
      </c>
      <c r="I978">
        <f t="shared" si="61"/>
        <v>92.042857142857144</v>
      </c>
      <c r="J978" t="s">
        <v>21</v>
      </c>
      <c r="K978" t="s">
        <v>22</v>
      </c>
      <c r="L978">
        <v>1296194400</v>
      </c>
      <c r="M978" s="11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5">
        <f t="shared" si="60"/>
        <v>0.73957142857142855</v>
      </c>
      <c r="H979">
        <v>67</v>
      </c>
      <c r="I979">
        <f t="shared" si="61"/>
        <v>77.268656716417908</v>
      </c>
      <c r="J979" t="s">
        <v>21</v>
      </c>
      <c r="K979" t="s">
        <v>22</v>
      </c>
      <c r="L979">
        <v>1517983200</v>
      </c>
      <c r="M979" s="11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 t="shared" si="60"/>
        <v>8.641</v>
      </c>
      <c r="H980">
        <v>92</v>
      </c>
      <c r="I980">
        <f t="shared" si="61"/>
        <v>93.923913043478265</v>
      </c>
      <c r="J980" t="s">
        <v>21</v>
      </c>
      <c r="K980" t="s">
        <v>22</v>
      </c>
      <c r="L980">
        <v>1478930400</v>
      </c>
      <c r="M980" s="11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 t="shared" si="60"/>
        <v>1.432624584717608</v>
      </c>
      <c r="H981">
        <v>1015</v>
      </c>
      <c r="I981">
        <f t="shared" si="61"/>
        <v>84.969458128078813</v>
      </c>
      <c r="J981" t="s">
        <v>40</v>
      </c>
      <c r="K981" t="s">
        <v>41</v>
      </c>
      <c r="L981">
        <v>1426395600</v>
      </c>
      <c r="M981" s="11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5">
        <f t="shared" si="60"/>
        <v>0.40281762295081969</v>
      </c>
      <c r="H982">
        <v>742</v>
      </c>
      <c r="I982">
        <f t="shared" si="61"/>
        <v>105.97035040431267</v>
      </c>
      <c r="J982" t="s">
        <v>21</v>
      </c>
      <c r="K982" t="s">
        <v>22</v>
      </c>
      <c r="L982">
        <v>1446181200</v>
      </c>
      <c r="M982" s="11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 t="shared" si="60"/>
        <v>1.7822388059701493</v>
      </c>
      <c r="H983">
        <v>323</v>
      </c>
      <c r="I983">
        <f t="shared" si="61"/>
        <v>36.969040247678016</v>
      </c>
      <c r="J983" t="s">
        <v>21</v>
      </c>
      <c r="K983" t="s">
        <v>22</v>
      </c>
      <c r="L983">
        <v>1514181600</v>
      </c>
      <c r="M983" s="11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5">
        <f t="shared" si="60"/>
        <v>0.84930555555555554</v>
      </c>
      <c r="H984">
        <v>75</v>
      </c>
      <c r="I984">
        <f t="shared" si="61"/>
        <v>81.533333333333331</v>
      </c>
      <c r="J984" t="s">
        <v>21</v>
      </c>
      <c r="K984" t="s">
        <v>22</v>
      </c>
      <c r="L984">
        <v>1311051600</v>
      </c>
      <c r="M984" s="11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 t="shared" si="60"/>
        <v>1.4593648334624323</v>
      </c>
      <c r="H985">
        <v>2326</v>
      </c>
      <c r="I985">
        <f t="shared" si="61"/>
        <v>80.999140154772135</v>
      </c>
      <c r="J985" t="s">
        <v>21</v>
      </c>
      <c r="K985" t="s">
        <v>22</v>
      </c>
      <c r="L985">
        <v>1564894800</v>
      </c>
      <c r="M985" s="11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 t="shared" si="60"/>
        <v>1.5246153846153847</v>
      </c>
      <c r="H986">
        <v>381</v>
      </c>
      <c r="I986">
        <f t="shared" si="61"/>
        <v>26.010498687664043</v>
      </c>
      <c r="J986" t="s">
        <v>21</v>
      </c>
      <c r="K986" t="s">
        <v>22</v>
      </c>
      <c r="L986">
        <v>1567918800</v>
      </c>
      <c r="M986" s="11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5">
        <f t="shared" si="60"/>
        <v>0.67129542790152408</v>
      </c>
      <c r="H987">
        <v>4405</v>
      </c>
      <c r="I987">
        <f t="shared" si="61"/>
        <v>25.998410896708286</v>
      </c>
      <c r="J987" t="s">
        <v>21</v>
      </c>
      <c r="K987" t="s">
        <v>22</v>
      </c>
      <c r="L987">
        <v>1386309600</v>
      </c>
      <c r="M987" s="11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5">
        <f t="shared" si="60"/>
        <v>0.40307692307692305</v>
      </c>
      <c r="H988">
        <v>92</v>
      </c>
      <c r="I988">
        <f t="shared" si="61"/>
        <v>34.173913043478258</v>
      </c>
      <c r="J988" t="s">
        <v>21</v>
      </c>
      <c r="K988" t="s">
        <v>22</v>
      </c>
      <c r="L988">
        <v>1301979600</v>
      </c>
      <c r="M988" s="11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 t="shared" si="60"/>
        <v>2.1679032258064517</v>
      </c>
      <c r="H989">
        <v>480</v>
      </c>
      <c r="I989">
        <f t="shared" si="61"/>
        <v>28.002083333333335</v>
      </c>
      <c r="J989" t="s">
        <v>21</v>
      </c>
      <c r="K989" t="s">
        <v>22</v>
      </c>
      <c r="L989">
        <v>1493269200</v>
      </c>
      <c r="M989" s="11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5">
        <f t="shared" si="60"/>
        <v>0.52117021276595743</v>
      </c>
      <c r="H990">
        <v>64</v>
      </c>
      <c r="I990">
        <f t="shared" si="61"/>
        <v>76.546875</v>
      </c>
      <c r="J990" t="s">
        <v>21</v>
      </c>
      <c r="K990" t="s">
        <v>22</v>
      </c>
      <c r="L990">
        <v>1478930400</v>
      </c>
      <c r="M990" s="11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 t="shared" si="60"/>
        <v>4.9958333333333336</v>
      </c>
      <c r="H991">
        <v>226</v>
      </c>
      <c r="I991">
        <f t="shared" si="61"/>
        <v>53.053097345132741</v>
      </c>
      <c r="J991" t="s">
        <v>21</v>
      </c>
      <c r="K991" t="s">
        <v>22</v>
      </c>
      <c r="L991">
        <v>1555390800</v>
      </c>
      <c r="M991" s="11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5">
        <f t="shared" si="60"/>
        <v>0.87679487179487181</v>
      </c>
      <c r="H992">
        <v>64</v>
      </c>
      <c r="I992">
        <f t="shared" si="61"/>
        <v>106.859375</v>
      </c>
      <c r="J992" t="s">
        <v>21</v>
      </c>
      <c r="K992" t="s">
        <v>22</v>
      </c>
      <c r="L992">
        <v>1456984800</v>
      </c>
      <c r="M992" s="11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 t="shared" si="60"/>
        <v>1.131734693877551</v>
      </c>
      <c r="H993">
        <v>241</v>
      </c>
      <c r="I993">
        <f t="shared" si="61"/>
        <v>46.020746887966808</v>
      </c>
      <c r="J993" t="s">
        <v>21</v>
      </c>
      <c r="K993" t="s">
        <v>22</v>
      </c>
      <c r="L993">
        <v>1411621200</v>
      </c>
      <c r="M993" s="11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 t="shared" si="60"/>
        <v>4.2654838709677421</v>
      </c>
      <c r="H994">
        <v>132</v>
      </c>
      <c r="I994">
        <f t="shared" si="61"/>
        <v>100.17424242424242</v>
      </c>
      <c r="J994" t="s">
        <v>21</v>
      </c>
      <c r="K994" t="s">
        <v>22</v>
      </c>
      <c r="L994">
        <v>1525669200</v>
      </c>
      <c r="M994" s="11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 t="shared" si="60"/>
        <v>0.77632653061224488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 s="11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5">
        <f t="shared" si="60"/>
        <v>0.52496810772501767</v>
      </c>
      <c r="H996">
        <v>842</v>
      </c>
      <c r="I996">
        <f t="shared" si="61"/>
        <v>87.972684085510693</v>
      </c>
      <c r="J996" t="s">
        <v>21</v>
      </c>
      <c r="K996" t="s">
        <v>22</v>
      </c>
      <c r="L996">
        <v>1413522000</v>
      </c>
      <c r="M996" s="11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 t="shared" si="60"/>
        <v>1.5746762589928058</v>
      </c>
      <c r="H997">
        <v>2043</v>
      </c>
      <c r="I997">
        <f t="shared" si="61"/>
        <v>74.995594713656388</v>
      </c>
      <c r="J997" t="s">
        <v>21</v>
      </c>
      <c r="K997" t="s">
        <v>22</v>
      </c>
      <c r="L997">
        <v>1541307600</v>
      </c>
      <c r="M997" s="11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5">
        <f t="shared" si="60"/>
        <v>0.72939393939393937</v>
      </c>
      <c r="H998">
        <v>112</v>
      </c>
      <c r="I998">
        <f t="shared" si="61"/>
        <v>42.982142857142854</v>
      </c>
      <c r="J998" t="s">
        <v>21</v>
      </c>
      <c r="K998" t="s">
        <v>22</v>
      </c>
      <c r="L998">
        <v>1357106400</v>
      </c>
      <c r="M998" s="11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 t="shared" si="60"/>
        <v>0.60565789473684206</v>
      </c>
      <c r="H999">
        <v>139</v>
      </c>
      <c r="I999">
        <f t="shared" si="61"/>
        <v>33.115107913669064</v>
      </c>
      <c r="J999" t="s">
        <v>107</v>
      </c>
      <c r="K999" t="s">
        <v>108</v>
      </c>
      <c r="L999">
        <v>1390197600</v>
      </c>
      <c r="M999" s="11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5">
        <f t="shared" si="60"/>
        <v>0.5679129129129129</v>
      </c>
      <c r="H1000">
        <v>374</v>
      </c>
      <c r="I1000">
        <f t="shared" si="61"/>
        <v>101.13101604278074</v>
      </c>
      <c r="J1000" t="s">
        <v>21</v>
      </c>
      <c r="K1000" t="s">
        <v>22</v>
      </c>
      <c r="L1000">
        <v>1265868000</v>
      </c>
      <c r="M1000" s="11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 t="shared" si="60"/>
        <v>0.56542754275427543</v>
      </c>
      <c r="H1001">
        <v>1122</v>
      </c>
      <c r="I1001">
        <f t="shared" si="61"/>
        <v>55.98841354723708</v>
      </c>
      <c r="J1001" t="s">
        <v>21</v>
      </c>
      <c r="K1001" t="s">
        <v>22</v>
      </c>
      <c r="L1001">
        <v>1467176400</v>
      </c>
      <c r="M1001" s="11">
        <f t="shared" si="62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F1:F1001" xr:uid="{00000000-0001-0000-0000-000000000000}"/>
  <conditionalFormatting sqref="F1:F1048576">
    <cfRule type="containsText" dxfId="4" priority="9" operator="containsText" text="live">
      <formula>NOT(ISERROR(SEARCH("live",F1)))</formula>
    </cfRule>
    <cfRule type="containsText" dxfId="3" priority="10" operator="containsText" text="canceled">
      <formula>NOT(ISERROR(SEARCH("canceled",F1)))</formula>
    </cfRule>
    <cfRule type="containsText" dxfId="2" priority="11" operator="containsText" text="successful">
      <formula>NOT(ISERROR(SEARCH("successful",F1)))</formula>
    </cfRule>
    <cfRule type="containsText" dxfId="1" priority="12" operator="containsText" text="failed">
      <formula>NOT(ISERROR(SEARCH("failed",F1)))</formula>
    </cfRule>
    <cfRule type="containsText" dxfId="0" priority="13" operator="containsText" text="sucessful">
      <formula>NOT(ISERROR(SEARCH("sucessful",F1)))</formula>
    </cfRule>
    <cfRule type="colorScale" priority="14">
      <colorScale>
        <cfvo type="formula" val="&quot;failed&quot;"/>
        <cfvo type="formula" val="&quot;canceled&quot;"/>
        <cfvo type="formula" val="&quot;successful&quot;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num" val="0"/>
        <cfvo type="num" val="1"/>
        <cfvo type="num" val="2"/>
        <color rgb="FFFF0000"/>
        <color theme="9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77F33-DBC7-44BB-A0C9-D1123B32E295}">
  <dimension ref="A1:H13"/>
  <sheetViews>
    <sheetView zoomScale="70" zoomScaleNormal="70" workbookViewId="0">
      <selection activeCell="N42" sqref="N42"/>
    </sheetView>
  </sheetViews>
  <sheetFormatPr defaultRowHeight="15.6" x14ac:dyDescent="0.3"/>
  <cols>
    <col min="1" max="1" width="28.59765625" bestFit="1" customWidth="1"/>
    <col min="2" max="2" width="17.296875" bestFit="1" customWidth="1"/>
    <col min="3" max="3" width="13.796875" bestFit="1" customWidth="1"/>
    <col min="4" max="4" width="16.3984375" bestFit="1" customWidth="1"/>
    <col min="5" max="5" width="13.19921875" bestFit="1" customWidth="1"/>
    <col min="6" max="6" width="19.69921875" style="16" bestFit="1" customWidth="1"/>
    <col min="7" max="7" width="15.8984375" style="16" bestFit="1" customWidth="1"/>
    <col min="8" max="8" width="18.8984375" style="16" bestFit="1" customWidth="1"/>
  </cols>
  <sheetData>
    <row r="1" spans="1:8" x14ac:dyDescent="0.3">
      <c r="A1" s="13" t="s">
        <v>2085</v>
      </c>
      <c r="B1" s="13" t="s">
        <v>2086</v>
      </c>
      <c r="C1" s="13" t="s">
        <v>2087</v>
      </c>
      <c r="D1" s="13" t="s">
        <v>2088</v>
      </c>
      <c r="E1" s="13" t="s">
        <v>2089</v>
      </c>
      <c r="F1" s="15" t="s">
        <v>2090</v>
      </c>
      <c r="G1" s="15" t="s">
        <v>2091</v>
      </c>
      <c r="H1" s="15" t="s">
        <v>2092</v>
      </c>
    </row>
    <row r="2" spans="1:8" x14ac:dyDescent="0.3">
      <c r="A2" t="s">
        <v>2093</v>
      </c>
      <c r="B2">
        <f>COUNTIFS(Crowdfunding!D:D,"&lt;1000",Crowdfunding!F:F,"successful")</f>
        <v>30</v>
      </c>
      <c r="C2">
        <f>COUNTIFS(Crowdfunding!D:D,"&lt;1000",Crowdfunding!F:F,"failed")</f>
        <v>20</v>
      </c>
      <c r="D2">
        <f>COUNTIFS(Crowdfunding!D:D,"&lt;1000",Crowdfunding!F:F,"canceled")</f>
        <v>1</v>
      </c>
      <c r="E2">
        <f>SUM(B2:D2)</f>
        <v>51</v>
      </c>
      <c r="F2" s="16">
        <f>B2 / E2</f>
        <v>0.58823529411764708</v>
      </c>
      <c r="G2" s="16">
        <f>C2 / E2</f>
        <v>0.39215686274509803</v>
      </c>
      <c r="H2" s="16">
        <f>D2 / E2</f>
        <v>1.9607843137254902E-2</v>
      </c>
    </row>
    <row r="3" spans="1:8" x14ac:dyDescent="0.3">
      <c r="A3" s="12" t="s">
        <v>2094</v>
      </c>
      <c r="B3">
        <f>COUNTIFS(Crowdfunding!D:D, "&gt;=1000",Crowdfunding!D:D, "&lt;=4999",Crowdfunding!F:F, "successful")</f>
        <v>191</v>
      </c>
      <c r="C3">
        <f>COUNTIFS(Crowdfunding!D:D, "&gt;=1000",Crowdfunding!D:D, "&lt;=4999",Crowdfunding!F:F, "failed")</f>
        <v>38</v>
      </c>
      <c r="D3">
        <f>COUNTIFS(Crowdfunding!D:D, "&gt;=1000",Crowdfunding!D:D, "&lt;=4999",Crowdfunding!F:F, "canceled")</f>
        <v>2</v>
      </c>
      <c r="E3">
        <f>SUM(B3:D3)</f>
        <v>231</v>
      </c>
      <c r="F3" s="16">
        <f t="shared" ref="F3:F13" si="0">B3 / E3</f>
        <v>0.82683982683982682</v>
      </c>
      <c r="G3" s="16">
        <f t="shared" ref="G3:G13" si="1">C3 / E3</f>
        <v>0.16450216450216451</v>
      </c>
      <c r="H3" s="16">
        <f t="shared" ref="H3:H13" si="2">D3 / E3</f>
        <v>8.658008658008658E-3</v>
      </c>
    </row>
    <row r="4" spans="1:8" x14ac:dyDescent="0.3">
      <c r="A4" s="12" t="s">
        <v>2095</v>
      </c>
      <c r="B4">
        <f>COUNTIFS(Crowdfunding!D:D, "&gt;=5000",Crowdfunding!D:D, "&lt;=9999",Crowdfunding!F:F, "successful")</f>
        <v>164</v>
      </c>
      <c r="C4">
        <f>COUNTIFS(Crowdfunding!D:D, "&gt;=5000",Crowdfunding!D:D, "&lt;=9999",Crowdfunding!F:F, "failed")</f>
        <v>126</v>
      </c>
      <c r="D4">
        <f>COUNTIFS(Crowdfunding!D:D, "&gt;=5000",Crowdfunding!D:D, "&lt;=9999",Crowdfunding!F:F, "canceled")</f>
        <v>25</v>
      </c>
      <c r="E4">
        <f>SUM(B4:D4)</f>
        <v>315</v>
      </c>
      <c r="F4" s="16">
        <f t="shared" si="0"/>
        <v>0.52063492063492067</v>
      </c>
      <c r="G4" s="16">
        <f t="shared" si="1"/>
        <v>0.4</v>
      </c>
      <c r="H4" s="16">
        <f t="shared" si="2"/>
        <v>7.9365079365079361E-2</v>
      </c>
    </row>
    <row r="5" spans="1:8" ht="30" x14ac:dyDescent="0.3">
      <c r="A5" s="12" t="s">
        <v>2096</v>
      </c>
      <c r="B5">
        <f>COUNTIFS(Crowdfunding!D:D, "&gt;=10000",Crowdfunding!D:D, "&lt;=14999",Crowdfunding!F:F, "successful")</f>
        <v>4</v>
      </c>
      <c r="C5">
        <f>COUNTIFS(Crowdfunding!D:D, "&gt;=10000",Crowdfunding!D:D, "&lt;=14999",Crowdfunding!F:F, "failed")</f>
        <v>5</v>
      </c>
      <c r="D5">
        <f>COUNTIFS(Crowdfunding!D:D, "&gt;=10000",Crowdfunding!D:D, "&lt;=14999",Crowdfunding!F:F, "canceled")</f>
        <v>0</v>
      </c>
      <c r="E5">
        <f>SUM(B5:D5)</f>
        <v>9</v>
      </c>
      <c r="F5" s="16">
        <f t="shared" si="0"/>
        <v>0.44444444444444442</v>
      </c>
      <c r="G5" s="16">
        <f t="shared" si="1"/>
        <v>0.55555555555555558</v>
      </c>
      <c r="H5" s="16">
        <f t="shared" si="2"/>
        <v>0</v>
      </c>
    </row>
    <row r="6" spans="1:8" ht="30" x14ac:dyDescent="0.3">
      <c r="A6" s="12" t="s">
        <v>2097</v>
      </c>
      <c r="B6">
        <f>COUNTIFS(Crowdfunding!D:D, "&gt;=15000",Crowdfunding!D:D, "&lt;=19999",Crowdfunding!F:F, "successful")</f>
        <v>10</v>
      </c>
      <c r="C6">
        <f>COUNTIFS(Crowdfunding!D:D, "&gt;=15000",Crowdfunding!D:D, "&lt;=19999",Crowdfunding!F:F, "failed")</f>
        <v>0</v>
      </c>
      <c r="D6">
        <f>COUNTIFS(Crowdfunding!D:D, "&gt;=15000",Crowdfunding!D:D, "&lt;=19999",Crowdfunding!F:F, "canceled")</f>
        <v>0</v>
      </c>
      <c r="E6">
        <f>SUM(B6:D6)</f>
        <v>10</v>
      </c>
      <c r="F6" s="16">
        <f t="shared" si="0"/>
        <v>1</v>
      </c>
      <c r="G6" s="16">
        <f t="shared" si="1"/>
        <v>0</v>
      </c>
      <c r="H6" s="16">
        <f t="shared" si="2"/>
        <v>0</v>
      </c>
    </row>
    <row r="7" spans="1:8" ht="30" x14ac:dyDescent="0.3">
      <c r="A7" s="12" t="s">
        <v>2098</v>
      </c>
      <c r="B7">
        <f>COUNTIFS(Crowdfunding!D:D, "&gt;=20000",Crowdfunding!D:D, "&lt;=24999",Crowdfunding!F:F, "successful")</f>
        <v>7</v>
      </c>
      <c r="C7">
        <f>COUNTIFS(Crowdfunding!D:D, "&gt;=20000",Crowdfunding!D:D, "&lt;=24999",Crowdfunding!F:F, "failed")</f>
        <v>0</v>
      </c>
      <c r="D7">
        <f>COUNTIFS(Crowdfunding!D:D, "&gt;=20000",Crowdfunding!D:D, "&lt;=24999",Crowdfunding!F:F, "canceled")</f>
        <v>0</v>
      </c>
      <c r="E7">
        <f t="shared" ref="E7:E13" si="3">SUM(B7:D7)</f>
        <v>7</v>
      </c>
      <c r="F7" s="16">
        <f t="shared" si="0"/>
        <v>1</v>
      </c>
      <c r="G7" s="16">
        <f t="shared" si="1"/>
        <v>0</v>
      </c>
      <c r="H7" s="16">
        <f t="shared" si="2"/>
        <v>0</v>
      </c>
    </row>
    <row r="8" spans="1:8" ht="30" x14ac:dyDescent="0.3">
      <c r="A8" s="12" t="s">
        <v>2099</v>
      </c>
      <c r="B8">
        <f>COUNTIFS(Crowdfunding!D:D, "&gt;=25000",Crowdfunding!D:D, "&lt;=29999",Crowdfunding!F:F, "successful")</f>
        <v>11</v>
      </c>
      <c r="C8">
        <f>COUNTIFS(Crowdfunding!D:D, "&gt;=25000",Crowdfunding!D:D, "&lt;=29999",Crowdfunding!F:F, "failed")</f>
        <v>3</v>
      </c>
      <c r="D8">
        <f>COUNTIFS(Crowdfunding!D:D, "&gt;=25000",Crowdfunding!D:D, "&lt;=29999",Crowdfunding!F:F, "canceled")</f>
        <v>0</v>
      </c>
      <c r="E8">
        <f t="shared" si="3"/>
        <v>14</v>
      </c>
      <c r="F8" s="16">
        <f t="shared" si="0"/>
        <v>0.7857142857142857</v>
      </c>
      <c r="G8" s="16">
        <f t="shared" si="1"/>
        <v>0.21428571428571427</v>
      </c>
      <c r="H8" s="16">
        <f t="shared" si="2"/>
        <v>0</v>
      </c>
    </row>
    <row r="9" spans="1:8" ht="30" x14ac:dyDescent="0.3">
      <c r="A9" s="12" t="s">
        <v>2100</v>
      </c>
      <c r="B9">
        <f>COUNTIFS(Crowdfunding!D:D, "&gt;=30000",Crowdfunding!D:D, "&lt;=34999",Crowdfunding!F:F, "successful")</f>
        <v>7</v>
      </c>
      <c r="C9">
        <f>COUNTIFS(Crowdfunding!D:D, "&gt;=30000",Crowdfunding!D:D, "&lt;=34999",Crowdfunding!F:F, "failed")</f>
        <v>0</v>
      </c>
      <c r="D9">
        <f>COUNTIFS(Crowdfunding!D:D, "&gt;=30000",Crowdfunding!D:D, "&lt;=34999",Crowdfunding!F:F, "canceled")</f>
        <v>0</v>
      </c>
      <c r="E9">
        <f t="shared" si="3"/>
        <v>7</v>
      </c>
      <c r="F9" s="16">
        <f t="shared" si="0"/>
        <v>1</v>
      </c>
      <c r="G9" s="16">
        <f t="shared" si="1"/>
        <v>0</v>
      </c>
      <c r="H9" s="16">
        <f t="shared" si="2"/>
        <v>0</v>
      </c>
    </row>
    <row r="10" spans="1:8" ht="30" x14ac:dyDescent="0.3">
      <c r="A10" s="12" t="s">
        <v>2101</v>
      </c>
      <c r="B10">
        <f>COUNTIFS(Crowdfunding!D:D, "&gt;=35000",Crowdfunding!D:D, "&lt;=39999",Crowdfunding!F:F, "successful")</f>
        <v>8</v>
      </c>
      <c r="C10">
        <f>COUNTIFS(Crowdfunding!D:D, "&gt;=35000",Crowdfunding!D:D, "&lt;=39999",Crowdfunding!F:F, "failed")</f>
        <v>3</v>
      </c>
      <c r="D10">
        <f>COUNTIFS(Crowdfunding!D:D, "&gt;=35000",Crowdfunding!D:D, "&lt;=39999",Crowdfunding!F:F, "canceled")</f>
        <v>1</v>
      </c>
      <c r="E10">
        <f t="shared" si="3"/>
        <v>12</v>
      </c>
      <c r="F10" s="16">
        <f t="shared" si="0"/>
        <v>0.66666666666666663</v>
      </c>
      <c r="G10" s="16">
        <f t="shared" si="1"/>
        <v>0.25</v>
      </c>
      <c r="H10" s="16">
        <f t="shared" si="2"/>
        <v>8.3333333333333329E-2</v>
      </c>
    </row>
    <row r="11" spans="1:8" ht="30" x14ac:dyDescent="0.3">
      <c r="A11" s="12" t="s">
        <v>2102</v>
      </c>
      <c r="B11">
        <f>COUNTIFS(Crowdfunding!D:D, "&gt;=40000",Crowdfunding!D:D, "&lt;=44999",Crowdfunding!F:F, "successful")</f>
        <v>11</v>
      </c>
      <c r="C11">
        <f>COUNTIFS(Crowdfunding!D:D, "&gt;=40000",Crowdfunding!D:D, "&lt;=44999",Crowdfunding!F:F, "failed")</f>
        <v>3</v>
      </c>
      <c r="D11">
        <f>COUNTIFS(Crowdfunding!D:D, "&gt;=40000",Crowdfunding!D:D, "&lt;=44999",Crowdfunding!F:F, "canceled")</f>
        <v>0</v>
      </c>
      <c r="E11">
        <f t="shared" si="3"/>
        <v>14</v>
      </c>
      <c r="F11" s="16">
        <f t="shared" si="0"/>
        <v>0.7857142857142857</v>
      </c>
      <c r="G11" s="16">
        <f t="shared" si="1"/>
        <v>0.21428571428571427</v>
      </c>
      <c r="H11" s="16">
        <f t="shared" si="2"/>
        <v>0</v>
      </c>
    </row>
    <row r="12" spans="1:8" ht="30" x14ac:dyDescent="0.3">
      <c r="A12" s="12" t="s">
        <v>2103</v>
      </c>
      <c r="B12">
        <f>COUNTIFS(Crowdfunding!D:D, "&gt;=45000",Crowdfunding!D:D, "&lt;=49999",Crowdfunding!F:F, "successful")</f>
        <v>8</v>
      </c>
      <c r="C12">
        <f>COUNTIFS(Crowdfunding!D:D, "&gt;=45000",Crowdfunding!D:D, "&lt;=49999",Crowdfunding!F:F, "failed")</f>
        <v>3</v>
      </c>
      <c r="D12">
        <f>COUNTIFS(Crowdfunding!D:D, "&gt;=45000",Crowdfunding!D:D, "&lt;=49999",Crowdfunding!F:F, "canceled")</f>
        <v>0</v>
      </c>
      <c r="E12">
        <f t="shared" si="3"/>
        <v>11</v>
      </c>
      <c r="F12" s="16">
        <f t="shared" si="0"/>
        <v>0.72727272727272729</v>
      </c>
      <c r="G12" s="16">
        <f t="shared" si="1"/>
        <v>0.27272727272727271</v>
      </c>
      <c r="H12" s="16">
        <f t="shared" si="2"/>
        <v>0</v>
      </c>
    </row>
    <row r="13" spans="1:8" x14ac:dyDescent="0.3">
      <c r="A13" s="14" t="s">
        <v>2104</v>
      </c>
      <c r="B13">
        <f>COUNTIFS(Crowdfunding!D:D, "&gt;50000",Crowdfunding!D:D, "&gt;50000",Crowdfunding!F:F, "successful")</f>
        <v>114</v>
      </c>
      <c r="C13">
        <f>COUNTIFS(Crowdfunding!D:D, "&gt;50000",Crowdfunding!D:D, "&gt;50000",Crowdfunding!F:F, "failed")</f>
        <v>163</v>
      </c>
      <c r="D13">
        <f>COUNTIFS(Crowdfunding!D:D, "&gt;50000",Crowdfunding!D:D, "&gt;50000",Crowdfunding!F:F, "canceled")</f>
        <v>28</v>
      </c>
      <c r="E13">
        <f t="shared" si="3"/>
        <v>305</v>
      </c>
      <c r="F13" s="16">
        <f t="shared" si="0"/>
        <v>0.3737704918032787</v>
      </c>
      <c r="G13" s="16">
        <f t="shared" si="1"/>
        <v>0.53442622950819674</v>
      </c>
      <c r="H13" s="16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BAAF3-0ED9-4418-A50B-11D37D305862}">
  <dimension ref="A1:L567"/>
  <sheetViews>
    <sheetView tabSelected="1" workbookViewId="0">
      <selection activeCell="F19" sqref="F19"/>
    </sheetView>
  </sheetViews>
  <sheetFormatPr defaultRowHeight="15.6" x14ac:dyDescent="0.3"/>
  <cols>
    <col min="1" max="1" width="19" bestFit="1" customWidth="1"/>
    <col min="2" max="2" width="13.5" bestFit="1" customWidth="1"/>
    <col min="6" max="6" width="27.296875" bestFit="1" customWidth="1"/>
    <col min="7" max="7" width="14.8984375" style="17" bestFit="1" customWidth="1"/>
    <col min="11" max="11" width="36.59765625" bestFit="1" customWidth="1"/>
    <col min="12" max="12" width="10.5" style="17" bestFit="1" customWidth="1"/>
  </cols>
  <sheetData>
    <row r="1" spans="1:12" x14ac:dyDescent="0.3">
      <c r="A1" s="13" t="s">
        <v>2109</v>
      </c>
      <c r="B1" s="13" t="s">
        <v>2108</v>
      </c>
    </row>
    <row r="2" spans="1:12" x14ac:dyDescent="0.3">
      <c r="A2" s="1" t="s">
        <v>5</v>
      </c>
      <c r="B2" s="1" t="s">
        <v>5</v>
      </c>
    </row>
    <row r="3" spans="1:12" x14ac:dyDescent="0.3">
      <c r="A3">
        <v>158</v>
      </c>
      <c r="B3">
        <v>0</v>
      </c>
      <c r="F3" s="13" t="s">
        <v>2110</v>
      </c>
      <c r="K3" t="s">
        <v>2114</v>
      </c>
    </row>
    <row r="4" spans="1:12" x14ac:dyDescent="0.3">
      <c r="A4">
        <v>1425</v>
      </c>
      <c r="B4">
        <v>24</v>
      </c>
      <c r="F4" s="12" t="s">
        <v>2105</v>
      </c>
      <c r="G4" s="17">
        <f>AVERAGE(A3:A567)</f>
        <v>851.14690265486729</v>
      </c>
      <c r="K4" s="12" t="s">
        <v>2105</v>
      </c>
      <c r="L4" s="17">
        <f>AVERAGE(B3:B366)</f>
        <v>585.61538461538464</v>
      </c>
    </row>
    <row r="5" spans="1:12" x14ac:dyDescent="0.3">
      <c r="A5">
        <v>174</v>
      </c>
      <c r="B5">
        <v>53</v>
      </c>
      <c r="F5" t="s">
        <v>2111</v>
      </c>
      <c r="G5" s="17">
        <f>MEDIAN(A3:A567)</f>
        <v>201</v>
      </c>
      <c r="K5" t="s">
        <v>2111</v>
      </c>
      <c r="L5" s="17">
        <f>MEDIAN(B3:B366)</f>
        <v>114.5</v>
      </c>
    </row>
    <row r="6" spans="1:12" x14ac:dyDescent="0.3">
      <c r="A6">
        <v>227</v>
      </c>
      <c r="B6">
        <v>18</v>
      </c>
      <c r="F6" t="s">
        <v>2107</v>
      </c>
      <c r="G6" s="17">
        <f>MIN(A3:A567)</f>
        <v>16</v>
      </c>
      <c r="K6" t="s">
        <v>2107</v>
      </c>
      <c r="L6" s="17">
        <f>MIN(B3:B366)</f>
        <v>0</v>
      </c>
    </row>
    <row r="7" spans="1:12" x14ac:dyDescent="0.3">
      <c r="A7">
        <v>220</v>
      </c>
      <c r="B7">
        <v>44</v>
      </c>
      <c r="F7" t="s">
        <v>2112</v>
      </c>
      <c r="G7" s="17">
        <f>MAX(A3:A567)</f>
        <v>7295</v>
      </c>
      <c r="K7" t="s">
        <v>2112</v>
      </c>
      <c r="L7" s="17">
        <f>MAX(B3:B366)</f>
        <v>6080</v>
      </c>
    </row>
    <row r="8" spans="1:12" x14ac:dyDescent="0.3">
      <c r="A8">
        <v>98</v>
      </c>
      <c r="B8">
        <v>27</v>
      </c>
      <c r="F8" t="s">
        <v>2113</v>
      </c>
      <c r="G8" s="17">
        <f>_xlfn.VAR.P(A3:A567)</f>
        <v>1603373.7324019109</v>
      </c>
      <c r="K8" t="s">
        <v>2113</v>
      </c>
      <c r="L8" s="17">
        <f>_xlfn.VAR.P(B3:B366)</f>
        <v>921574.68174133555</v>
      </c>
    </row>
    <row r="9" spans="1:12" x14ac:dyDescent="0.3">
      <c r="A9">
        <v>100</v>
      </c>
      <c r="B9">
        <v>55</v>
      </c>
      <c r="F9" t="s">
        <v>2106</v>
      </c>
      <c r="G9" s="17">
        <f>_xlfn.STDEV.P(A3:A567)</f>
        <v>1266.2439466397898</v>
      </c>
      <c r="K9" t="s">
        <v>2106</v>
      </c>
      <c r="L9" s="17">
        <f>_xlfn.STDEV.P(B3:B366)</f>
        <v>959.98681331637863</v>
      </c>
    </row>
    <row r="10" spans="1:12" x14ac:dyDescent="0.3">
      <c r="A10">
        <v>1249</v>
      </c>
      <c r="B10">
        <v>200</v>
      </c>
    </row>
    <row r="11" spans="1:12" x14ac:dyDescent="0.3">
      <c r="A11">
        <v>1396</v>
      </c>
      <c r="B11">
        <v>452</v>
      </c>
    </row>
    <row r="12" spans="1:12" x14ac:dyDescent="0.3">
      <c r="A12">
        <v>890</v>
      </c>
      <c r="B12">
        <v>674</v>
      </c>
    </row>
    <row r="13" spans="1:12" x14ac:dyDescent="0.3">
      <c r="A13">
        <v>142</v>
      </c>
      <c r="B13">
        <v>558</v>
      </c>
    </row>
    <row r="14" spans="1:12" x14ac:dyDescent="0.3">
      <c r="A14">
        <v>2673</v>
      </c>
      <c r="B14">
        <v>15</v>
      </c>
    </row>
    <row r="15" spans="1:12" x14ac:dyDescent="0.3">
      <c r="A15">
        <v>163</v>
      </c>
      <c r="B15">
        <v>2307</v>
      </c>
    </row>
    <row r="16" spans="1:12" x14ac:dyDescent="0.3">
      <c r="A16">
        <v>2220</v>
      </c>
      <c r="B16">
        <v>88</v>
      </c>
    </row>
    <row r="17" spans="1:2" x14ac:dyDescent="0.3">
      <c r="A17">
        <v>1606</v>
      </c>
      <c r="B17">
        <v>48</v>
      </c>
    </row>
    <row r="18" spans="1:2" x14ac:dyDescent="0.3">
      <c r="A18">
        <v>129</v>
      </c>
      <c r="B18">
        <v>1</v>
      </c>
    </row>
    <row r="19" spans="1:2" x14ac:dyDescent="0.3">
      <c r="A19">
        <v>226</v>
      </c>
      <c r="B19">
        <v>1467</v>
      </c>
    </row>
    <row r="20" spans="1:2" x14ac:dyDescent="0.3">
      <c r="A20">
        <v>5419</v>
      </c>
      <c r="B20">
        <v>75</v>
      </c>
    </row>
    <row r="21" spans="1:2" x14ac:dyDescent="0.3">
      <c r="A21">
        <v>165</v>
      </c>
      <c r="B21">
        <v>120</v>
      </c>
    </row>
    <row r="22" spans="1:2" x14ac:dyDescent="0.3">
      <c r="A22">
        <v>1965</v>
      </c>
      <c r="B22">
        <v>2253</v>
      </c>
    </row>
    <row r="23" spans="1:2" x14ac:dyDescent="0.3">
      <c r="A23">
        <v>16</v>
      </c>
      <c r="B23">
        <v>5</v>
      </c>
    </row>
    <row r="24" spans="1:2" x14ac:dyDescent="0.3">
      <c r="A24">
        <v>107</v>
      </c>
      <c r="B24">
        <v>38</v>
      </c>
    </row>
    <row r="25" spans="1:2" x14ac:dyDescent="0.3">
      <c r="A25">
        <v>134</v>
      </c>
      <c r="B25">
        <v>12</v>
      </c>
    </row>
    <row r="26" spans="1:2" x14ac:dyDescent="0.3">
      <c r="A26">
        <v>198</v>
      </c>
      <c r="B26">
        <v>1684</v>
      </c>
    </row>
    <row r="27" spans="1:2" x14ac:dyDescent="0.3">
      <c r="A27">
        <v>111</v>
      </c>
      <c r="B27">
        <v>56</v>
      </c>
    </row>
    <row r="28" spans="1:2" x14ac:dyDescent="0.3">
      <c r="A28">
        <v>222</v>
      </c>
      <c r="B28">
        <v>838</v>
      </c>
    </row>
    <row r="29" spans="1:2" x14ac:dyDescent="0.3">
      <c r="A29">
        <v>6212</v>
      </c>
      <c r="B29">
        <v>1000</v>
      </c>
    </row>
    <row r="30" spans="1:2" x14ac:dyDescent="0.3">
      <c r="A30">
        <v>98</v>
      </c>
      <c r="B30">
        <v>1482</v>
      </c>
    </row>
    <row r="31" spans="1:2" x14ac:dyDescent="0.3">
      <c r="A31">
        <v>92</v>
      </c>
      <c r="B31">
        <v>106</v>
      </c>
    </row>
    <row r="32" spans="1:2" x14ac:dyDescent="0.3">
      <c r="A32">
        <v>149</v>
      </c>
      <c r="B32">
        <v>679</v>
      </c>
    </row>
    <row r="33" spans="1:2" x14ac:dyDescent="0.3">
      <c r="A33">
        <v>2431</v>
      </c>
      <c r="B33">
        <v>1220</v>
      </c>
    </row>
    <row r="34" spans="1:2" x14ac:dyDescent="0.3">
      <c r="A34">
        <v>303</v>
      </c>
      <c r="B34">
        <v>1</v>
      </c>
    </row>
    <row r="35" spans="1:2" x14ac:dyDescent="0.3">
      <c r="A35">
        <v>209</v>
      </c>
      <c r="B35">
        <v>37</v>
      </c>
    </row>
    <row r="36" spans="1:2" x14ac:dyDescent="0.3">
      <c r="A36">
        <v>131</v>
      </c>
      <c r="B36">
        <v>60</v>
      </c>
    </row>
    <row r="37" spans="1:2" x14ac:dyDescent="0.3">
      <c r="A37">
        <v>164</v>
      </c>
      <c r="B37">
        <v>296</v>
      </c>
    </row>
    <row r="38" spans="1:2" x14ac:dyDescent="0.3">
      <c r="A38">
        <v>201</v>
      </c>
      <c r="B38">
        <v>3304</v>
      </c>
    </row>
    <row r="39" spans="1:2" x14ac:dyDescent="0.3">
      <c r="A39">
        <v>211</v>
      </c>
      <c r="B39">
        <v>73</v>
      </c>
    </row>
    <row r="40" spans="1:2" x14ac:dyDescent="0.3">
      <c r="A40">
        <v>128</v>
      </c>
      <c r="B40">
        <v>3387</v>
      </c>
    </row>
    <row r="41" spans="1:2" x14ac:dyDescent="0.3">
      <c r="A41">
        <v>1600</v>
      </c>
      <c r="B41">
        <v>662</v>
      </c>
    </row>
    <row r="42" spans="1:2" x14ac:dyDescent="0.3">
      <c r="A42">
        <v>249</v>
      </c>
      <c r="B42">
        <v>774</v>
      </c>
    </row>
    <row r="43" spans="1:2" x14ac:dyDescent="0.3">
      <c r="A43">
        <v>236</v>
      </c>
      <c r="B43">
        <v>672</v>
      </c>
    </row>
    <row r="44" spans="1:2" x14ac:dyDescent="0.3">
      <c r="A44">
        <v>4065</v>
      </c>
      <c r="B44">
        <v>940</v>
      </c>
    </row>
    <row r="45" spans="1:2" x14ac:dyDescent="0.3">
      <c r="A45">
        <v>246</v>
      </c>
      <c r="B45">
        <v>117</v>
      </c>
    </row>
    <row r="46" spans="1:2" x14ac:dyDescent="0.3">
      <c r="A46">
        <v>2475</v>
      </c>
      <c r="B46">
        <v>115</v>
      </c>
    </row>
    <row r="47" spans="1:2" x14ac:dyDescent="0.3">
      <c r="A47">
        <v>76</v>
      </c>
      <c r="B47">
        <v>326</v>
      </c>
    </row>
    <row r="48" spans="1:2" x14ac:dyDescent="0.3">
      <c r="A48">
        <v>54</v>
      </c>
      <c r="B48">
        <v>1</v>
      </c>
    </row>
    <row r="49" spans="1:2" x14ac:dyDescent="0.3">
      <c r="A49">
        <v>88</v>
      </c>
      <c r="B49">
        <v>1467</v>
      </c>
    </row>
    <row r="50" spans="1:2" x14ac:dyDescent="0.3">
      <c r="A50">
        <v>85</v>
      </c>
      <c r="B50">
        <v>5681</v>
      </c>
    </row>
    <row r="51" spans="1:2" x14ac:dyDescent="0.3">
      <c r="A51">
        <v>170</v>
      </c>
      <c r="B51">
        <v>1059</v>
      </c>
    </row>
    <row r="52" spans="1:2" x14ac:dyDescent="0.3">
      <c r="A52">
        <v>330</v>
      </c>
      <c r="B52">
        <v>1194</v>
      </c>
    </row>
    <row r="53" spans="1:2" x14ac:dyDescent="0.3">
      <c r="A53">
        <v>127</v>
      </c>
      <c r="B53">
        <v>30</v>
      </c>
    </row>
    <row r="54" spans="1:2" x14ac:dyDescent="0.3">
      <c r="A54">
        <v>411</v>
      </c>
      <c r="B54">
        <v>75</v>
      </c>
    </row>
    <row r="55" spans="1:2" x14ac:dyDescent="0.3">
      <c r="A55">
        <v>180</v>
      </c>
      <c r="B55">
        <v>955</v>
      </c>
    </row>
    <row r="56" spans="1:2" x14ac:dyDescent="0.3">
      <c r="A56">
        <v>374</v>
      </c>
      <c r="B56">
        <v>67</v>
      </c>
    </row>
    <row r="57" spans="1:2" x14ac:dyDescent="0.3">
      <c r="A57">
        <v>71</v>
      </c>
      <c r="B57">
        <v>5</v>
      </c>
    </row>
    <row r="58" spans="1:2" x14ac:dyDescent="0.3">
      <c r="A58">
        <v>203</v>
      </c>
      <c r="B58">
        <v>26</v>
      </c>
    </row>
    <row r="59" spans="1:2" x14ac:dyDescent="0.3">
      <c r="A59">
        <v>113</v>
      </c>
      <c r="B59">
        <v>1130</v>
      </c>
    </row>
    <row r="60" spans="1:2" x14ac:dyDescent="0.3">
      <c r="A60">
        <v>96</v>
      </c>
      <c r="B60">
        <v>782</v>
      </c>
    </row>
    <row r="61" spans="1:2" x14ac:dyDescent="0.3">
      <c r="A61">
        <v>498</v>
      </c>
      <c r="B61">
        <v>210</v>
      </c>
    </row>
    <row r="62" spans="1:2" x14ac:dyDescent="0.3">
      <c r="A62">
        <v>180</v>
      </c>
      <c r="B62">
        <v>136</v>
      </c>
    </row>
    <row r="63" spans="1:2" x14ac:dyDescent="0.3">
      <c r="A63">
        <v>27</v>
      </c>
      <c r="B63">
        <v>86</v>
      </c>
    </row>
    <row r="64" spans="1:2" x14ac:dyDescent="0.3">
      <c r="A64">
        <v>2331</v>
      </c>
      <c r="B64">
        <v>19</v>
      </c>
    </row>
    <row r="65" spans="1:2" x14ac:dyDescent="0.3">
      <c r="A65">
        <v>113</v>
      </c>
      <c r="B65">
        <v>886</v>
      </c>
    </row>
    <row r="66" spans="1:2" x14ac:dyDescent="0.3">
      <c r="A66">
        <v>164</v>
      </c>
      <c r="B66">
        <v>35</v>
      </c>
    </row>
    <row r="67" spans="1:2" x14ac:dyDescent="0.3">
      <c r="A67">
        <v>164</v>
      </c>
      <c r="B67">
        <v>24</v>
      </c>
    </row>
    <row r="68" spans="1:2" x14ac:dyDescent="0.3">
      <c r="A68">
        <v>336</v>
      </c>
      <c r="B68">
        <v>86</v>
      </c>
    </row>
    <row r="69" spans="1:2" x14ac:dyDescent="0.3">
      <c r="A69">
        <v>1917</v>
      </c>
      <c r="B69">
        <v>243</v>
      </c>
    </row>
    <row r="70" spans="1:2" x14ac:dyDescent="0.3">
      <c r="A70">
        <v>95</v>
      </c>
      <c r="B70">
        <v>65</v>
      </c>
    </row>
    <row r="71" spans="1:2" x14ac:dyDescent="0.3">
      <c r="A71">
        <v>147</v>
      </c>
      <c r="B71">
        <v>100</v>
      </c>
    </row>
    <row r="72" spans="1:2" x14ac:dyDescent="0.3">
      <c r="A72">
        <v>86</v>
      </c>
      <c r="B72">
        <v>168</v>
      </c>
    </row>
    <row r="73" spans="1:2" x14ac:dyDescent="0.3">
      <c r="A73">
        <v>83</v>
      </c>
      <c r="B73">
        <v>13</v>
      </c>
    </row>
    <row r="74" spans="1:2" x14ac:dyDescent="0.3">
      <c r="A74">
        <v>676</v>
      </c>
      <c r="B74">
        <v>1</v>
      </c>
    </row>
    <row r="75" spans="1:2" x14ac:dyDescent="0.3">
      <c r="A75">
        <v>361</v>
      </c>
      <c r="B75">
        <v>40</v>
      </c>
    </row>
    <row r="76" spans="1:2" x14ac:dyDescent="0.3">
      <c r="A76">
        <v>131</v>
      </c>
      <c r="B76">
        <v>226</v>
      </c>
    </row>
    <row r="77" spans="1:2" x14ac:dyDescent="0.3">
      <c r="A77">
        <v>126</v>
      </c>
      <c r="B77">
        <v>1625</v>
      </c>
    </row>
    <row r="78" spans="1:2" x14ac:dyDescent="0.3">
      <c r="A78">
        <v>275</v>
      </c>
      <c r="B78">
        <v>143</v>
      </c>
    </row>
    <row r="79" spans="1:2" x14ac:dyDescent="0.3">
      <c r="A79">
        <v>67</v>
      </c>
      <c r="B79">
        <v>934</v>
      </c>
    </row>
    <row r="80" spans="1:2" x14ac:dyDescent="0.3">
      <c r="A80">
        <v>154</v>
      </c>
      <c r="B80">
        <v>17</v>
      </c>
    </row>
    <row r="81" spans="1:2" x14ac:dyDescent="0.3">
      <c r="A81">
        <v>1782</v>
      </c>
      <c r="B81">
        <v>2179</v>
      </c>
    </row>
    <row r="82" spans="1:2" x14ac:dyDescent="0.3">
      <c r="A82">
        <v>903</v>
      </c>
      <c r="B82">
        <v>931</v>
      </c>
    </row>
    <row r="83" spans="1:2" x14ac:dyDescent="0.3">
      <c r="A83">
        <v>94</v>
      </c>
      <c r="B83">
        <v>92</v>
      </c>
    </row>
    <row r="84" spans="1:2" x14ac:dyDescent="0.3">
      <c r="A84">
        <v>180</v>
      </c>
      <c r="B84">
        <v>57</v>
      </c>
    </row>
    <row r="85" spans="1:2" x14ac:dyDescent="0.3">
      <c r="A85">
        <v>533</v>
      </c>
      <c r="B85">
        <v>41</v>
      </c>
    </row>
    <row r="86" spans="1:2" x14ac:dyDescent="0.3">
      <c r="A86">
        <v>2443</v>
      </c>
      <c r="B86">
        <v>1</v>
      </c>
    </row>
    <row r="87" spans="1:2" x14ac:dyDescent="0.3">
      <c r="A87">
        <v>89</v>
      </c>
      <c r="B87">
        <v>101</v>
      </c>
    </row>
    <row r="88" spans="1:2" x14ac:dyDescent="0.3">
      <c r="A88">
        <v>159</v>
      </c>
      <c r="B88">
        <v>1335</v>
      </c>
    </row>
    <row r="89" spans="1:2" x14ac:dyDescent="0.3">
      <c r="A89">
        <v>50</v>
      </c>
      <c r="B89">
        <v>15</v>
      </c>
    </row>
    <row r="90" spans="1:2" x14ac:dyDescent="0.3">
      <c r="A90">
        <v>186</v>
      </c>
      <c r="B90">
        <v>454</v>
      </c>
    </row>
    <row r="91" spans="1:2" x14ac:dyDescent="0.3">
      <c r="A91">
        <v>1071</v>
      </c>
      <c r="B91">
        <v>3182</v>
      </c>
    </row>
    <row r="92" spans="1:2" x14ac:dyDescent="0.3">
      <c r="A92">
        <v>117</v>
      </c>
      <c r="B92">
        <v>15</v>
      </c>
    </row>
    <row r="93" spans="1:2" x14ac:dyDescent="0.3">
      <c r="A93">
        <v>70</v>
      </c>
      <c r="B93">
        <v>133</v>
      </c>
    </row>
    <row r="94" spans="1:2" x14ac:dyDescent="0.3">
      <c r="A94">
        <v>135</v>
      </c>
      <c r="B94">
        <v>2062</v>
      </c>
    </row>
    <row r="95" spans="1:2" x14ac:dyDescent="0.3">
      <c r="A95">
        <v>768</v>
      </c>
      <c r="B95">
        <v>29</v>
      </c>
    </row>
    <row r="96" spans="1:2" x14ac:dyDescent="0.3">
      <c r="A96">
        <v>199</v>
      </c>
      <c r="B96">
        <v>132</v>
      </c>
    </row>
    <row r="97" spans="1:2" x14ac:dyDescent="0.3">
      <c r="A97">
        <v>107</v>
      </c>
      <c r="B97">
        <v>137</v>
      </c>
    </row>
    <row r="98" spans="1:2" x14ac:dyDescent="0.3">
      <c r="A98">
        <v>195</v>
      </c>
      <c r="B98">
        <v>908</v>
      </c>
    </row>
    <row r="99" spans="1:2" x14ac:dyDescent="0.3">
      <c r="A99">
        <v>3376</v>
      </c>
      <c r="B99">
        <v>10</v>
      </c>
    </row>
    <row r="100" spans="1:2" x14ac:dyDescent="0.3">
      <c r="A100">
        <v>41</v>
      </c>
      <c r="B100">
        <v>1910</v>
      </c>
    </row>
    <row r="101" spans="1:2" x14ac:dyDescent="0.3">
      <c r="A101">
        <v>1821</v>
      </c>
      <c r="B101">
        <v>38</v>
      </c>
    </row>
    <row r="102" spans="1:2" x14ac:dyDescent="0.3">
      <c r="A102">
        <v>164</v>
      </c>
      <c r="B102">
        <v>104</v>
      </c>
    </row>
    <row r="103" spans="1:2" x14ac:dyDescent="0.3">
      <c r="A103">
        <v>157</v>
      </c>
      <c r="B103">
        <v>49</v>
      </c>
    </row>
    <row r="104" spans="1:2" x14ac:dyDescent="0.3">
      <c r="A104">
        <v>246</v>
      </c>
      <c r="B104">
        <v>1</v>
      </c>
    </row>
    <row r="105" spans="1:2" x14ac:dyDescent="0.3">
      <c r="A105">
        <v>1396</v>
      </c>
      <c r="B105">
        <v>245</v>
      </c>
    </row>
    <row r="106" spans="1:2" x14ac:dyDescent="0.3">
      <c r="A106">
        <v>2506</v>
      </c>
      <c r="B106">
        <v>32</v>
      </c>
    </row>
    <row r="107" spans="1:2" x14ac:dyDescent="0.3">
      <c r="A107">
        <v>244</v>
      </c>
      <c r="B107">
        <v>7</v>
      </c>
    </row>
    <row r="108" spans="1:2" x14ac:dyDescent="0.3">
      <c r="A108">
        <v>146</v>
      </c>
      <c r="B108">
        <v>803</v>
      </c>
    </row>
    <row r="109" spans="1:2" x14ac:dyDescent="0.3">
      <c r="A109">
        <v>1267</v>
      </c>
      <c r="B109">
        <v>16</v>
      </c>
    </row>
    <row r="110" spans="1:2" x14ac:dyDescent="0.3">
      <c r="A110">
        <v>1561</v>
      </c>
      <c r="B110">
        <v>31</v>
      </c>
    </row>
    <row r="111" spans="1:2" x14ac:dyDescent="0.3">
      <c r="A111">
        <v>48</v>
      </c>
      <c r="B111">
        <v>108</v>
      </c>
    </row>
    <row r="112" spans="1:2" x14ac:dyDescent="0.3">
      <c r="A112">
        <v>2739</v>
      </c>
      <c r="B112">
        <v>30</v>
      </c>
    </row>
    <row r="113" spans="1:2" x14ac:dyDescent="0.3">
      <c r="A113">
        <v>3537</v>
      </c>
      <c r="B113">
        <v>17</v>
      </c>
    </row>
    <row r="114" spans="1:2" x14ac:dyDescent="0.3">
      <c r="A114">
        <v>2107</v>
      </c>
      <c r="B114">
        <v>80</v>
      </c>
    </row>
    <row r="115" spans="1:2" x14ac:dyDescent="0.3">
      <c r="A115">
        <v>3318</v>
      </c>
      <c r="B115">
        <v>2468</v>
      </c>
    </row>
    <row r="116" spans="1:2" x14ac:dyDescent="0.3">
      <c r="A116">
        <v>340</v>
      </c>
      <c r="B116">
        <v>26</v>
      </c>
    </row>
    <row r="117" spans="1:2" x14ac:dyDescent="0.3">
      <c r="A117">
        <v>1442</v>
      </c>
      <c r="B117">
        <v>73</v>
      </c>
    </row>
    <row r="118" spans="1:2" x14ac:dyDescent="0.3">
      <c r="A118">
        <v>126</v>
      </c>
      <c r="B118">
        <v>128</v>
      </c>
    </row>
    <row r="119" spans="1:2" x14ac:dyDescent="0.3">
      <c r="A119">
        <v>524</v>
      </c>
      <c r="B119">
        <v>33</v>
      </c>
    </row>
    <row r="120" spans="1:2" x14ac:dyDescent="0.3">
      <c r="A120">
        <v>1989</v>
      </c>
      <c r="B120">
        <v>1072</v>
      </c>
    </row>
    <row r="121" spans="1:2" x14ac:dyDescent="0.3">
      <c r="A121">
        <v>157</v>
      </c>
      <c r="B121">
        <v>393</v>
      </c>
    </row>
    <row r="122" spans="1:2" x14ac:dyDescent="0.3">
      <c r="A122">
        <v>4498</v>
      </c>
      <c r="B122">
        <v>1257</v>
      </c>
    </row>
    <row r="123" spans="1:2" x14ac:dyDescent="0.3">
      <c r="A123">
        <v>80</v>
      </c>
      <c r="B123">
        <v>328</v>
      </c>
    </row>
    <row r="124" spans="1:2" x14ac:dyDescent="0.3">
      <c r="A124">
        <v>43</v>
      </c>
      <c r="B124">
        <v>147</v>
      </c>
    </row>
    <row r="125" spans="1:2" x14ac:dyDescent="0.3">
      <c r="A125">
        <v>2053</v>
      </c>
      <c r="B125">
        <v>830</v>
      </c>
    </row>
    <row r="126" spans="1:2" x14ac:dyDescent="0.3">
      <c r="A126">
        <v>168</v>
      </c>
      <c r="B126">
        <v>331</v>
      </c>
    </row>
    <row r="127" spans="1:2" x14ac:dyDescent="0.3">
      <c r="A127">
        <v>4289</v>
      </c>
      <c r="B127">
        <v>25</v>
      </c>
    </row>
    <row r="128" spans="1:2" x14ac:dyDescent="0.3">
      <c r="A128">
        <v>165</v>
      </c>
      <c r="B128">
        <v>3483</v>
      </c>
    </row>
    <row r="129" spans="1:2" x14ac:dyDescent="0.3">
      <c r="A129">
        <v>1815</v>
      </c>
      <c r="B129">
        <v>923</v>
      </c>
    </row>
    <row r="130" spans="1:2" x14ac:dyDescent="0.3">
      <c r="A130">
        <v>397</v>
      </c>
      <c r="B130">
        <v>1</v>
      </c>
    </row>
    <row r="131" spans="1:2" x14ac:dyDescent="0.3">
      <c r="A131">
        <v>1539</v>
      </c>
      <c r="B131">
        <v>33</v>
      </c>
    </row>
    <row r="132" spans="1:2" x14ac:dyDescent="0.3">
      <c r="A132">
        <v>138</v>
      </c>
      <c r="B132">
        <v>40</v>
      </c>
    </row>
    <row r="133" spans="1:2" x14ac:dyDescent="0.3">
      <c r="A133">
        <v>3594</v>
      </c>
      <c r="B133">
        <v>23</v>
      </c>
    </row>
    <row r="134" spans="1:2" x14ac:dyDescent="0.3">
      <c r="A134">
        <v>5880</v>
      </c>
      <c r="B134">
        <v>75</v>
      </c>
    </row>
    <row r="135" spans="1:2" x14ac:dyDescent="0.3">
      <c r="A135">
        <v>112</v>
      </c>
      <c r="B135">
        <v>2176</v>
      </c>
    </row>
    <row r="136" spans="1:2" x14ac:dyDescent="0.3">
      <c r="A136">
        <v>943</v>
      </c>
      <c r="B136">
        <v>441</v>
      </c>
    </row>
    <row r="137" spans="1:2" x14ac:dyDescent="0.3">
      <c r="A137">
        <v>2468</v>
      </c>
      <c r="B137">
        <v>25</v>
      </c>
    </row>
    <row r="138" spans="1:2" x14ac:dyDescent="0.3">
      <c r="A138">
        <v>2551</v>
      </c>
      <c r="B138">
        <v>127</v>
      </c>
    </row>
    <row r="139" spans="1:2" x14ac:dyDescent="0.3">
      <c r="A139">
        <v>101</v>
      </c>
      <c r="B139">
        <v>355</v>
      </c>
    </row>
    <row r="140" spans="1:2" x14ac:dyDescent="0.3">
      <c r="A140">
        <v>92</v>
      </c>
      <c r="B140">
        <v>44</v>
      </c>
    </row>
    <row r="141" spans="1:2" x14ac:dyDescent="0.3">
      <c r="A141">
        <v>62</v>
      </c>
      <c r="B141">
        <v>67</v>
      </c>
    </row>
    <row r="142" spans="1:2" x14ac:dyDescent="0.3">
      <c r="A142">
        <v>149</v>
      </c>
      <c r="B142">
        <v>1068</v>
      </c>
    </row>
    <row r="143" spans="1:2" x14ac:dyDescent="0.3">
      <c r="A143">
        <v>329</v>
      </c>
      <c r="B143">
        <v>424</v>
      </c>
    </row>
    <row r="144" spans="1:2" x14ac:dyDescent="0.3">
      <c r="A144">
        <v>97</v>
      </c>
      <c r="B144">
        <v>151</v>
      </c>
    </row>
    <row r="145" spans="1:2" x14ac:dyDescent="0.3">
      <c r="A145">
        <v>1784</v>
      </c>
      <c r="B145">
        <v>1608</v>
      </c>
    </row>
    <row r="146" spans="1:2" x14ac:dyDescent="0.3">
      <c r="A146">
        <v>1684</v>
      </c>
      <c r="B146">
        <v>941</v>
      </c>
    </row>
    <row r="147" spans="1:2" x14ac:dyDescent="0.3">
      <c r="A147">
        <v>250</v>
      </c>
      <c r="B147">
        <v>1</v>
      </c>
    </row>
    <row r="148" spans="1:2" x14ac:dyDescent="0.3">
      <c r="A148">
        <v>238</v>
      </c>
      <c r="B148">
        <v>40</v>
      </c>
    </row>
    <row r="149" spans="1:2" x14ac:dyDescent="0.3">
      <c r="A149">
        <v>53</v>
      </c>
      <c r="B149">
        <v>3015</v>
      </c>
    </row>
    <row r="150" spans="1:2" x14ac:dyDescent="0.3">
      <c r="A150">
        <v>214</v>
      </c>
      <c r="B150">
        <v>435</v>
      </c>
    </row>
    <row r="151" spans="1:2" x14ac:dyDescent="0.3">
      <c r="A151">
        <v>222</v>
      </c>
      <c r="B151">
        <v>714</v>
      </c>
    </row>
    <row r="152" spans="1:2" x14ac:dyDescent="0.3">
      <c r="A152">
        <v>1884</v>
      </c>
      <c r="B152">
        <v>5497</v>
      </c>
    </row>
    <row r="153" spans="1:2" x14ac:dyDescent="0.3">
      <c r="A153">
        <v>218</v>
      </c>
      <c r="B153">
        <v>418</v>
      </c>
    </row>
    <row r="154" spans="1:2" x14ac:dyDescent="0.3">
      <c r="A154">
        <v>6465</v>
      </c>
      <c r="B154">
        <v>1439</v>
      </c>
    </row>
    <row r="155" spans="1:2" x14ac:dyDescent="0.3">
      <c r="A155">
        <v>59</v>
      </c>
      <c r="B155">
        <v>15</v>
      </c>
    </row>
    <row r="156" spans="1:2" x14ac:dyDescent="0.3">
      <c r="A156">
        <v>88</v>
      </c>
      <c r="B156">
        <v>1999</v>
      </c>
    </row>
    <row r="157" spans="1:2" x14ac:dyDescent="0.3">
      <c r="A157">
        <v>1697</v>
      </c>
      <c r="B157">
        <v>118</v>
      </c>
    </row>
    <row r="158" spans="1:2" x14ac:dyDescent="0.3">
      <c r="A158">
        <v>92</v>
      </c>
      <c r="B158">
        <v>162</v>
      </c>
    </row>
    <row r="159" spans="1:2" x14ac:dyDescent="0.3">
      <c r="A159">
        <v>186</v>
      </c>
      <c r="B159">
        <v>83</v>
      </c>
    </row>
    <row r="160" spans="1:2" x14ac:dyDescent="0.3">
      <c r="A160">
        <v>138</v>
      </c>
      <c r="B160">
        <v>747</v>
      </c>
    </row>
    <row r="161" spans="1:2" x14ac:dyDescent="0.3">
      <c r="A161">
        <v>261</v>
      </c>
      <c r="B161">
        <v>84</v>
      </c>
    </row>
    <row r="162" spans="1:2" x14ac:dyDescent="0.3">
      <c r="A162">
        <v>107</v>
      </c>
      <c r="B162">
        <v>91</v>
      </c>
    </row>
    <row r="163" spans="1:2" x14ac:dyDescent="0.3">
      <c r="A163">
        <v>199</v>
      </c>
      <c r="B163">
        <v>792</v>
      </c>
    </row>
    <row r="164" spans="1:2" x14ac:dyDescent="0.3">
      <c r="A164">
        <v>5512</v>
      </c>
      <c r="B164">
        <v>32</v>
      </c>
    </row>
    <row r="165" spans="1:2" x14ac:dyDescent="0.3">
      <c r="A165">
        <v>86</v>
      </c>
      <c r="B165">
        <v>186</v>
      </c>
    </row>
    <row r="166" spans="1:2" x14ac:dyDescent="0.3">
      <c r="A166">
        <v>2768</v>
      </c>
      <c r="B166">
        <v>605</v>
      </c>
    </row>
    <row r="167" spans="1:2" x14ac:dyDescent="0.3">
      <c r="A167">
        <v>48</v>
      </c>
      <c r="B167">
        <v>1</v>
      </c>
    </row>
    <row r="168" spans="1:2" x14ac:dyDescent="0.3">
      <c r="A168">
        <v>87</v>
      </c>
      <c r="B168">
        <v>31</v>
      </c>
    </row>
    <row r="169" spans="1:2" x14ac:dyDescent="0.3">
      <c r="A169">
        <v>1894</v>
      </c>
      <c r="B169">
        <v>1181</v>
      </c>
    </row>
    <row r="170" spans="1:2" x14ac:dyDescent="0.3">
      <c r="A170">
        <v>282</v>
      </c>
      <c r="B170">
        <v>39</v>
      </c>
    </row>
    <row r="171" spans="1:2" x14ac:dyDescent="0.3">
      <c r="A171">
        <v>116</v>
      </c>
      <c r="B171">
        <v>46</v>
      </c>
    </row>
    <row r="172" spans="1:2" x14ac:dyDescent="0.3">
      <c r="A172">
        <v>83</v>
      </c>
      <c r="B172">
        <v>105</v>
      </c>
    </row>
    <row r="173" spans="1:2" x14ac:dyDescent="0.3">
      <c r="A173">
        <v>91</v>
      </c>
      <c r="B173">
        <v>535</v>
      </c>
    </row>
    <row r="174" spans="1:2" x14ac:dyDescent="0.3">
      <c r="A174">
        <v>546</v>
      </c>
      <c r="B174">
        <v>16</v>
      </c>
    </row>
    <row r="175" spans="1:2" x14ac:dyDescent="0.3">
      <c r="A175">
        <v>393</v>
      </c>
      <c r="B175">
        <v>575</v>
      </c>
    </row>
    <row r="176" spans="1:2" x14ac:dyDescent="0.3">
      <c r="A176">
        <v>133</v>
      </c>
      <c r="B176">
        <v>1120</v>
      </c>
    </row>
    <row r="177" spans="1:2" x14ac:dyDescent="0.3">
      <c r="A177">
        <v>254</v>
      </c>
      <c r="B177">
        <v>113</v>
      </c>
    </row>
    <row r="178" spans="1:2" x14ac:dyDescent="0.3">
      <c r="A178">
        <v>176</v>
      </c>
      <c r="B178">
        <v>1538</v>
      </c>
    </row>
    <row r="179" spans="1:2" x14ac:dyDescent="0.3">
      <c r="A179">
        <v>337</v>
      </c>
      <c r="B179">
        <v>9</v>
      </c>
    </row>
    <row r="180" spans="1:2" x14ac:dyDescent="0.3">
      <c r="A180">
        <v>107</v>
      </c>
      <c r="B180">
        <v>554</v>
      </c>
    </row>
    <row r="181" spans="1:2" x14ac:dyDescent="0.3">
      <c r="A181">
        <v>183</v>
      </c>
      <c r="B181">
        <v>648</v>
      </c>
    </row>
    <row r="182" spans="1:2" x14ac:dyDescent="0.3">
      <c r="A182">
        <v>72</v>
      </c>
      <c r="B182">
        <v>21</v>
      </c>
    </row>
    <row r="183" spans="1:2" x14ac:dyDescent="0.3">
      <c r="A183">
        <v>295</v>
      </c>
      <c r="B183">
        <v>54</v>
      </c>
    </row>
    <row r="184" spans="1:2" x14ac:dyDescent="0.3">
      <c r="A184">
        <v>142</v>
      </c>
      <c r="B184">
        <v>120</v>
      </c>
    </row>
    <row r="185" spans="1:2" x14ac:dyDescent="0.3">
      <c r="A185">
        <v>85</v>
      </c>
      <c r="B185">
        <v>579</v>
      </c>
    </row>
    <row r="186" spans="1:2" x14ac:dyDescent="0.3">
      <c r="A186">
        <v>659</v>
      </c>
      <c r="B186">
        <v>2072</v>
      </c>
    </row>
    <row r="187" spans="1:2" x14ac:dyDescent="0.3">
      <c r="A187">
        <v>121</v>
      </c>
      <c r="B187">
        <v>0</v>
      </c>
    </row>
    <row r="188" spans="1:2" x14ac:dyDescent="0.3">
      <c r="A188">
        <v>3742</v>
      </c>
      <c r="B188">
        <v>1796</v>
      </c>
    </row>
    <row r="189" spans="1:2" x14ac:dyDescent="0.3">
      <c r="A189">
        <v>223</v>
      </c>
      <c r="B189">
        <v>62</v>
      </c>
    </row>
    <row r="190" spans="1:2" x14ac:dyDescent="0.3">
      <c r="A190">
        <v>133</v>
      </c>
      <c r="B190">
        <v>347</v>
      </c>
    </row>
    <row r="191" spans="1:2" x14ac:dyDescent="0.3">
      <c r="A191">
        <v>5168</v>
      </c>
      <c r="B191">
        <v>19</v>
      </c>
    </row>
    <row r="192" spans="1:2" x14ac:dyDescent="0.3">
      <c r="A192">
        <v>307</v>
      </c>
      <c r="B192">
        <v>1258</v>
      </c>
    </row>
    <row r="193" spans="1:2" x14ac:dyDescent="0.3">
      <c r="A193">
        <v>2441</v>
      </c>
      <c r="B193">
        <v>362</v>
      </c>
    </row>
    <row r="194" spans="1:2" x14ac:dyDescent="0.3">
      <c r="A194">
        <v>1385</v>
      </c>
      <c r="B194">
        <v>133</v>
      </c>
    </row>
    <row r="195" spans="1:2" x14ac:dyDescent="0.3">
      <c r="A195">
        <v>190</v>
      </c>
      <c r="B195">
        <v>846</v>
      </c>
    </row>
    <row r="196" spans="1:2" x14ac:dyDescent="0.3">
      <c r="A196">
        <v>470</v>
      </c>
      <c r="B196">
        <v>10</v>
      </c>
    </row>
    <row r="197" spans="1:2" x14ac:dyDescent="0.3">
      <c r="A197">
        <v>253</v>
      </c>
      <c r="B197">
        <v>191</v>
      </c>
    </row>
    <row r="198" spans="1:2" x14ac:dyDescent="0.3">
      <c r="A198">
        <v>1113</v>
      </c>
      <c r="B198">
        <v>1979</v>
      </c>
    </row>
    <row r="199" spans="1:2" x14ac:dyDescent="0.3">
      <c r="A199">
        <v>2283</v>
      </c>
      <c r="B199">
        <v>63</v>
      </c>
    </row>
    <row r="200" spans="1:2" x14ac:dyDescent="0.3">
      <c r="A200">
        <v>1095</v>
      </c>
      <c r="B200">
        <v>6080</v>
      </c>
    </row>
    <row r="201" spans="1:2" x14ac:dyDescent="0.3">
      <c r="A201">
        <v>1690</v>
      </c>
      <c r="B201">
        <v>80</v>
      </c>
    </row>
    <row r="202" spans="1:2" x14ac:dyDescent="0.3">
      <c r="A202">
        <v>191</v>
      </c>
      <c r="B202">
        <v>9</v>
      </c>
    </row>
    <row r="203" spans="1:2" x14ac:dyDescent="0.3">
      <c r="A203">
        <v>2013</v>
      </c>
      <c r="B203">
        <v>1784</v>
      </c>
    </row>
    <row r="204" spans="1:2" x14ac:dyDescent="0.3">
      <c r="A204">
        <v>1703</v>
      </c>
      <c r="B204">
        <v>243</v>
      </c>
    </row>
    <row r="205" spans="1:2" x14ac:dyDescent="0.3">
      <c r="A205">
        <v>80</v>
      </c>
      <c r="B205">
        <v>1296</v>
      </c>
    </row>
    <row r="206" spans="1:2" x14ac:dyDescent="0.3">
      <c r="A206">
        <v>41</v>
      </c>
      <c r="B206">
        <v>77</v>
      </c>
    </row>
    <row r="207" spans="1:2" x14ac:dyDescent="0.3">
      <c r="A207">
        <v>187</v>
      </c>
      <c r="B207">
        <v>395</v>
      </c>
    </row>
    <row r="208" spans="1:2" x14ac:dyDescent="0.3">
      <c r="A208">
        <v>2875</v>
      </c>
      <c r="B208">
        <v>49</v>
      </c>
    </row>
    <row r="209" spans="1:2" x14ac:dyDescent="0.3">
      <c r="A209">
        <v>88</v>
      </c>
      <c r="B209">
        <v>180</v>
      </c>
    </row>
    <row r="210" spans="1:2" x14ac:dyDescent="0.3">
      <c r="A210">
        <v>191</v>
      </c>
      <c r="B210">
        <v>2690</v>
      </c>
    </row>
    <row r="211" spans="1:2" x14ac:dyDescent="0.3">
      <c r="A211">
        <v>139</v>
      </c>
      <c r="B211">
        <v>2779</v>
      </c>
    </row>
    <row r="212" spans="1:2" x14ac:dyDescent="0.3">
      <c r="A212">
        <v>186</v>
      </c>
      <c r="B212">
        <v>92</v>
      </c>
    </row>
    <row r="213" spans="1:2" x14ac:dyDescent="0.3">
      <c r="A213">
        <v>112</v>
      </c>
      <c r="B213">
        <v>1028</v>
      </c>
    </row>
    <row r="214" spans="1:2" x14ac:dyDescent="0.3">
      <c r="A214">
        <v>101</v>
      </c>
      <c r="B214">
        <v>26</v>
      </c>
    </row>
    <row r="215" spans="1:2" x14ac:dyDescent="0.3">
      <c r="A215">
        <v>206</v>
      </c>
      <c r="B215">
        <v>1790</v>
      </c>
    </row>
    <row r="216" spans="1:2" x14ac:dyDescent="0.3">
      <c r="A216">
        <v>154</v>
      </c>
      <c r="B216">
        <v>37</v>
      </c>
    </row>
    <row r="217" spans="1:2" x14ac:dyDescent="0.3">
      <c r="A217">
        <v>5966</v>
      </c>
      <c r="B217">
        <v>35</v>
      </c>
    </row>
    <row r="218" spans="1:2" x14ac:dyDescent="0.3">
      <c r="A218">
        <v>169</v>
      </c>
      <c r="B218">
        <v>558</v>
      </c>
    </row>
    <row r="219" spans="1:2" x14ac:dyDescent="0.3">
      <c r="A219">
        <v>2106</v>
      </c>
      <c r="B219">
        <v>64</v>
      </c>
    </row>
    <row r="220" spans="1:2" x14ac:dyDescent="0.3">
      <c r="A220">
        <v>131</v>
      </c>
      <c r="B220">
        <v>245</v>
      </c>
    </row>
    <row r="221" spans="1:2" x14ac:dyDescent="0.3">
      <c r="A221">
        <v>84</v>
      </c>
      <c r="B221">
        <v>71</v>
      </c>
    </row>
    <row r="222" spans="1:2" x14ac:dyDescent="0.3">
      <c r="A222">
        <v>155</v>
      </c>
      <c r="B222">
        <v>42</v>
      </c>
    </row>
    <row r="223" spans="1:2" x14ac:dyDescent="0.3">
      <c r="A223">
        <v>189</v>
      </c>
      <c r="B223">
        <v>156</v>
      </c>
    </row>
    <row r="224" spans="1:2" x14ac:dyDescent="0.3">
      <c r="A224">
        <v>4799</v>
      </c>
      <c r="B224">
        <v>1368</v>
      </c>
    </row>
    <row r="225" spans="1:2" x14ac:dyDescent="0.3">
      <c r="A225">
        <v>1137</v>
      </c>
      <c r="B225">
        <v>102</v>
      </c>
    </row>
    <row r="226" spans="1:2" x14ac:dyDescent="0.3">
      <c r="A226">
        <v>1152</v>
      </c>
      <c r="B226">
        <v>86</v>
      </c>
    </row>
    <row r="227" spans="1:2" x14ac:dyDescent="0.3">
      <c r="A227">
        <v>50</v>
      </c>
      <c r="B227">
        <v>253</v>
      </c>
    </row>
    <row r="228" spans="1:2" x14ac:dyDescent="0.3">
      <c r="A228">
        <v>3059</v>
      </c>
      <c r="B228">
        <v>157</v>
      </c>
    </row>
    <row r="229" spans="1:2" x14ac:dyDescent="0.3">
      <c r="A229">
        <v>34</v>
      </c>
      <c r="B229">
        <v>183</v>
      </c>
    </row>
    <row r="230" spans="1:2" x14ac:dyDescent="0.3">
      <c r="A230">
        <v>220</v>
      </c>
      <c r="B230">
        <v>82</v>
      </c>
    </row>
    <row r="231" spans="1:2" x14ac:dyDescent="0.3">
      <c r="A231">
        <v>1604</v>
      </c>
      <c r="B231">
        <v>1</v>
      </c>
    </row>
    <row r="232" spans="1:2" x14ac:dyDescent="0.3">
      <c r="A232">
        <v>454</v>
      </c>
      <c r="B232">
        <v>1198</v>
      </c>
    </row>
    <row r="233" spans="1:2" x14ac:dyDescent="0.3">
      <c r="A233">
        <v>123</v>
      </c>
      <c r="B233">
        <v>648</v>
      </c>
    </row>
    <row r="234" spans="1:2" x14ac:dyDescent="0.3">
      <c r="A234">
        <v>299</v>
      </c>
      <c r="B234">
        <v>64</v>
      </c>
    </row>
    <row r="235" spans="1:2" x14ac:dyDescent="0.3">
      <c r="A235">
        <v>2237</v>
      </c>
      <c r="B235">
        <v>62</v>
      </c>
    </row>
    <row r="236" spans="1:2" x14ac:dyDescent="0.3">
      <c r="A236">
        <v>645</v>
      </c>
      <c r="B236">
        <v>750</v>
      </c>
    </row>
    <row r="237" spans="1:2" x14ac:dyDescent="0.3">
      <c r="A237">
        <v>484</v>
      </c>
      <c r="B237">
        <v>105</v>
      </c>
    </row>
    <row r="238" spans="1:2" x14ac:dyDescent="0.3">
      <c r="A238">
        <v>154</v>
      </c>
      <c r="B238">
        <v>2604</v>
      </c>
    </row>
    <row r="239" spans="1:2" x14ac:dyDescent="0.3">
      <c r="A239">
        <v>82</v>
      </c>
      <c r="B239">
        <v>65</v>
      </c>
    </row>
    <row r="240" spans="1:2" x14ac:dyDescent="0.3">
      <c r="A240">
        <v>134</v>
      </c>
      <c r="B240">
        <v>94</v>
      </c>
    </row>
    <row r="241" spans="1:2" x14ac:dyDescent="0.3">
      <c r="A241">
        <v>5203</v>
      </c>
      <c r="B241">
        <v>257</v>
      </c>
    </row>
    <row r="242" spans="1:2" x14ac:dyDescent="0.3">
      <c r="A242">
        <v>94</v>
      </c>
      <c r="B242">
        <v>2928</v>
      </c>
    </row>
    <row r="243" spans="1:2" x14ac:dyDescent="0.3">
      <c r="A243">
        <v>205</v>
      </c>
      <c r="B243">
        <v>4697</v>
      </c>
    </row>
    <row r="244" spans="1:2" x14ac:dyDescent="0.3">
      <c r="A244">
        <v>92</v>
      </c>
      <c r="B244">
        <v>2915</v>
      </c>
    </row>
    <row r="245" spans="1:2" x14ac:dyDescent="0.3">
      <c r="A245">
        <v>219</v>
      </c>
      <c r="B245">
        <v>18</v>
      </c>
    </row>
    <row r="246" spans="1:2" x14ac:dyDescent="0.3">
      <c r="A246">
        <v>2526</v>
      </c>
      <c r="B246">
        <v>602</v>
      </c>
    </row>
    <row r="247" spans="1:2" x14ac:dyDescent="0.3">
      <c r="A247">
        <v>94</v>
      </c>
      <c r="B247">
        <v>1</v>
      </c>
    </row>
    <row r="248" spans="1:2" x14ac:dyDescent="0.3">
      <c r="A248">
        <v>1713</v>
      </c>
      <c r="B248">
        <v>3868</v>
      </c>
    </row>
    <row r="249" spans="1:2" x14ac:dyDescent="0.3">
      <c r="A249">
        <v>249</v>
      </c>
      <c r="B249">
        <v>504</v>
      </c>
    </row>
    <row r="250" spans="1:2" x14ac:dyDescent="0.3">
      <c r="A250">
        <v>192</v>
      </c>
      <c r="B250">
        <v>14</v>
      </c>
    </row>
    <row r="251" spans="1:2" x14ac:dyDescent="0.3">
      <c r="A251">
        <v>247</v>
      </c>
      <c r="B251">
        <v>750</v>
      </c>
    </row>
    <row r="252" spans="1:2" x14ac:dyDescent="0.3">
      <c r="A252">
        <v>2293</v>
      </c>
      <c r="B252">
        <v>77</v>
      </c>
    </row>
    <row r="253" spans="1:2" x14ac:dyDescent="0.3">
      <c r="A253">
        <v>3131</v>
      </c>
      <c r="B253">
        <v>752</v>
      </c>
    </row>
    <row r="254" spans="1:2" x14ac:dyDescent="0.3">
      <c r="A254">
        <v>143</v>
      </c>
      <c r="B254">
        <v>131</v>
      </c>
    </row>
    <row r="255" spans="1:2" x14ac:dyDescent="0.3">
      <c r="A255">
        <v>296</v>
      </c>
      <c r="B255">
        <v>87</v>
      </c>
    </row>
    <row r="256" spans="1:2" x14ac:dyDescent="0.3">
      <c r="A256">
        <v>170</v>
      </c>
      <c r="B256">
        <v>1063</v>
      </c>
    </row>
    <row r="257" spans="1:2" x14ac:dyDescent="0.3">
      <c r="A257">
        <v>86</v>
      </c>
      <c r="B257">
        <v>76</v>
      </c>
    </row>
    <row r="258" spans="1:2" x14ac:dyDescent="0.3">
      <c r="A258">
        <v>6286</v>
      </c>
      <c r="B258">
        <v>4428</v>
      </c>
    </row>
    <row r="259" spans="1:2" x14ac:dyDescent="0.3">
      <c r="A259">
        <v>3727</v>
      </c>
      <c r="B259">
        <v>58</v>
      </c>
    </row>
    <row r="260" spans="1:2" x14ac:dyDescent="0.3">
      <c r="A260">
        <v>1605</v>
      </c>
      <c r="B260">
        <v>111</v>
      </c>
    </row>
    <row r="261" spans="1:2" x14ac:dyDescent="0.3">
      <c r="A261">
        <v>2120</v>
      </c>
      <c r="B261">
        <v>2955</v>
      </c>
    </row>
    <row r="262" spans="1:2" x14ac:dyDescent="0.3">
      <c r="A262">
        <v>50</v>
      </c>
      <c r="B262">
        <v>1657</v>
      </c>
    </row>
    <row r="263" spans="1:2" x14ac:dyDescent="0.3">
      <c r="A263">
        <v>2080</v>
      </c>
      <c r="B263">
        <v>926</v>
      </c>
    </row>
    <row r="264" spans="1:2" x14ac:dyDescent="0.3">
      <c r="A264">
        <v>2105</v>
      </c>
      <c r="B264">
        <v>77</v>
      </c>
    </row>
    <row r="265" spans="1:2" x14ac:dyDescent="0.3">
      <c r="A265">
        <v>2436</v>
      </c>
      <c r="B265">
        <v>1748</v>
      </c>
    </row>
    <row r="266" spans="1:2" x14ac:dyDescent="0.3">
      <c r="A266">
        <v>80</v>
      </c>
      <c r="B266">
        <v>79</v>
      </c>
    </row>
    <row r="267" spans="1:2" x14ac:dyDescent="0.3">
      <c r="A267">
        <v>42</v>
      </c>
      <c r="B267">
        <v>889</v>
      </c>
    </row>
    <row r="268" spans="1:2" x14ac:dyDescent="0.3">
      <c r="A268">
        <v>139</v>
      </c>
      <c r="B268">
        <v>56</v>
      </c>
    </row>
    <row r="269" spans="1:2" x14ac:dyDescent="0.3">
      <c r="A269">
        <v>159</v>
      </c>
      <c r="B269">
        <v>1</v>
      </c>
    </row>
    <row r="270" spans="1:2" x14ac:dyDescent="0.3">
      <c r="A270">
        <v>381</v>
      </c>
      <c r="B270">
        <v>83</v>
      </c>
    </row>
    <row r="271" spans="1:2" x14ac:dyDescent="0.3">
      <c r="A271">
        <v>194</v>
      </c>
      <c r="B271">
        <v>2025</v>
      </c>
    </row>
    <row r="272" spans="1:2" x14ac:dyDescent="0.3">
      <c r="A272">
        <v>106</v>
      </c>
      <c r="B272">
        <v>14</v>
      </c>
    </row>
    <row r="273" spans="1:2" x14ac:dyDescent="0.3">
      <c r="A273">
        <v>142</v>
      </c>
      <c r="B273">
        <v>656</v>
      </c>
    </row>
    <row r="274" spans="1:2" x14ac:dyDescent="0.3">
      <c r="A274">
        <v>211</v>
      </c>
      <c r="B274">
        <v>1596</v>
      </c>
    </row>
    <row r="275" spans="1:2" x14ac:dyDescent="0.3">
      <c r="A275">
        <v>2756</v>
      </c>
      <c r="B275">
        <v>10</v>
      </c>
    </row>
    <row r="276" spans="1:2" x14ac:dyDescent="0.3">
      <c r="A276">
        <v>173</v>
      </c>
      <c r="B276">
        <v>1121</v>
      </c>
    </row>
    <row r="277" spans="1:2" x14ac:dyDescent="0.3">
      <c r="A277">
        <v>87</v>
      </c>
      <c r="B277">
        <v>15</v>
      </c>
    </row>
    <row r="278" spans="1:2" x14ac:dyDescent="0.3">
      <c r="A278">
        <v>1572</v>
      </c>
      <c r="B278">
        <v>191</v>
      </c>
    </row>
    <row r="279" spans="1:2" x14ac:dyDescent="0.3">
      <c r="A279">
        <v>2346</v>
      </c>
      <c r="B279">
        <v>16</v>
      </c>
    </row>
    <row r="280" spans="1:2" x14ac:dyDescent="0.3">
      <c r="A280">
        <v>115</v>
      </c>
      <c r="B280">
        <v>17</v>
      </c>
    </row>
    <row r="281" spans="1:2" x14ac:dyDescent="0.3">
      <c r="A281">
        <v>85</v>
      </c>
      <c r="B281">
        <v>34</v>
      </c>
    </row>
    <row r="282" spans="1:2" x14ac:dyDescent="0.3">
      <c r="A282">
        <v>144</v>
      </c>
      <c r="B282">
        <v>1</v>
      </c>
    </row>
    <row r="283" spans="1:2" x14ac:dyDescent="0.3">
      <c r="A283">
        <v>2443</v>
      </c>
      <c r="B283">
        <v>1274</v>
      </c>
    </row>
    <row r="284" spans="1:2" x14ac:dyDescent="0.3">
      <c r="A284">
        <v>64</v>
      </c>
      <c r="B284">
        <v>210</v>
      </c>
    </row>
    <row r="285" spans="1:2" x14ac:dyDescent="0.3">
      <c r="A285">
        <v>268</v>
      </c>
      <c r="B285">
        <v>248</v>
      </c>
    </row>
    <row r="286" spans="1:2" x14ac:dyDescent="0.3">
      <c r="A286">
        <v>195</v>
      </c>
      <c r="B286">
        <v>513</v>
      </c>
    </row>
    <row r="287" spans="1:2" x14ac:dyDescent="0.3">
      <c r="A287">
        <v>186</v>
      </c>
      <c r="B287">
        <v>3410</v>
      </c>
    </row>
    <row r="288" spans="1:2" x14ac:dyDescent="0.3">
      <c r="A288">
        <v>460</v>
      </c>
      <c r="B288">
        <v>10</v>
      </c>
    </row>
    <row r="289" spans="1:2" x14ac:dyDescent="0.3">
      <c r="A289">
        <v>2528</v>
      </c>
      <c r="B289">
        <v>2201</v>
      </c>
    </row>
    <row r="290" spans="1:2" x14ac:dyDescent="0.3">
      <c r="A290">
        <v>3657</v>
      </c>
      <c r="B290">
        <v>676</v>
      </c>
    </row>
    <row r="291" spans="1:2" x14ac:dyDescent="0.3">
      <c r="A291">
        <v>131</v>
      </c>
      <c r="B291">
        <v>831</v>
      </c>
    </row>
    <row r="292" spans="1:2" x14ac:dyDescent="0.3">
      <c r="A292">
        <v>239</v>
      </c>
      <c r="B292">
        <v>859</v>
      </c>
    </row>
    <row r="293" spans="1:2" x14ac:dyDescent="0.3">
      <c r="A293">
        <v>78</v>
      </c>
      <c r="B293">
        <v>45</v>
      </c>
    </row>
    <row r="294" spans="1:2" x14ac:dyDescent="0.3">
      <c r="A294">
        <v>1773</v>
      </c>
      <c r="B294">
        <v>6</v>
      </c>
    </row>
    <row r="295" spans="1:2" x14ac:dyDescent="0.3">
      <c r="A295">
        <v>32</v>
      </c>
      <c r="B295">
        <v>7</v>
      </c>
    </row>
    <row r="296" spans="1:2" x14ac:dyDescent="0.3">
      <c r="A296">
        <v>369</v>
      </c>
      <c r="B296">
        <v>31</v>
      </c>
    </row>
    <row r="297" spans="1:2" x14ac:dyDescent="0.3">
      <c r="A297">
        <v>89</v>
      </c>
      <c r="B297">
        <v>78</v>
      </c>
    </row>
    <row r="298" spans="1:2" x14ac:dyDescent="0.3">
      <c r="A298">
        <v>147</v>
      </c>
      <c r="B298">
        <v>1225</v>
      </c>
    </row>
    <row r="299" spans="1:2" x14ac:dyDescent="0.3">
      <c r="A299">
        <v>126</v>
      </c>
      <c r="B299">
        <v>1</v>
      </c>
    </row>
    <row r="300" spans="1:2" x14ac:dyDescent="0.3">
      <c r="A300">
        <v>2218</v>
      </c>
      <c r="B300">
        <v>67</v>
      </c>
    </row>
    <row r="301" spans="1:2" x14ac:dyDescent="0.3">
      <c r="A301">
        <v>202</v>
      </c>
      <c r="B301">
        <v>19</v>
      </c>
    </row>
    <row r="302" spans="1:2" x14ac:dyDescent="0.3">
      <c r="A302">
        <v>140</v>
      </c>
      <c r="B302">
        <v>2108</v>
      </c>
    </row>
    <row r="303" spans="1:2" x14ac:dyDescent="0.3">
      <c r="A303">
        <v>1052</v>
      </c>
      <c r="B303">
        <v>679</v>
      </c>
    </row>
    <row r="304" spans="1:2" x14ac:dyDescent="0.3">
      <c r="A304">
        <v>247</v>
      </c>
      <c r="B304">
        <v>36</v>
      </c>
    </row>
    <row r="305" spans="1:2" x14ac:dyDescent="0.3">
      <c r="A305">
        <v>84</v>
      </c>
      <c r="B305">
        <v>47</v>
      </c>
    </row>
    <row r="306" spans="1:2" x14ac:dyDescent="0.3">
      <c r="A306">
        <v>88</v>
      </c>
      <c r="B306">
        <v>70</v>
      </c>
    </row>
    <row r="307" spans="1:2" x14ac:dyDescent="0.3">
      <c r="A307">
        <v>156</v>
      </c>
      <c r="B307">
        <v>154</v>
      </c>
    </row>
    <row r="308" spans="1:2" x14ac:dyDescent="0.3">
      <c r="A308">
        <v>2985</v>
      </c>
      <c r="B308">
        <v>22</v>
      </c>
    </row>
    <row r="309" spans="1:2" x14ac:dyDescent="0.3">
      <c r="A309">
        <v>762</v>
      </c>
      <c r="B309">
        <v>1758</v>
      </c>
    </row>
    <row r="310" spans="1:2" x14ac:dyDescent="0.3">
      <c r="A310">
        <v>554</v>
      </c>
      <c r="B310">
        <v>94</v>
      </c>
    </row>
    <row r="311" spans="1:2" x14ac:dyDescent="0.3">
      <c r="A311">
        <v>135</v>
      </c>
      <c r="B311">
        <v>33</v>
      </c>
    </row>
    <row r="312" spans="1:2" x14ac:dyDescent="0.3">
      <c r="A312">
        <v>122</v>
      </c>
      <c r="B312">
        <v>1</v>
      </c>
    </row>
    <row r="313" spans="1:2" x14ac:dyDescent="0.3">
      <c r="A313">
        <v>221</v>
      </c>
      <c r="B313">
        <v>31</v>
      </c>
    </row>
    <row r="314" spans="1:2" x14ac:dyDescent="0.3">
      <c r="A314">
        <v>126</v>
      </c>
      <c r="B314">
        <v>35</v>
      </c>
    </row>
    <row r="315" spans="1:2" x14ac:dyDescent="0.3">
      <c r="A315">
        <v>1022</v>
      </c>
      <c r="B315">
        <v>63</v>
      </c>
    </row>
    <row r="316" spans="1:2" x14ac:dyDescent="0.3">
      <c r="A316">
        <v>3177</v>
      </c>
      <c r="B316">
        <v>526</v>
      </c>
    </row>
    <row r="317" spans="1:2" x14ac:dyDescent="0.3">
      <c r="A317">
        <v>198</v>
      </c>
      <c r="B317">
        <v>121</v>
      </c>
    </row>
    <row r="318" spans="1:2" x14ac:dyDescent="0.3">
      <c r="A318">
        <v>85</v>
      </c>
      <c r="B318">
        <v>67</v>
      </c>
    </row>
    <row r="319" spans="1:2" x14ac:dyDescent="0.3">
      <c r="A319">
        <v>3596</v>
      </c>
      <c r="B319">
        <v>57</v>
      </c>
    </row>
    <row r="320" spans="1:2" x14ac:dyDescent="0.3">
      <c r="A320">
        <v>244</v>
      </c>
      <c r="B320">
        <v>1229</v>
      </c>
    </row>
    <row r="321" spans="1:2" x14ac:dyDescent="0.3">
      <c r="A321">
        <v>5180</v>
      </c>
      <c r="B321">
        <v>12</v>
      </c>
    </row>
    <row r="322" spans="1:2" x14ac:dyDescent="0.3">
      <c r="A322">
        <v>589</v>
      </c>
      <c r="B322">
        <v>452</v>
      </c>
    </row>
    <row r="323" spans="1:2" x14ac:dyDescent="0.3">
      <c r="A323">
        <v>2725</v>
      </c>
      <c r="B323">
        <v>1886</v>
      </c>
    </row>
    <row r="324" spans="1:2" x14ac:dyDescent="0.3">
      <c r="A324">
        <v>300</v>
      </c>
      <c r="B324">
        <v>1825</v>
      </c>
    </row>
    <row r="325" spans="1:2" x14ac:dyDescent="0.3">
      <c r="A325">
        <v>144</v>
      </c>
      <c r="B325">
        <v>31</v>
      </c>
    </row>
    <row r="326" spans="1:2" x14ac:dyDescent="0.3">
      <c r="A326">
        <v>87</v>
      </c>
      <c r="B326">
        <v>107</v>
      </c>
    </row>
    <row r="327" spans="1:2" x14ac:dyDescent="0.3">
      <c r="A327">
        <v>3116</v>
      </c>
      <c r="B327">
        <v>27</v>
      </c>
    </row>
    <row r="328" spans="1:2" x14ac:dyDescent="0.3">
      <c r="A328">
        <v>909</v>
      </c>
      <c r="B328">
        <v>1221</v>
      </c>
    </row>
    <row r="329" spans="1:2" x14ac:dyDescent="0.3">
      <c r="A329">
        <v>1613</v>
      </c>
      <c r="B329">
        <v>1</v>
      </c>
    </row>
    <row r="330" spans="1:2" x14ac:dyDescent="0.3">
      <c r="A330">
        <v>136</v>
      </c>
      <c r="B330">
        <v>16</v>
      </c>
    </row>
    <row r="331" spans="1:2" x14ac:dyDescent="0.3">
      <c r="A331">
        <v>130</v>
      </c>
      <c r="B331">
        <v>41</v>
      </c>
    </row>
    <row r="332" spans="1:2" x14ac:dyDescent="0.3">
      <c r="A332">
        <v>102</v>
      </c>
      <c r="B332">
        <v>523</v>
      </c>
    </row>
    <row r="333" spans="1:2" x14ac:dyDescent="0.3">
      <c r="A333">
        <v>4006</v>
      </c>
      <c r="B333">
        <v>141</v>
      </c>
    </row>
    <row r="334" spans="1:2" x14ac:dyDescent="0.3">
      <c r="A334">
        <v>1629</v>
      </c>
      <c r="B334">
        <v>52</v>
      </c>
    </row>
    <row r="335" spans="1:2" x14ac:dyDescent="0.3">
      <c r="A335">
        <v>2188</v>
      </c>
      <c r="B335">
        <v>225</v>
      </c>
    </row>
    <row r="336" spans="1:2" x14ac:dyDescent="0.3">
      <c r="A336">
        <v>2409</v>
      </c>
      <c r="B336">
        <v>38</v>
      </c>
    </row>
    <row r="337" spans="1:2" x14ac:dyDescent="0.3">
      <c r="A337">
        <v>194</v>
      </c>
      <c r="B337">
        <v>15</v>
      </c>
    </row>
    <row r="338" spans="1:2" x14ac:dyDescent="0.3">
      <c r="A338">
        <v>1140</v>
      </c>
      <c r="B338">
        <v>37</v>
      </c>
    </row>
    <row r="339" spans="1:2" x14ac:dyDescent="0.3">
      <c r="A339">
        <v>102</v>
      </c>
      <c r="B339">
        <v>112</v>
      </c>
    </row>
    <row r="340" spans="1:2" x14ac:dyDescent="0.3">
      <c r="A340">
        <v>2857</v>
      </c>
      <c r="B340">
        <v>21</v>
      </c>
    </row>
    <row r="341" spans="1:2" x14ac:dyDescent="0.3">
      <c r="A341">
        <v>107</v>
      </c>
      <c r="B341">
        <v>67</v>
      </c>
    </row>
    <row r="342" spans="1:2" x14ac:dyDescent="0.3">
      <c r="A342">
        <v>160</v>
      </c>
      <c r="B342">
        <v>78</v>
      </c>
    </row>
    <row r="343" spans="1:2" x14ac:dyDescent="0.3">
      <c r="A343">
        <v>2230</v>
      </c>
      <c r="B343">
        <v>67</v>
      </c>
    </row>
    <row r="344" spans="1:2" x14ac:dyDescent="0.3">
      <c r="A344">
        <v>316</v>
      </c>
      <c r="B344">
        <v>263</v>
      </c>
    </row>
    <row r="345" spans="1:2" x14ac:dyDescent="0.3">
      <c r="A345">
        <v>117</v>
      </c>
      <c r="B345">
        <v>1691</v>
      </c>
    </row>
    <row r="346" spans="1:2" x14ac:dyDescent="0.3">
      <c r="A346">
        <v>6406</v>
      </c>
      <c r="B346">
        <v>181</v>
      </c>
    </row>
    <row r="347" spans="1:2" x14ac:dyDescent="0.3">
      <c r="A347">
        <v>192</v>
      </c>
      <c r="B347">
        <v>13</v>
      </c>
    </row>
    <row r="348" spans="1:2" x14ac:dyDescent="0.3">
      <c r="A348">
        <v>26</v>
      </c>
      <c r="B348">
        <v>1</v>
      </c>
    </row>
    <row r="349" spans="1:2" x14ac:dyDescent="0.3">
      <c r="A349">
        <v>723</v>
      </c>
      <c r="B349">
        <v>21</v>
      </c>
    </row>
    <row r="350" spans="1:2" x14ac:dyDescent="0.3">
      <c r="A350">
        <v>170</v>
      </c>
      <c r="B350">
        <v>830</v>
      </c>
    </row>
    <row r="351" spans="1:2" x14ac:dyDescent="0.3">
      <c r="A351">
        <v>238</v>
      </c>
      <c r="B351">
        <v>130</v>
      </c>
    </row>
    <row r="352" spans="1:2" x14ac:dyDescent="0.3">
      <c r="A352">
        <v>55</v>
      </c>
      <c r="B352">
        <v>55</v>
      </c>
    </row>
    <row r="353" spans="1:2" x14ac:dyDescent="0.3">
      <c r="A353">
        <v>128</v>
      </c>
      <c r="B353">
        <v>114</v>
      </c>
    </row>
    <row r="354" spans="1:2" x14ac:dyDescent="0.3">
      <c r="A354">
        <v>2144</v>
      </c>
      <c r="B354">
        <v>594</v>
      </c>
    </row>
    <row r="355" spans="1:2" x14ac:dyDescent="0.3">
      <c r="A355">
        <v>2693</v>
      </c>
      <c r="B355">
        <v>24</v>
      </c>
    </row>
    <row r="356" spans="1:2" x14ac:dyDescent="0.3">
      <c r="A356">
        <v>432</v>
      </c>
      <c r="B356">
        <v>252</v>
      </c>
    </row>
    <row r="357" spans="1:2" x14ac:dyDescent="0.3">
      <c r="A357">
        <v>189</v>
      </c>
      <c r="B357">
        <v>67</v>
      </c>
    </row>
    <row r="358" spans="1:2" x14ac:dyDescent="0.3">
      <c r="A358">
        <v>154</v>
      </c>
      <c r="B358">
        <v>742</v>
      </c>
    </row>
    <row r="359" spans="1:2" x14ac:dyDescent="0.3">
      <c r="A359">
        <v>96</v>
      </c>
      <c r="B359">
        <v>75</v>
      </c>
    </row>
    <row r="360" spans="1:2" x14ac:dyDescent="0.3">
      <c r="A360">
        <v>3063</v>
      </c>
      <c r="B360">
        <v>4405</v>
      </c>
    </row>
    <row r="361" spans="1:2" x14ac:dyDescent="0.3">
      <c r="A361">
        <v>2266</v>
      </c>
      <c r="B361">
        <v>92</v>
      </c>
    </row>
    <row r="362" spans="1:2" x14ac:dyDescent="0.3">
      <c r="A362">
        <v>194</v>
      </c>
      <c r="B362">
        <v>64</v>
      </c>
    </row>
    <row r="363" spans="1:2" x14ac:dyDescent="0.3">
      <c r="A363">
        <v>129</v>
      </c>
      <c r="B363">
        <v>64</v>
      </c>
    </row>
    <row r="364" spans="1:2" x14ac:dyDescent="0.3">
      <c r="A364">
        <v>375</v>
      </c>
      <c r="B364">
        <v>842</v>
      </c>
    </row>
    <row r="365" spans="1:2" x14ac:dyDescent="0.3">
      <c r="A365">
        <v>409</v>
      </c>
      <c r="B365">
        <v>112</v>
      </c>
    </row>
    <row r="366" spans="1:2" x14ac:dyDescent="0.3">
      <c r="A366">
        <v>234</v>
      </c>
      <c r="B366">
        <v>374</v>
      </c>
    </row>
    <row r="367" spans="1:2" x14ac:dyDescent="0.3">
      <c r="A367">
        <v>3016</v>
      </c>
    </row>
    <row r="368" spans="1:2" x14ac:dyDescent="0.3">
      <c r="A368">
        <v>264</v>
      </c>
    </row>
    <row r="369" spans="1:1" x14ac:dyDescent="0.3">
      <c r="A369">
        <v>272</v>
      </c>
    </row>
    <row r="370" spans="1:1" x14ac:dyDescent="0.3">
      <c r="A370">
        <v>419</v>
      </c>
    </row>
    <row r="371" spans="1:1" x14ac:dyDescent="0.3">
      <c r="A371">
        <v>1621</v>
      </c>
    </row>
    <row r="372" spans="1:1" x14ac:dyDescent="0.3">
      <c r="A372">
        <v>1101</v>
      </c>
    </row>
    <row r="373" spans="1:1" x14ac:dyDescent="0.3">
      <c r="A373">
        <v>1073</v>
      </c>
    </row>
    <row r="374" spans="1:1" x14ac:dyDescent="0.3">
      <c r="A374">
        <v>331</v>
      </c>
    </row>
    <row r="375" spans="1:1" x14ac:dyDescent="0.3">
      <c r="A375">
        <v>1170</v>
      </c>
    </row>
    <row r="376" spans="1:1" x14ac:dyDescent="0.3">
      <c r="A376">
        <v>363</v>
      </c>
    </row>
    <row r="377" spans="1:1" x14ac:dyDescent="0.3">
      <c r="A377">
        <v>103</v>
      </c>
    </row>
    <row r="378" spans="1:1" x14ac:dyDescent="0.3">
      <c r="A378">
        <v>147</v>
      </c>
    </row>
    <row r="379" spans="1:1" x14ac:dyDescent="0.3">
      <c r="A379">
        <v>110</v>
      </c>
    </row>
    <row r="380" spans="1:1" x14ac:dyDescent="0.3">
      <c r="A380">
        <v>134</v>
      </c>
    </row>
    <row r="381" spans="1:1" x14ac:dyDescent="0.3">
      <c r="A381">
        <v>269</v>
      </c>
    </row>
    <row r="382" spans="1:1" x14ac:dyDescent="0.3">
      <c r="A382">
        <v>175</v>
      </c>
    </row>
    <row r="383" spans="1:1" x14ac:dyDescent="0.3">
      <c r="A383">
        <v>69</v>
      </c>
    </row>
    <row r="384" spans="1:1" x14ac:dyDescent="0.3">
      <c r="A384">
        <v>190</v>
      </c>
    </row>
    <row r="385" spans="1:1" x14ac:dyDescent="0.3">
      <c r="A385">
        <v>237</v>
      </c>
    </row>
    <row r="386" spans="1:1" x14ac:dyDescent="0.3">
      <c r="A386">
        <v>196</v>
      </c>
    </row>
    <row r="387" spans="1:1" x14ac:dyDescent="0.3">
      <c r="A387">
        <v>7295</v>
      </c>
    </row>
    <row r="388" spans="1:1" x14ac:dyDescent="0.3">
      <c r="A388">
        <v>2893</v>
      </c>
    </row>
    <row r="389" spans="1:1" x14ac:dyDescent="0.3">
      <c r="A389">
        <v>820</v>
      </c>
    </row>
    <row r="390" spans="1:1" x14ac:dyDescent="0.3">
      <c r="A390">
        <v>2038</v>
      </c>
    </row>
    <row r="391" spans="1:1" x14ac:dyDescent="0.3">
      <c r="A391">
        <v>116</v>
      </c>
    </row>
    <row r="392" spans="1:1" x14ac:dyDescent="0.3">
      <c r="A392">
        <v>1345</v>
      </c>
    </row>
    <row r="393" spans="1:1" x14ac:dyDescent="0.3">
      <c r="A393">
        <v>168</v>
      </c>
    </row>
    <row r="394" spans="1:1" x14ac:dyDescent="0.3">
      <c r="A394">
        <v>137</v>
      </c>
    </row>
    <row r="395" spans="1:1" x14ac:dyDescent="0.3">
      <c r="A395">
        <v>186</v>
      </c>
    </row>
    <row r="396" spans="1:1" x14ac:dyDescent="0.3">
      <c r="A396">
        <v>125</v>
      </c>
    </row>
    <row r="397" spans="1:1" x14ac:dyDescent="0.3">
      <c r="A397">
        <v>202</v>
      </c>
    </row>
    <row r="398" spans="1:1" x14ac:dyDescent="0.3">
      <c r="A398">
        <v>103</v>
      </c>
    </row>
    <row r="399" spans="1:1" x14ac:dyDescent="0.3">
      <c r="A399">
        <v>1785</v>
      </c>
    </row>
    <row r="400" spans="1:1" x14ac:dyDescent="0.3">
      <c r="A400">
        <v>157</v>
      </c>
    </row>
    <row r="401" spans="1:1" x14ac:dyDescent="0.3">
      <c r="A401">
        <v>555</v>
      </c>
    </row>
    <row r="402" spans="1:1" x14ac:dyDescent="0.3">
      <c r="A402">
        <v>297</v>
      </c>
    </row>
    <row r="403" spans="1:1" x14ac:dyDescent="0.3">
      <c r="A403">
        <v>123</v>
      </c>
    </row>
    <row r="404" spans="1:1" x14ac:dyDescent="0.3">
      <c r="A404">
        <v>3036</v>
      </c>
    </row>
    <row r="405" spans="1:1" x14ac:dyDescent="0.3">
      <c r="A405">
        <v>144</v>
      </c>
    </row>
    <row r="406" spans="1:1" x14ac:dyDescent="0.3">
      <c r="A406">
        <v>121</v>
      </c>
    </row>
    <row r="407" spans="1:1" x14ac:dyDescent="0.3">
      <c r="A407">
        <v>181</v>
      </c>
    </row>
    <row r="408" spans="1:1" x14ac:dyDescent="0.3">
      <c r="A408">
        <v>122</v>
      </c>
    </row>
    <row r="409" spans="1:1" x14ac:dyDescent="0.3">
      <c r="A409">
        <v>1071</v>
      </c>
    </row>
    <row r="410" spans="1:1" x14ac:dyDescent="0.3">
      <c r="A410">
        <v>980</v>
      </c>
    </row>
    <row r="411" spans="1:1" x14ac:dyDescent="0.3">
      <c r="A411">
        <v>536</v>
      </c>
    </row>
    <row r="412" spans="1:1" x14ac:dyDescent="0.3">
      <c r="A412">
        <v>1991</v>
      </c>
    </row>
    <row r="413" spans="1:1" x14ac:dyDescent="0.3">
      <c r="A413">
        <v>180</v>
      </c>
    </row>
    <row r="414" spans="1:1" x14ac:dyDescent="0.3">
      <c r="A414">
        <v>130</v>
      </c>
    </row>
    <row r="415" spans="1:1" x14ac:dyDescent="0.3">
      <c r="A415">
        <v>122</v>
      </c>
    </row>
    <row r="416" spans="1:1" x14ac:dyDescent="0.3">
      <c r="A416">
        <v>140</v>
      </c>
    </row>
    <row r="417" spans="1:1" x14ac:dyDescent="0.3">
      <c r="A417">
        <v>3388</v>
      </c>
    </row>
    <row r="418" spans="1:1" x14ac:dyDescent="0.3">
      <c r="A418">
        <v>280</v>
      </c>
    </row>
    <row r="419" spans="1:1" x14ac:dyDescent="0.3">
      <c r="A419">
        <v>366</v>
      </c>
    </row>
    <row r="420" spans="1:1" x14ac:dyDescent="0.3">
      <c r="A420">
        <v>270</v>
      </c>
    </row>
    <row r="421" spans="1:1" x14ac:dyDescent="0.3">
      <c r="A421">
        <v>137</v>
      </c>
    </row>
    <row r="422" spans="1:1" x14ac:dyDescent="0.3">
      <c r="A422">
        <v>3205</v>
      </c>
    </row>
    <row r="423" spans="1:1" x14ac:dyDescent="0.3">
      <c r="A423">
        <v>288</v>
      </c>
    </row>
    <row r="424" spans="1:1" x14ac:dyDescent="0.3">
      <c r="A424">
        <v>148</v>
      </c>
    </row>
    <row r="425" spans="1:1" x14ac:dyDescent="0.3">
      <c r="A425">
        <v>114</v>
      </c>
    </row>
    <row r="426" spans="1:1" x14ac:dyDescent="0.3">
      <c r="A426">
        <v>1518</v>
      </c>
    </row>
    <row r="427" spans="1:1" x14ac:dyDescent="0.3">
      <c r="A427">
        <v>166</v>
      </c>
    </row>
    <row r="428" spans="1:1" x14ac:dyDescent="0.3">
      <c r="A428">
        <v>100</v>
      </c>
    </row>
    <row r="429" spans="1:1" x14ac:dyDescent="0.3">
      <c r="A429">
        <v>235</v>
      </c>
    </row>
    <row r="430" spans="1:1" x14ac:dyDescent="0.3">
      <c r="A430">
        <v>148</v>
      </c>
    </row>
    <row r="431" spans="1:1" x14ac:dyDescent="0.3">
      <c r="A431">
        <v>198</v>
      </c>
    </row>
    <row r="432" spans="1:1" x14ac:dyDescent="0.3">
      <c r="A432">
        <v>150</v>
      </c>
    </row>
    <row r="433" spans="1:1" x14ac:dyDescent="0.3">
      <c r="A433">
        <v>216</v>
      </c>
    </row>
    <row r="434" spans="1:1" x14ac:dyDescent="0.3">
      <c r="A434">
        <v>5139</v>
      </c>
    </row>
    <row r="435" spans="1:1" x14ac:dyDescent="0.3">
      <c r="A435">
        <v>2353</v>
      </c>
    </row>
    <row r="436" spans="1:1" x14ac:dyDescent="0.3">
      <c r="A436">
        <v>78</v>
      </c>
    </row>
    <row r="437" spans="1:1" x14ac:dyDescent="0.3">
      <c r="A437">
        <v>174</v>
      </c>
    </row>
    <row r="438" spans="1:1" x14ac:dyDescent="0.3">
      <c r="A438">
        <v>164</v>
      </c>
    </row>
    <row r="439" spans="1:1" x14ac:dyDescent="0.3">
      <c r="A439">
        <v>161</v>
      </c>
    </row>
    <row r="440" spans="1:1" x14ac:dyDescent="0.3">
      <c r="A440">
        <v>138</v>
      </c>
    </row>
    <row r="441" spans="1:1" x14ac:dyDescent="0.3">
      <c r="A441">
        <v>3308</v>
      </c>
    </row>
    <row r="442" spans="1:1" x14ac:dyDescent="0.3">
      <c r="A442">
        <v>127</v>
      </c>
    </row>
    <row r="443" spans="1:1" x14ac:dyDescent="0.3">
      <c r="A443">
        <v>207</v>
      </c>
    </row>
    <row r="444" spans="1:1" x14ac:dyDescent="0.3">
      <c r="A444">
        <v>181</v>
      </c>
    </row>
    <row r="445" spans="1:1" x14ac:dyDescent="0.3">
      <c r="A445">
        <v>110</v>
      </c>
    </row>
    <row r="446" spans="1:1" x14ac:dyDescent="0.3">
      <c r="A446">
        <v>185</v>
      </c>
    </row>
    <row r="447" spans="1:1" x14ac:dyDescent="0.3">
      <c r="A447">
        <v>121</v>
      </c>
    </row>
    <row r="448" spans="1:1" x14ac:dyDescent="0.3">
      <c r="A448">
        <v>106</v>
      </c>
    </row>
    <row r="449" spans="1:1" x14ac:dyDescent="0.3">
      <c r="A449">
        <v>142</v>
      </c>
    </row>
    <row r="450" spans="1:1" x14ac:dyDescent="0.3">
      <c r="A450">
        <v>233</v>
      </c>
    </row>
    <row r="451" spans="1:1" x14ac:dyDescent="0.3">
      <c r="A451">
        <v>218</v>
      </c>
    </row>
    <row r="452" spans="1:1" x14ac:dyDescent="0.3">
      <c r="A452">
        <v>76</v>
      </c>
    </row>
    <row r="453" spans="1:1" x14ac:dyDescent="0.3">
      <c r="A453">
        <v>43</v>
      </c>
    </row>
    <row r="454" spans="1:1" x14ac:dyDescent="0.3">
      <c r="A454">
        <v>221</v>
      </c>
    </row>
    <row r="455" spans="1:1" x14ac:dyDescent="0.3">
      <c r="A455">
        <v>2805</v>
      </c>
    </row>
    <row r="456" spans="1:1" x14ac:dyDescent="0.3">
      <c r="A456">
        <v>68</v>
      </c>
    </row>
    <row r="457" spans="1:1" x14ac:dyDescent="0.3">
      <c r="A457">
        <v>183</v>
      </c>
    </row>
    <row r="458" spans="1:1" x14ac:dyDescent="0.3">
      <c r="A458">
        <v>133</v>
      </c>
    </row>
    <row r="459" spans="1:1" x14ac:dyDescent="0.3">
      <c r="A459">
        <v>2489</v>
      </c>
    </row>
    <row r="460" spans="1:1" x14ac:dyDescent="0.3">
      <c r="A460">
        <v>69</v>
      </c>
    </row>
    <row r="461" spans="1:1" x14ac:dyDescent="0.3">
      <c r="A461">
        <v>279</v>
      </c>
    </row>
    <row r="462" spans="1:1" x14ac:dyDescent="0.3">
      <c r="A462">
        <v>210</v>
      </c>
    </row>
    <row r="463" spans="1:1" x14ac:dyDescent="0.3">
      <c r="A463">
        <v>2100</v>
      </c>
    </row>
    <row r="464" spans="1:1" x14ac:dyDescent="0.3">
      <c r="A464">
        <v>252</v>
      </c>
    </row>
    <row r="465" spans="1:1" x14ac:dyDescent="0.3">
      <c r="A465">
        <v>1280</v>
      </c>
    </row>
    <row r="466" spans="1:1" x14ac:dyDescent="0.3">
      <c r="A466">
        <v>157</v>
      </c>
    </row>
    <row r="467" spans="1:1" x14ac:dyDescent="0.3">
      <c r="A467">
        <v>194</v>
      </c>
    </row>
    <row r="468" spans="1:1" x14ac:dyDescent="0.3">
      <c r="A468">
        <v>82</v>
      </c>
    </row>
    <row r="469" spans="1:1" x14ac:dyDescent="0.3">
      <c r="A469">
        <v>4233</v>
      </c>
    </row>
    <row r="470" spans="1:1" x14ac:dyDescent="0.3">
      <c r="A470">
        <v>1297</v>
      </c>
    </row>
    <row r="471" spans="1:1" x14ac:dyDescent="0.3">
      <c r="A471">
        <v>165</v>
      </c>
    </row>
    <row r="472" spans="1:1" x14ac:dyDescent="0.3">
      <c r="A472">
        <v>119</v>
      </c>
    </row>
    <row r="473" spans="1:1" x14ac:dyDescent="0.3">
      <c r="A473">
        <v>1797</v>
      </c>
    </row>
    <row r="474" spans="1:1" x14ac:dyDescent="0.3">
      <c r="A474">
        <v>261</v>
      </c>
    </row>
    <row r="475" spans="1:1" x14ac:dyDescent="0.3">
      <c r="A475">
        <v>157</v>
      </c>
    </row>
    <row r="476" spans="1:1" x14ac:dyDescent="0.3">
      <c r="A476">
        <v>3533</v>
      </c>
    </row>
    <row r="477" spans="1:1" x14ac:dyDescent="0.3">
      <c r="A477">
        <v>155</v>
      </c>
    </row>
    <row r="478" spans="1:1" x14ac:dyDescent="0.3">
      <c r="A478">
        <v>132</v>
      </c>
    </row>
    <row r="479" spans="1:1" x14ac:dyDescent="0.3">
      <c r="A479">
        <v>1354</v>
      </c>
    </row>
    <row r="480" spans="1:1" x14ac:dyDescent="0.3">
      <c r="A480">
        <v>48</v>
      </c>
    </row>
    <row r="481" spans="1:1" x14ac:dyDescent="0.3">
      <c r="A481">
        <v>110</v>
      </c>
    </row>
    <row r="482" spans="1:1" x14ac:dyDescent="0.3">
      <c r="A482">
        <v>172</v>
      </c>
    </row>
    <row r="483" spans="1:1" x14ac:dyDescent="0.3">
      <c r="A483">
        <v>307</v>
      </c>
    </row>
    <row r="484" spans="1:1" x14ac:dyDescent="0.3">
      <c r="A484">
        <v>160</v>
      </c>
    </row>
    <row r="485" spans="1:1" x14ac:dyDescent="0.3">
      <c r="A485">
        <v>1467</v>
      </c>
    </row>
    <row r="486" spans="1:1" x14ac:dyDescent="0.3">
      <c r="A486">
        <v>2662</v>
      </c>
    </row>
    <row r="487" spans="1:1" x14ac:dyDescent="0.3">
      <c r="A487">
        <v>452</v>
      </c>
    </row>
    <row r="488" spans="1:1" x14ac:dyDescent="0.3">
      <c r="A488">
        <v>158</v>
      </c>
    </row>
    <row r="489" spans="1:1" x14ac:dyDescent="0.3">
      <c r="A489">
        <v>225</v>
      </c>
    </row>
    <row r="490" spans="1:1" x14ac:dyDescent="0.3">
      <c r="A490">
        <v>65</v>
      </c>
    </row>
    <row r="491" spans="1:1" x14ac:dyDescent="0.3">
      <c r="A491">
        <v>163</v>
      </c>
    </row>
    <row r="492" spans="1:1" x14ac:dyDescent="0.3">
      <c r="A492">
        <v>85</v>
      </c>
    </row>
    <row r="493" spans="1:1" x14ac:dyDescent="0.3">
      <c r="A493">
        <v>217</v>
      </c>
    </row>
    <row r="494" spans="1:1" x14ac:dyDescent="0.3">
      <c r="A494">
        <v>150</v>
      </c>
    </row>
    <row r="495" spans="1:1" x14ac:dyDescent="0.3">
      <c r="A495">
        <v>3272</v>
      </c>
    </row>
    <row r="496" spans="1:1" x14ac:dyDescent="0.3">
      <c r="A496">
        <v>300</v>
      </c>
    </row>
    <row r="497" spans="1:1" x14ac:dyDescent="0.3">
      <c r="A497">
        <v>126</v>
      </c>
    </row>
    <row r="498" spans="1:1" x14ac:dyDescent="0.3">
      <c r="A498">
        <v>2320</v>
      </c>
    </row>
    <row r="499" spans="1:1" x14ac:dyDescent="0.3">
      <c r="A499">
        <v>81</v>
      </c>
    </row>
    <row r="500" spans="1:1" x14ac:dyDescent="0.3">
      <c r="A500">
        <v>1887</v>
      </c>
    </row>
    <row r="501" spans="1:1" x14ac:dyDescent="0.3">
      <c r="A501">
        <v>4358</v>
      </c>
    </row>
    <row r="502" spans="1:1" x14ac:dyDescent="0.3">
      <c r="A502">
        <v>53</v>
      </c>
    </row>
    <row r="503" spans="1:1" x14ac:dyDescent="0.3">
      <c r="A503">
        <v>2414</v>
      </c>
    </row>
    <row r="504" spans="1:1" x14ac:dyDescent="0.3">
      <c r="A504">
        <v>80</v>
      </c>
    </row>
    <row r="505" spans="1:1" x14ac:dyDescent="0.3">
      <c r="A505">
        <v>193</v>
      </c>
    </row>
    <row r="506" spans="1:1" x14ac:dyDescent="0.3">
      <c r="A506">
        <v>52</v>
      </c>
    </row>
    <row r="507" spans="1:1" x14ac:dyDescent="0.3">
      <c r="A507">
        <v>290</v>
      </c>
    </row>
    <row r="508" spans="1:1" x14ac:dyDescent="0.3">
      <c r="A508">
        <v>122</v>
      </c>
    </row>
    <row r="509" spans="1:1" x14ac:dyDescent="0.3">
      <c r="A509">
        <v>1470</v>
      </c>
    </row>
    <row r="510" spans="1:1" x14ac:dyDescent="0.3">
      <c r="A510">
        <v>165</v>
      </c>
    </row>
    <row r="511" spans="1:1" x14ac:dyDescent="0.3">
      <c r="A511">
        <v>182</v>
      </c>
    </row>
    <row r="512" spans="1:1" x14ac:dyDescent="0.3">
      <c r="A512">
        <v>199</v>
      </c>
    </row>
    <row r="513" spans="1:1" x14ac:dyDescent="0.3">
      <c r="A513">
        <v>56</v>
      </c>
    </row>
    <row r="514" spans="1:1" x14ac:dyDescent="0.3">
      <c r="A514">
        <v>1460</v>
      </c>
    </row>
    <row r="515" spans="1:1" x14ac:dyDescent="0.3">
      <c r="A515">
        <v>123</v>
      </c>
    </row>
    <row r="516" spans="1:1" x14ac:dyDescent="0.3">
      <c r="A516">
        <v>159</v>
      </c>
    </row>
    <row r="517" spans="1:1" x14ac:dyDescent="0.3">
      <c r="A517">
        <v>110</v>
      </c>
    </row>
    <row r="518" spans="1:1" x14ac:dyDescent="0.3">
      <c r="A518">
        <v>236</v>
      </c>
    </row>
    <row r="519" spans="1:1" x14ac:dyDescent="0.3">
      <c r="A519">
        <v>191</v>
      </c>
    </row>
    <row r="520" spans="1:1" x14ac:dyDescent="0.3">
      <c r="A520">
        <v>3934</v>
      </c>
    </row>
    <row r="521" spans="1:1" x14ac:dyDescent="0.3">
      <c r="A521">
        <v>80</v>
      </c>
    </row>
    <row r="522" spans="1:1" x14ac:dyDescent="0.3">
      <c r="A522">
        <v>462</v>
      </c>
    </row>
    <row r="523" spans="1:1" x14ac:dyDescent="0.3">
      <c r="A523">
        <v>179</v>
      </c>
    </row>
    <row r="524" spans="1:1" x14ac:dyDescent="0.3">
      <c r="A524">
        <v>1866</v>
      </c>
    </row>
    <row r="525" spans="1:1" x14ac:dyDescent="0.3">
      <c r="A525">
        <v>156</v>
      </c>
    </row>
    <row r="526" spans="1:1" x14ac:dyDescent="0.3">
      <c r="A526">
        <v>255</v>
      </c>
    </row>
    <row r="527" spans="1:1" x14ac:dyDescent="0.3">
      <c r="A527">
        <v>2261</v>
      </c>
    </row>
    <row r="528" spans="1:1" x14ac:dyDescent="0.3">
      <c r="A528">
        <v>40</v>
      </c>
    </row>
    <row r="529" spans="1:1" x14ac:dyDescent="0.3">
      <c r="A529">
        <v>2289</v>
      </c>
    </row>
    <row r="530" spans="1:1" x14ac:dyDescent="0.3">
      <c r="A530">
        <v>65</v>
      </c>
    </row>
    <row r="531" spans="1:1" x14ac:dyDescent="0.3">
      <c r="A531">
        <v>3777</v>
      </c>
    </row>
    <row r="532" spans="1:1" x14ac:dyDescent="0.3">
      <c r="A532">
        <v>184</v>
      </c>
    </row>
    <row r="533" spans="1:1" x14ac:dyDescent="0.3">
      <c r="A533">
        <v>85</v>
      </c>
    </row>
    <row r="534" spans="1:1" x14ac:dyDescent="0.3">
      <c r="A534">
        <v>144</v>
      </c>
    </row>
    <row r="535" spans="1:1" x14ac:dyDescent="0.3">
      <c r="A535">
        <v>1902</v>
      </c>
    </row>
    <row r="536" spans="1:1" x14ac:dyDescent="0.3">
      <c r="A536">
        <v>105</v>
      </c>
    </row>
    <row r="537" spans="1:1" x14ac:dyDescent="0.3">
      <c r="A537">
        <v>132</v>
      </c>
    </row>
    <row r="538" spans="1:1" x14ac:dyDescent="0.3">
      <c r="A538">
        <v>96</v>
      </c>
    </row>
    <row r="539" spans="1:1" x14ac:dyDescent="0.3">
      <c r="A539">
        <v>114</v>
      </c>
    </row>
    <row r="540" spans="1:1" x14ac:dyDescent="0.3">
      <c r="A540">
        <v>203</v>
      </c>
    </row>
    <row r="541" spans="1:1" x14ac:dyDescent="0.3">
      <c r="A541">
        <v>1559</v>
      </c>
    </row>
    <row r="542" spans="1:1" x14ac:dyDescent="0.3">
      <c r="A542">
        <v>1548</v>
      </c>
    </row>
    <row r="543" spans="1:1" x14ac:dyDescent="0.3">
      <c r="A543">
        <v>80</v>
      </c>
    </row>
    <row r="544" spans="1:1" x14ac:dyDescent="0.3">
      <c r="A544">
        <v>131</v>
      </c>
    </row>
    <row r="545" spans="1:1" x14ac:dyDescent="0.3">
      <c r="A545">
        <v>112</v>
      </c>
    </row>
    <row r="546" spans="1:1" x14ac:dyDescent="0.3">
      <c r="A546">
        <v>155</v>
      </c>
    </row>
    <row r="547" spans="1:1" x14ac:dyDescent="0.3">
      <c r="A547">
        <v>266</v>
      </c>
    </row>
    <row r="548" spans="1:1" x14ac:dyDescent="0.3">
      <c r="A548">
        <v>155</v>
      </c>
    </row>
    <row r="549" spans="1:1" x14ac:dyDescent="0.3">
      <c r="A549">
        <v>207</v>
      </c>
    </row>
    <row r="550" spans="1:1" x14ac:dyDescent="0.3">
      <c r="A550">
        <v>245</v>
      </c>
    </row>
    <row r="551" spans="1:1" x14ac:dyDescent="0.3">
      <c r="A551">
        <v>1573</v>
      </c>
    </row>
    <row r="552" spans="1:1" x14ac:dyDescent="0.3">
      <c r="A552">
        <v>114</v>
      </c>
    </row>
    <row r="553" spans="1:1" x14ac:dyDescent="0.3">
      <c r="A553">
        <v>93</v>
      </c>
    </row>
    <row r="554" spans="1:1" x14ac:dyDescent="0.3">
      <c r="A554">
        <v>1681</v>
      </c>
    </row>
    <row r="555" spans="1:1" x14ac:dyDescent="0.3">
      <c r="A555">
        <v>32</v>
      </c>
    </row>
    <row r="556" spans="1:1" x14ac:dyDescent="0.3">
      <c r="A556">
        <v>135</v>
      </c>
    </row>
    <row r="557" spans="1:1" x14ac:dyDescent="0.3">
      <c r="A557">
        <v>140</v>
      </c>
    </row>
    <row r="558" spans="1:1" x14ac:dyDescent="0.3">
      <c r="A558">
        <v>92</v>
      </c>
    </row>
    <row r="559" spans="1:1" x14ac:dyDescent="0.3">
      <c r="A559">
        <v>1015</v>
      </c>
    </row>
    <row r="560" spans="1:1" x14ac:dyDescent="0.3">
      <c r="A560">
        <v>323</v>
      </c>
    </row>
    <row r="561" spans="1:1" x14ac:dyDescent="0.3">
      <c r="A561">
        <v>2326</v>
      </c>
    </row>
    <row r="562" spans="1:1" x14ac:dyDescent="0.3">
      <c r="A562">
        <v>381</v>
      </c>
    </row>
    <row r="563" spans="1:1" x14ac:dyDescent="0.3">
      <c r="A563">
        <v>480</v>
      </c>
    </row>
    <row r="564" spans="1:1" x14ac:dyDescent="0.3">
      <c r="A564">
        <v>226</v>
      </c>
    </row>
    <row r="565" spans="1:1" x14ac:dyDescent="0.3">
      <c r="A565">
        <v>241</v>
      </c>
    </row>
    <row r="566" spans="1:1" x14ac:dyDescent="0.3">
      <c r="A566">
        <v>132</v>
      </c>
    </row>
    <row r="567" spans="1:1" x14ac:dyDescent="0.3">
      <c r="A567">
        <v>2043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Category Pivot Table</vt:lpstr>
      <vt:lpstr>Sub-Cat Pivot Table</vt:lpstr>
      <vt:lpstr>Pivot Table Timelines</vt:lpstr>
      <vt:lpstr>Crowdfunding</vt:lpstr>
      <vt:lpstr>Analysis</vt:lpstr>
      <vt:lpstr>Advance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Edgardo Perez</cp:lastModifiedBy>
  <dcterms:created xsi:type="dcterms:W3CDTF">2021-09-29T18:52:28Z</dcterms:created>
  <dcterms:modified xsi:type="dcterms:W3CDTF">2024-03-07T03:14:39Z</dcterms:modified>
</cp:coreProperties>
</file>