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ddocuments\pythonCAD\autocadAUT\"/>
    </mc:Choice>
  </mc:AlternateContent>
  <xr:revisionPtr revIDLastSave="0" documentId="13_ncr:1_{02D00777-5B4C-4282-9030-208E13FE69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vertidor" sheetId="1" r:id="rId1"/>
    <sheet name="Convertidor (Aporte Tral.)" sheetId="2" r:id="rId2"/>
    <sheet name="Convertidor (Ac. Cont.)" sheetId="3" r:id="rId3"/>
    <sheet name="Viguetas PRODA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K11" i="3" s="1"/>
  <c r="L11" i="3" s="1"/>
  <c r="J10" i="3"/>
  <c r="K10" i="3" s="1"/>
  <c r="L10" i="3" s="1"/>
  <c r="J9" i="3"/>
  <c r="K9" i="3" s="1"/>
  <c r="L9" i="3" s="1"/>
  <c r="J8" i="3"/>
  <c r="K8" i="3" s="1"/>
  <c r="L8" i="3" s="1"/>
  <c r="J43" i="2"/>
  <c r="K43" i="2" s="1"/>
  <c r="L43" i="2" s="1"/>
  <c r="J41" i="2"/>
  <c r="K41" i="2" s="1"/>
  <c r="J40" i="2"/>
  <c r="I40" i="2"/>
  <c r="H40" i="2"/>
  <c r="G40" i="2"/>
  <c r="J39" i="2"/>
  <c r="I39" i="2"/>
  <c r="H39" i="2"/>
  <c r="G39" i="2"/>
  <c r="J38" i="2"/>
  <c r="I38" i="2"/>
  <c r="H38" i="2"/>
  <c r="G38" i="2"/>
  <c r="J42" i="2" s="1"/>
  <c r="K42" i="2" s="1"/>
  <c r="L42" i="2" s="1"/>
  <c r="J10" i="2"/>
  <c r="K10" i="2" s="1"/>
  <c r="J9" i="2"/>
  <c r="K9" i="2" s="1"/>
  <c r="L9" i="2" s="1"/>
  <c r="J8" i="2"/>
  <c r="K8" i="2" s="1"/>
  <c r="L8" i="2" s="1"/>
  <c r="J19" i="1"/>
  <c r="K19" i="1" s="1"/>
  <c r="L19" i="1" s="1"/>
  <c r="J18" i="1"/>
  <c r="K18" i="1" s="1"/>
  <c r="L18" i="1" s="1"/>
  <c r="J17" i="1"/>
  <c r="K17" i="1" s="1"/>
  <c r="L17" i="1" s="1"/>
  <c r="J10" i="1"/>
  <c r="K10" i="1" s="1"/>
  <c r="L10" i="1" s="1"/>
  <c r="J9" i="1"/>
  <c r="K9" i="1" s="1"/>
  <c r="L9" i="1" s="1"/>
  <c r="J8" i="1"/>
  <c r="K8" i="1" s="1"/>
  <c r="L8" i="1" s="1"/>
  <c r="J13" i="2" l="1"/>
  <c r="L41" i="2"/>
  <c r="J12" i="2"/>
  <c r="H15" i="2" s="1"/>
  <c r="L10" i="2"/>
</calcChain>
</file>

<file path=xl/sharedStrings.xml><?xml version="1.0" encoding="utf-8"?>
<sst xmlns="http://schemas.openxmlformats.org/spreadsheetml/2006/main" count="151" uniqueCount="47">
  <si>
    <t>Acero</t>
  </si>
  <si>
    <t>Area (cm2)</t>
  </si>
  <si>
    <t>Convertidor de cuantía (Longitudinal)</t>
  </si>
  <si>
    <t>6mm</t>
  </si>
  <si>
    <t>3/8"</t>
  </si>
  <si>
    <t>@</t>
  </si>
  <si>
    <t>8mm</t>
  </si>
  <si>
    <t>+</t>
  </si>
  <si>
    <t>1/2"</t>
  </si>
  <si>
    <t>12mm</t>
  </si>
  <si>
    <t>5/8"</t>
  </si>
  <si>
    <t>Espaciamiento final</t>
  </si>
  <si>
    <t>Cuantía final</t>
  </si>
  <si>
    <t>3/4"</t>
  </si>
  <si>
    <t>Convertidor de cuantía (Transversal - Distribución)</t>
  </si>
  <si>
    <t xml:space="preserve"> </t>
  </si>
  <si>
    <t>P. N. (kg/m)</t>
  </si>
  <si>
    <t>Convertidor de cuantía</t>
  </si>
  <si>
    <t>4.5mm</t>
  </si>
  <si>
    <t>Optimización</t>
  </si>
  <si>
    <t>Original</t>
  </si>
  <si>
    <t>Ahorro</t>
  </si>
  <si>
    <t>kg/m2</t>
  </si>
  <si>
    <t>Acero de continuidad (+20%) - Macizas</t>
  </si>
  <si>
    <t>TIPO</t>
  </si>
  <si>
    <t>As (cm2)</t>
  </si>
  <si>
    <t>EQUIVALENCIA</t>
  </si>
  <si>
    <t>TA-1</t>
  </si>
  <si>
    <t>1Ø3/8"@.40</t>
  </si>
  <si>
    <t>TA-2</t>
  </si>
  <si>
    <t>1Ø3/8"@.30</t>
  </si>
  <si>
    <t>TA-3</t>
  </si>
  <si>
    <t>1Ø3/8"@.275</t>
  </si>
  <si>
    <t>TA-4</t>
  </si>
  <si>
    <t>1Ø3/8"@.225</t>
  </si>
  <si>
    <t>TA-5</t>
  </si>
  <si>
    <t>1Ø3/8"@.20</t>
  </si>
  <si>
    <t>TA-6</t>
  </si>
  <si>
    <t>1Ø3/8"@.175</t>
  </si>
  <si>
    <t>TA-7</t>
  </si>
  <si>
    <t>1Ø3/8"@.15</t>
  </si>
  <si>
    <t>TA-8</t>
  </si>
  <si>
    <t>1Ø3/8"@.125</t>
  </si>
  <si>
    <t>TB-1</t>
  </si>
  <si>
    <t>1Ø3/8"@.10</t>
  </si>
  <si>
    <t>TC-1</t>
  </si>
  <si>
    <t>1Ø1/2"@.15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</si>
</sst>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Ø&quot;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quotePrefix="1"/>
    <xf numFmtId="0" fontId="1" fillId="0" borderId="0" xfId="0" quotePrefix="1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2" fontId="0" fillId="2" borderId="2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2" fontId="0" fillId="4" borderId="3" xfId="0" applyNumberFormat="1" applyFill="1" applyBorder="1"/>
    <xf numFmtId="2" fontId="0" fillId="0" borderId="0" xfId="0" applyNumberFormat="1"/>
    <xf numFmtId="165" fontId="0" fillId="0" borderId="0" xfId="0" applyNumberFormat="1"/>
    <xf numFmtId="165" fontId="0" fillId="2" borderId="2" xfId="0" applyNumberFormat="1" applyFill="1" applyBorder="1"/>
    <xf numFmtId="165" fontId="0" fillId="4" borderId="3" xfId="0" applyNumberFormat="1" applyFill="1" applyBorder="1"/>
    <xf numFmtId="16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5" fontId="0" fillId="2" borderId="3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6" fontId="0" fillId="0" borderId="0" xfId="0" applyNumberFormat="1"/>
    <xf numFmtId="16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5" fontId="0" fillId="6" borderId="1" xfId="0" applyNumberFormat="1" applyFill="1" applyBorder="1"/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3" xfId="0" quotePrefix="1" applyFill="1" applyBorder="1" applyAlignment="1">
      <alignment horizontal="center"/>
    </xf>
    <xf numFmtId="165" fontId="0" fillId="6" borderId="3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4" xfId="0" quotePrefix="1" applyFill="1" applyBorder="1" applyAlignment="1">
      <alignment horizontal="center"/>
    </xf>
    <xf numFmtId="0" fontId="0" fillId="0" borderId="15" xfId="0" applyBorder="1"/>
    <xf numFmtId="0" fontId="0" fillId="4" borderId="16" xfId="0" quotePrefix="1" applyFill="1" applyBorder="1" applyAlignment="1">
      <alignment horizontal="center"/>
    </xf>
    <xf numFmtId="0" fontId="0" fillId="0" borderId="6" xfId="0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13" xfId="0" applyNumberFormat="1" applyBorder="1"/>
    <xf numFmtId="16" fontId="0" fillId="2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21"/>
  <sheetViews>
    <sheetView tabSelected="1" zoomScale="130" zoomScaleNormal="130" workbookViewId="0"/>
  </sheetViews>
  <sheetFormatPr baseColWidth="10" defaultColWidth="11.42578125" defaultRowHeight="15" x14ac:dyDescent="0.25"/>
  <cols>
    <col min="6" max="6" width="7.7109375" customWidth="1"/>
    <col min="11" max="11" width="17.5703125" customWidth="1"/>
    <col min="12" max="12" width="12.7109375" customWidth="1"/>
  </cols>
  <sheetData>
    <row r="2" spans="3:16" ht="15.75" customHeight="1" thickBot="1" x14ac:dyDescent="0.3"/>
    <row r="3" spans="3:16" ht="15.75" customHeight="1" thickBot="1" x14ac:dyDescent="0.3">
      <c r="C3" s="31" t="s">
        <v>0</v>
      </c>
      <c r="D3" s="32" t="s">
        <v>1</v>
      </c>
      <c r="G3" s="58" t="s">
        <v>2</v>
      </c>
      <c r="H3" s="59"/>
      <c r="I3" s="59"/>
      <c r="J3" s="60"/>
    </row>
    <row r="4" spans="3:16" x14ac:dyDescent="0.25">
      <c r="C4" s="29" t="s">
        <v>3</v>
      </c>
      <c r="D4" s="30">
        <v>0.28299999999999997</v>
      </c>
      <c r="G4" s="20">
        <v>1</v>
      </c>
      <c r="H4" s="21" t="s">
        <v>4</v>
      </c>
      <c r="I4" s="22" t="s">
        <v>5</v>
      </c>
      <c r="J4" s="23">
        <v>0.15</v>
      </c>
      <c r="O4" s="1"/>
      <c r="P4" s="1"/>
    </row>
    <row r="5" spans="3:16" ht="15.75" customHeight="1" x14ac:dyDescent="0.25">
      <c r="C5" s="25" t="s">
        <v>6</v>
      </c>
      <c r="D5" s="26">
        <v>0.5</v>
      </c>
      <c r="F5" s="2" t="s">
        <v>7</v>
      </c>
      <c r="G5" s="3"/>
      <c r="H5" s="57" t="s">
        <v>6</v>
      </c>
      <c r="I5" s="5" t="s">
        <v>5</v>
      </c>
      <c r="J5" s="6">
        <v>0.6</v>
      </c>
      <c r="O5" s="1"/>
      <c r="P5" s="1"/>
    </row>
    <row r="6" spans="3:16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8</v>
      </c>
      <c r="I6" s="5" t="s">
        <v>5</v>
      </c>
      <c r="J6" s="6">
        <v>0.4</v>
      </c>
      <c r="O6" s="1"/>
      <c r="P6" s="1"/>
    </row>
    <row r="7" spans="3:16" ht="15.75" customHeight="1" x14ac:dyDescent="0.25">
      <c r="C7" s="25" t="s">
        <v>9</v>
      </c>
      <c r="D7" s="26">
        <v>1.1299999999999999</v>
      </c>
      <c r="F7" s="2" t="s">
        <v>7</v>
      </c>
      <c r="G7" s="3"/>
      <c r="H7" s="4" t="s">
        <v>10</v>
      </c>
      <c r="I7" s="5" t="s">
        <v>5</v>
      </c>
      <c r="J7" s="6">
        <v>0.56999999999999995</v>
      </c>
      <c r="K7" s="38" t="s">
        <v>11</v>
      </c>
      <c r="L7" s="38" t="s">
        <v>12</v>
      </c>
      <c r="N7" s="1"/>
      <c r="O7" s="1"/>
      <c r="P7" s="1"/>
    </row>
    <row r="8" spans="3:16" x14ac:dyDescent="0.25">
      <c r="C8" s="25" t="s">
        <v>8</v>
      </c>
      <c r="D8" s="26">
        <v>1.29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0.15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0.15000000000000002</v>
      </c>
      <c r="L8" s="15">
        <f>VLOOKUP(H8,$C$4:$D$11,2,FALSE)/K8</f>
        <v>4.7333333333333325</v>
      </c>
      <c r="N8" s="1"/>
      <c r="O8" s="1"/>
      <c r="P8" s="1"/>
    </row>
    <row r="9" spans="3:16" x14ac:dyDescent="0.25">
      <c r="C9" s="25" t="s">
        <v>10</v>
      </c>
      <c r="D9" s="26">
        <v>1.99</v>
      </c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0.27253521126760566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0.25</v>
      </c>
      <c r="L9" s="15">
        <f>VLOOKUP(H9,$C$4:$D$11,2,FALSE)/K9</f>
        <v>5.16</v>
      </c>
      <c r="N9" s="1"/>
      <c r="O9" s="1"/>
      <c r="P9" s="1"/>
    </row>
    <row r="10" spans="3:16" x14ac:dyDescent="0.25">
      <c r="C10" s="25" t="s">
        <v>13</v>
      </c>
      <c r="D10" s="26">
        <v>2.84</v>
      </c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0.10563380281690141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0.1</v>
      </c>
      <c r="L10" s="15">
        <f>VLOOKUP(H10,$C$4:$D$11,2,FALSE)/K10</f>
        <v>5</v>
      </c>
      <c r="N10" s="1"/>
      <c r="O10" s="1"/>
      <c r="P10" s="1"/>
    </row>
    <row r="11" spans="3:16" ht="15.75" customHeight="1" thickBot="1" x14ac:dyDescent="0.3">
      <c r="C11" s="27">
        <v>1</v>
      </c>
      <c r="D11" s="28">
        <v>5.0999999999999996</v>
      </c>
      <c r="N11" s="1"/>
      <c r="O11" s="1"/>
      <c r="P11" s="1"/>
    </row>
    <row r="12" spans="3:16" x14ac:dyDescent="0.25">
      <c r="G12" s="61" t="s">
        <v>14</v>
      </c>
      <c r="H12" s="59"/>
      <c r="I12" s="59"/>
      <c r="J12" s="60"/>
      <c r="N12" s="1"/>
      <c r="O12" s="1"/>
      <c r="P12" s="1"/>
    </row>
    <row r="13" spans="3:16" x14ac:dyDescent="0.25">
      <c r="C13" s="16"/>
      <c r="G13" s="34">
        <v>-1</v>
      </c>
      <c r="H13" s="35" t="s">
        <v>3</v>
      </c>
      <c r="I13" s="36" t="s">
        <v>5</v>
      </c>
      <c r="J13" s="37">
        <v>0.28000000000000003</v>
      </c>
    </row>
    <row r="14" spans="3:16" x14ac:dyDescent="0.25">
      <c r="C14" s="17"/>
      <c r="G14" s="3">
        <v>1</v>
      </c>
      <c r="H14" s="4" t="s">
        <v>4</v>
      </c>
      <c r="I14" s="5" t="s">
        <v>5</v>
      </c>
      <c r="J14" s="6">
        <v>0.15</v>
      </c>
    </row>
    <row r="15" spans="3:16" x14ac:dyDescent="0.25">
      <c r="G15" s="3"/>
      <c r="H15" s="4" t="s">
        <v>8</v>
      </c>
      <c r="I15" s="5" t="s">
        <v>5</v>
      </c>
      <c r="J15" s="6">
        <v>0.60499999999999998</v>
      </c>
    </row>
    <row r="16" spans="3:16" ht="15.75" customHeight="1" thickBot="1" x14ac:dyDescent="0.3">
      <c r="G16" s="3"/>
      <c r="H16" s="4" t="s">
        <v>8</v>
      </c>
      <c r="I16" s="10" t="s">
        <v>5</v>
      </c>
      <c r="J16" s="18">
        <v>0.56999999999999995</v>
      </c>
      <c r="K16" s="38" t="s">
        <v>11</v>
      </c>
      <c r="L16" s="38" t="s">
        <v>12</v>
      </c>
    </row>
    <row r="17" spans="3:13" ht="15.75" customHeight="1" thickTop="1" x14ac:dyDescent="0.25">
      <c r="C17" s="16"/>
      <c r="G17" s="12">
        <v>1</v>
      </c>
      <c r="H17" s="13" t="s">
        <v>3</v>
      </c>
      <c r="I17" s="14" t="s">
        <v>5</v>
      </c>
      <c r="J17" s="19">
        <f>(G17*VLOOKUP(H17,$C$4:$D$10,2,FALSE))/((G13*VLOOKUP(H13,$C$4:$D$10,2,FALSE)/J13)+IFERROR((G14*VLOOKUP(H14,$C$4:$D$10,2,FALSE)/J14),0)+IFERROR((G15*VLOOKUP(H15,$C$4:$D$10,2,FALSE)/J15),0)+IFERROR((G16*VLOOKUP(H16,$C$4:$D$10,2,FALSE)/J16),0))</f>
        <v>7.6021746082507183E-2</v>
      </c>
      <c r="K17" s="19">
        <f>IF(IF(ABS(J17-_xlfn.CEILING.MATH(J17,0.025))&gt;0,_xlfn.FLOOR.MATH(J17,0.025),_xlfn.CEILING.MATH(J17,0.025))&gt;0.5,0.5,IF(ABS(J17-_xlfn.CEILING.MATH(J17,0.025))&gt;0,_xlfn.FLOOR.MATH(J17,0.025),_xlfn.CEILING.MATH(J17,0.025)))</f>
        <v>7.5000000000000011E-2</v>
      </c>
      <c r="L17" s="15">
        <f>VLOOKUP(H17,$C$4:$D$11,2,FALSE)/K17</f>
        <v>3.7733333333333325</v>
      </c>
    </row>
    <row r="18" spans="3:13" x14ac:dyDescent="0.25">
      <c r="C18" s="17"/>
      <c r="G18" s="12">
        <v>1</v>
      </c>
      <c r="H18" s="13" t="s">
        <v>6</v>
      </c>
      <c r="I18" s="14" t="s">
        <v>5</v>
      </c>
      <c r="J18" s="19">
        <f>(G18*VLOOKUP(H18,$C$4:$D$10,2,FALSE))/((G13*VLOOKUP(H13,$C$4:$D$10,2,FALSE)/J13)+IFERROR((G14*VLOOKUP(H14,$C$4:$D$10,2,FALSE)/J14),0)+IFERROR((G15*VLOOKUP(H15,$C$4:$D$10,2,FALSE)/J15),0)+IFERROR((G16*VLOOKUP(H16,$C$4:$D$10,2,FALSE)/J16),0))</f>
        <v>0.13431403901503036</v>
      </c>
      <c r="K18" s="19">
        <f>IF(IF(ABS(J18-_xlfn.CEILING.MATH(J18,0.025))&gt;0,_xlfn.FLOOR.MATH(J18,0.025),_xlfn.CEILING.MATH(J18,0.025))&gt;0.5,0.5,IF(ABS(J18-_xlfn.CEILING.MATH(J18,0.025))&gt;0,_xlfn.FLOOR.MATH(J18,0.025),_xlfn.CEILING.MATH(J18,0.025)))</f>
        <v>0.125</v>
      </c>
      <c r="L18" s="15">
        <f>VLOOKUP(H18,$C$4:$D$11,2,FALSE)/K18</f>
        <v>4</v>
      </c>
    </row>
    <row r="19" spans="3:13" x14ac:dyDescent="0.25">
      <c r="C19" s="16"/>
      <c r="G19" s="12">
        <v>1</v>
      </c>
      <c r="H19" s="13" t="s">
        <v>4</v>
      </c>
      <c r="I19" s="14" t="s">
        <v>5</v>
      </c>
      <c r="J19" s="19">
        <f>(G19*VLOOKUP(H19,$C$4:$D$10,2,FALSE))/((G13*VLOOKUP(H13,$C$4:$D$10,2,FALSE)/J13)+IFERROR((G14*VLOOKUP(H14,$C$4:$D$10,2,FALSE)/J14),0)+IFERROR((G15*VLOOKUP(H15,$C$4:$D$10,2,FALSE)/J15),0)+IFERROR((G16*VLOOKUP(H16,$C$4:$D$10,2,FALSE)/J16),0))</f>
        <v>0.19072593540134311</v>
      </c>
      <c r="K19" s="19">
        <f>IF(IF(ABS(J19-_xlfn.CEILING.MATH(J19,0.025))&gt;0,_xlfn.FLOOR.MATH(J19,0.025),_xlfn.CEILING.MATH(J19,0.025))&gt;0.5,0.5,IF(ABS(J19-_xlfn.CEILING.MATH(J19,0.025))&gt;0,_xlfn.FLOOR.MATH(J19,0.025),_xlfn.CEILING.MATH(J19,0.025)))</f>
        <v>0.17500000000000002</v>
      </c>
      <c r="L19" s="15">
        <f>VLOOKUP(H19,$C$4:$D$11,2,FALSE)/K19</f>
        <v>4.0571428571428569</v>
      </c>
    </row>
    <row r="20" spans="3:13" x14ac:dyDescent="0.25">
      <c r="C20" s="17"/>
      <c r="M20" t="s">
        <v>15</v>
      </c>
    </row>
    <row r="21" spans="3:13" x14ac:dyDescent="0.25">
      <c r="C21" s="16"/>
    </row>
  </sheetData>
  <mergeCells count="2">
    <mergeCell ref="G3:J3"/>
    <mergeCell ref="G12:J12"/>
  </mergeCells>
  <conditionalFormatting sqref="J8:K10 J17:K19">
    <cfRule type="cellIs" dxfId="0" priority="1" operator="lessThan">
      <formula>0.1</formula>
    </cfRule>
  </conditionalFormatting>
  <dataValidations count="3">
    <dataValidation type="list" allowBlank="1" showInputMessage="1" showErrorMessage="1" sqref="H4:H7 H13:H16" xr:uid="{00000000-0002-0000-0000-000000000000}">
      <formula1>$C$4:$C$10</formula1>
    </dataValidation>
    <dataValidation type="list" allowBlank="1" showInputMessage="1" showErrorMessage="1" sqref="H8:H10" xr:uid="{00000000-0002-0000-0000-000001000000}">
      <formula1>$C$5:$C$10</formula1>
    </dataValidation>
    <dataValidation type="list" allowBlank="1" showInputMessage="1" showErrorMessage="1" sqref="H17:H19" xr:uid="{00000000-0002-0000-0000-000002000000}">
      <formula1>$C$4:$C$11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C2:R43"/>
  <sheetViews>
    <sheetView topLeftCell="B1" zoomScale="130" zoomScaleNormal="130" workbookViewId="0">
      <selection activeCell="B1" sqref="B1"/>
    </sheetView>
  </sheetViews>
  <sheetFormatPr baseColWidth="10" defaultColWidth="11.42578125" defaultRowHeight="15" x14ac:dyDescent="0.25"/>
  <cols>
    <col min="6" max="6" width="7.7109375" customWidth="1"/>
    <col min="7" max="7" width="12.14062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E3" s="32" t="s">
        <v>16</v>
      </c>
      <c r="G3" s="62" t="s">
        <v>17</v>
      </c>
      <c r="H3" s="59"/>
      <c r="I3" s="59"/>
      <c r="J3" s="60"/>
    </row>
    <row r="4" spans="3:18" x14ac:dyDescent="0.25">
      <c r="C4" s="29" t="s">
        <v>18</v>
      </c>
      <c r="D4" s="30">
        <v>0.159</v>
      </c>
      <c r="E4" s="30"/>
      <c r="G4" s="34">
        <v>-2</v>
      </c>
      <c r="H4" s="35" t="s">
        <v>18</v>
      </c>
      <c r="I4" s="41" t="s">
        <v>5</v>
      </c>
      <c r="J4" s="42">
        <v>0.56999999999999995</v>
      </c>
      <c r="Q4" s="1"/>
      <c r="R4" s="1"/>
    </row>
    <row r="5" spans="3:18" ht="15.75" customHeight="1" x14ac:dyDescent="0.25">
      <c r="C5" s="25" t="s">
        <v>6</v>
      </c>
      <c r="D5" s="26">
        <v>0.5</v>
      </c>
      <c r="E5" s="26">
        <v>0.39500000000000002</v>
      </c>
      <c r="F5" s="2" t="s">
        <v>7</v>
      </c>
      <c r="G5" s="3">
        <v>1</v>
      </c>
      <c r="H5" s="4" t="s">
        <v>6</v>
      </c>
      <c r="I5" s="5" t="s">
        <v>5</v>
      </c>
      <c r="J5" s="6">
        <v>0.6</v>
      </c>
      <c r="Q5" s="1"/>
      <c r="R5" s="1"/>
    </row>
    <row r="6" spans="3:18" ht="15.75" customHeight="1" x14ac:dyDescent="0.25">
      <c r="C6" s="25" t="s">
        <v>4</v>
      </c>
      <c r="D6" s="26">
        <v>0.71</v>
      </c>
      <c r="E6" s="26">
        <v>0.56000000000000005</v>
      </c>
      <c r="F6" s="2" t="s">
        <v>7</v>
      </c>
      <c r="G6" s="3"/>
      <c r="H6" s="4" t="s">
        <v>4</v>
      </c>
      <c r="I6" s="5" t="s">
        <v>5</v>
      </c>
      <c r="J6" s="6">
        <v>0.6</v>
      </c>
      <c r="Q6" s="1"/>
      <c r="R6" s="1"/>
    </row>
    <row r="7" spans="3:18" ht="15.75" customHeight="1" x14ac:dyDescent="0.25">
      <c r="C7" s="25" t="s">
        <v>9</v>
      </c>
      <c r="D7" s="26">
        <v>1.1299999999999999</v>
      </c>
      <c r="E7" s="26"/>
      <c r="F7" s="2" t="s">
        <v>7</v>
      </c>
      <c r="G7" s="3"/>
      <c r="H7" s="4" t="s">
        <v>8</v>
      </c>
      <c r="I7" s="5" t="s">
        <v>5</v>
      </c>
      <c r="J7" s="6">
        <v>0.6</v>
      </c>
      <c r="K7" s="24" t="s">
        <v>11</v>
      </c>
      <c r="L7" s="24" t="s">
        <v>12</v>
      </c>
      <c r="P7" s="1"/>
      <c r="Q7" s="1"/>
      <c r="R7" s="1"/>
    </row>
    <row r="8" spans="3:18" x14ac:dyDescent="0.25">
      <c r="C8" s="25" t="s">
        <v>8</v>
      </c>
      <c r="D8" s="26">
        <v>1.29</v>
      </c>
      <c r="E8" s="26">
        <v>0.99399999999999999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2.577707006369427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P8" s="1"/>
      <c r="Q8" s="1"/>
      <c r="R8" s="1"/>
    </row>
    <row r="9" spans="3:18" x14ac:dyDescent="0.25">
      <c r="C9" s="25" t="s">
        <v>10</v>
      </c>
      <c r="D9" s="26">
        <v>1.99</v>
      </c>
      <c r="E9" s="26"/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4.6834394904458607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>VLOOKUP(H9,$C$4:$D$11,2,FALSE)/K9</f>
        <v>3.2250000000000001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E10" s="26"/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1.8152866242038219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0.4</v>
      </c>
      <c r="L10" s="15">
        <f>VLOOKUP(H10,$C$4:$D$11,2,FALSE)/K10</f>
        <v>1.25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E11" s="28"/>
      <c r="P11" s="1"/>
      <c r="Q11" s="1"/>
      <c r="R11" s="1"/>
    </row>
    <row r="12" spans="3:18" x14ac:dyDescent="0.25">
      <c r="G12" s="54" t="s">
        <v>19</v>
      </c>
      <c r="H12" s="52" t="s">
        <v>6</v>
      </c>
      <c r="I12" s="48" t="s">
        <v>5</v>
      </c>
      <c r="J12" s="49">
        <f>VLOOKUP(H12,H8:K10,4,FALSE)</f>
        <v>0.4</v>
      </c>
    </row>
    <row r="13" spans="3:18" ht="15.75" customHeight="1" thickBot="1" x14ac:dyDescent="0.3">
      <c r="G13" s="55" t="s">
        <v>20</v>
      </c>
      <c r="H13" s="53" t="s">
        <v>4</v>
      </c>
      <c r="I13" s="50" t="s">
        <v>5</v>
      </c>
      <c r="J13" s="51">
        <f>VLOOKUP(H13,H41:K43,4,FALSE)</f>
        <v>0.4</v>
      </c>
    </row>
    <row r="14" spans="3:18" ht="15.75" customHeight="1" thickBot="1" x14ac:dyDescent="0.3">
      <c r="K14" s="17"/>
    </row>
    <row r="15" spans="3:18" ht="15.75" customHeight="1" thickBot="1" x14ac:dyDescent="0.3">
      <c r="G15" s="47" t="s">
        <v>21</v>
      </c>
      <c r="H15" s="56">
        <f>-VLOOKUP(H12,C4:E11,3,FALSE)/J12+VLOOKUP(H13,C4:E11,3,FALSE)/J13</f>
        <v>0.41250000000000009</v>
      </c>
      <c r="I15" s="46" t="s">
        <v>22</v>
      </c>
      <c r="K15" s="17"/>
    </row>
    <row r="16" spans="3:18" x14ac:dyDescent="0.25">
      <c r="K16" s="17"/>
    </row>
    <row r="17" spans="11:11" x14ac:dyDescent="0.25">
      <c r="K17" s="33"/>
    </row>
    <row r="36" spans="7:12" x14ac:dyDescent="0.25">
      <c r="G36" s="62" t="s">
        <v>17</v>
      </c>
      <c r="H36" s="59"/>
      <c r="I36" s="59"/>
      <c r="J36" s="60"/>
    </row>
    <row r="37" spans="7:12" x14ac:dyDescent="0.25">
      <c r="G37" s="34"/>
      <c r="H37" s="35" t="s">
        <v>18</v>
      </c>
      <c r="I37" s="41" t="s">
        <v>5</v>
      </c>
      <c r="J37" s="42">
        <v>0.56999999999999995</v>
      </c>
    </row>
    <row r="38" spans="7:12" x14ac:dyDescent="0.25">
      <c r="G38" s="3">
        <f t="shared" ref="G38:J40" si="0">G5</f>
        <v>1</v>
      </c>
      <c r="H38" s="4" t="str">
        <f t="shared" si="0"/>
        <v>8mm</v>
      </c>
      <c r="I38" s="5" t="str">
        <f t="shared" si="0"/>
        <v>@</v>
      </c>
      <c r="J38" s="6">
        <f t="shared" si="0"/>
        <v>0.6</v>
      </c>
    </row>
    <row r="39" spans="7:12" x14ac:dyDescent="0.25">
      <c r="G39" s="3">
        <f t="shared" si="0"/>
        <v>0</v>
      </c>
      <c r="H39" s="4" t="str">
        <f t="shared" si="0"/>
        <v>3/8"</v>
      </c>
      <c r="I39" s="5" t="str">
        <f t="shared" si="0"/>
        <v>@</v>
      </c>
      <c r="J39" s="6">
        <f t="shared" si="0"/>
        <v>0.6</v>
      </c>
    </row>
    <row r="40" spans="7:12" x14ac:dyDescent="0.25">
      <c r="G40" s="3">
        <f t="shared" si="0"/>
        <v>0</v>
      </c>
      <c r="H40" s="4" t="str">
        <f t="shared" si="0"/>
        <v>1/2"</v>
      </c>
      <c r="I40" s="5" t="str">
        <f t="shared" si="0"/>
        <v>@</v>
      </c>
      <c r="J40" s="6">
        <f t="shared" si="0"/>
        <v>0.6</v>
      </c>
      <c r="K40" s="24" t="s">
        <v>11</v>
      </c>
      <c r="L40" s="24" t="s">
        <v>12</v>
      </c>
    </row>
    <row r="41" spans="7:12" x14ac:dyDescent="0.25">
      <c r="G41" s="12">
        <v>1</v>
      </c>
      <c r="H41" s="13" t="s">
        <v>4</v>
      </c>
      <c r="I41" s="14" t="s">
        <v>5</v>
      </c>
      <c r="J41" s="19">
        <f>(G41*VLOOKUP(H41,$C$4:$D$11,2,FALSE))/((G37*VLOOKUP(H37,$C$4:$D$11,2,FALSE)/J37)+IFERROR((G38*VLOOKUP(H38,$C$4:$D$11,2,FALSE)/J38),0)+IFERROR((G39*VLOOKUP(H39,$C$4:$D$11,2,FALSE)/J39),0)+IFERROR((G40*VLOOKUP(H40,$C$4:$D$11,2,FALSE)/J40),0))</f>
        <v>0.85199999999999987</v>
      </c>
      <c r="K41" s="19">
        <f>IF(IF(ABS(J41-_xlfn.CEILING.MATH(J41,0.025))&gt;0,_xlfn.FLOOR.MATH(J41,0.025),_xlfn.CEILING.MATH(J41,0.025))&gt;0.4,0.4,IF(ABS(J41-_xlfn.CEILING.MATH(J41,0.025))&gt;0,_xlfn.FLOOR.MATH(J41,0.025),_xlfn.CEILING.MATH(J41,0.025)))</f>
        <v>0.4</v>
      </c>
      <c r="L41" s="15">
        <f>VLOOKUP(H41,$C$4:$D$11,2,FALSE)/K41</f>
        <v>1.7749999999999999</v>
      </c>
    </row>
    <row r="42" spans="7:12" x14ac:dyDescent="0.25">
      <c r="G42" s="12">
        <v>1</v>
      </c>
      <c r="H42" s="13" t="s">
        <v>8</v>
      </c>
      <c r="I42" s="14" t="s">
        <v>5</v>
      </c>
      <c r="J42" s="19">
        <f>(G42*VLOOKUP(H42,$C$4:$D$11,2,FALSE))/((G37*VLOOKUP(H37,$C$4:$D$11,2,FALSE)/J37)+IFERROR((G38*VLOOKUP(H38,$C$4:$D$11,2,FALSE)/J38),0)+IFERROR((G39*VLOOKUP(H39,$C$4:$D$11,2,FALSE)/J39),0)+IFERROR((G40*VLOOKUP(H40,$C$4:$D$11,2,FALSE)/J40),0))</f>
        <v>1.548</v>
      </c>
      <c r="K42" s="19">
        <f>IF(IF(ABS(J42-_xlfn.CEILING.MATH(J42,0.025))&gt;0,_xlfn.FLOOR.MATH(J42,0.025),_xlfn.CEILING.MATH(J42,0.025))&gt;0.4,0.4,IF(ABS(J42-_xlfn.CEILING.MATH(J42,0.025))&gt;0,_xlfn.FLOOR.MATH(J42,0.025),_xlfn.CEILING.MATH(J42,0.025)))</f>
        <v>0.4</v>
      </c>
      <c r="L42" s="15">
        <f>VLOOKUP(H42,$C$4:$D$11,2,FALSE)/K42</f>
        <v>3.2250000000000001</v>
      </c>
    </row>
    <row r="43" spans="7:12" x14ac:dyDescent="0.25">
      <c r="G43" s="12">
        <v>1</v>
      </c>
      <c r="H43" s="13" t="s">
        <v>6</v>
      </c>
      <c r="I43" s="14" t="s">
        <v>5</v>
      </c>
      <c r="J43" s="19">
        <f>(G43*VLOOKUP(H43,$C$4:$D$11,2,FALSE))/((G37*VLOOKUP(H37,$C$4:$D$11,2,FALSE)/J37)+IFERROR((G38*VLOOKUP(H38,$C$4:$D$11,2,FALSE)/J38),0)+IFERROR((G39*VLOOKUP(H39,$C$4:$D$11,2,FALSE)/J39),0)+IFERROR((G40*VLOOKUP(H40,$C$4:$D$11,2,FALSE)/J40),0))</f>
        <v>0.6</v>
      </c>
      <c r="K43" s="19">
        <f>IF(IF(ABS(J43-_xlfn.CEILING.MATH(J43,0.025))&gt;0,_xlfn.FLOOR.MATH(J43,0.025),_xlfn.CEILING.MATH(J43,0.025))&gt;0.4,0.4,IF(ABS(J43-_xlfn.CEILING.MATH(J43,0.025))&gt;0,_xlfn.FLOOR.MATH(J43,0.025),_xlfn.CEILING.MATH(J43,0.025)))</f>
        <v>0.4</v>
      </c>
      <c r="L43" s="15">
        <f>VLOOKUP(H43,$C$4:$D$11,2,FALSE)/K43</f>
        <v>1.25</v>
      </c>
    </row>
  </sheetData>
  <mergeCells count="2">
    <mergeCell ref="G36:J36"/>
    <mergeCell ref="G3:J3"/>
  </mergeCells>
  <dataValidations disablePrompts="1" count="2">
    <dataValidation type="list" allowBlank="1" showInputMessage="1" showErrorMessage="1" sqref="H8:H10 H12:H13 H41:H43" xr:uid="{00000000-0002-0000-0100-000000000000}">
      <formula1>$C$5:$C$10</formula1>
    </dataValidation>
    <dataValidation type="list" allowBlank="1" showInputMessage="1" showErrorMessage="1" sqref="H4:H7 H37" xr:uid="{00000000-0002-0000-0100-000001000000}">
      <formula1>$C$4:$C$10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19"/>
  <sheetViews>
    <sheetView topLeftCell="B1" zoomScale="130" zoomScaleNormal="130" workbookViewId="0">
      <selection activeCell="G5" sqref="G5"/>
    </sheetView>
  </sheetViews>
  <sheetFormatPr baseColWidth="10" defaultColWidth="11.42578125" defaultRowHeight="15" x14ac:dyDescent="0.25"/>
  <cols>
    <col min="6" max="6" width="7.710937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G3" s="62" t="s">
        <v>23</v>
      </c>
      <c r="H3" s="59"/>
      <c r="I3" s="59"/>
      <c r="J3" s="60"/>
    </row>
    <row r="4" spans="3:18" ht="15.75" customHeight="1" x14ac:dyDescent="0.25">
      <c r="C4" s="29" t="s">
        <v>3</v>
      </c>
      <c r="D4" s="30">
        <v>0.28299999999999997</v>
      </c>
      <c r="F4" s="2"/>
      <c r="G4" s="43">
        <v>1</v>
      </c>
      <c r="H4" s="44" t="s">
        <v>3</v>
      </c>
      <c r="I4" s="36" t="s">
        <v>5</v>
      </c>
      <c r="J4" s="45">
        <v>0.27500000000000002</v>
      </c>
      <c r="Q4" s="1"/>
      <c r="R4" s="1"/>
    </row>
    <row r="5" spans="3:18" ht="15.75" customHeight="1" x14ac:dyDescent="0.25">
      <c r="C5" s="25" t="s">
        <v>6</v>
      </c>
      <c r="D5" s="26">
        <v>0.5</v>
      </c>
      <c r="F5" s="2" t="s">
        <v>7</v>
      </c>
      <c r="G5" s="3"/>
      <c r="H5" s="4" t="s">
        <v>3</v>
      </c>
      <c r="I5" s="5" t="s">
        <v>5</v>
      </c>
      <c r="J5" s="7"/>
      <c r="Q5" s="1"/>
      <c r="R5" s="1"/>
    </row>
    <row r="6" spans="3:18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6</v>
      </c>
      <c r="I6" s="5" t="s">
        <v>5</v>
      </c>
      <c r="J6" s="7"/>
      <c r="Q6" s="1"/>
      <c r="R6" s="1"/>
    </row>
    <row r="7" spans="3:18" ht="16.5" customHeight="1" thickBot="1" x14ac:dyDescent="0.3">
      <c r="C7" s="25" t="s">
        <v>9</v>
      </c>
      <c r="D7" s="26">
        <v>1.1299999999999999</v>
      </c>
      <c r="F7" s="2" t="s">
        <v>7</v>
      </c>
      <c r="G7" s="8"/>
      <c r="H7" s="9" t="s">
        <v>4</v>
      </c>
      <c r="I7" s="10" t="s">
        <v>5</v>
      </c>
      <c r="J7" s="11"/>
      <c r="K7" s="24" t="s">
        <v>11</v>
      </c>
      <c r="L7" s="24" t="s">
        <v>12</v>
      </c>
      <c r="P7" s="1"/>
      <c r="Q7" s="1"/>
      <c r="R7" s="1"/>
    </row>
    <row r="8" spans="3:18" ht="15.75" customHeight="1" thickTop="1" x14ac:dyDescent="0.25">
      <c r="C8" s="25" t="s">
        <v>8</v>
      </c>
      <c r="D8" s="26">
        <v>1.29</v>
      </c>
      <c r="G8" s="12">
        <v>1</v>
      </c>
      <c r="H8" s="13" t="s">
        <v>6</v>
      </c>
      <c r="I8" s="14" t="s">
        <v>5</v>
      </c>
      <c r="J8" s="19">
        <f>(G8*VLOOKUP(H8,$C$4:$D$10,2,FALSE))/((1.2*G4*VLOOKUP(H4,$C$4:$D$10,2,FALSE)/J4)+IFERROR((1.2*G5*VLOOKUP(H5,$C$4:$D$10,2,FALSE)/J5),0)+IFERROR((1.2*G6*VLOOKUP(H6,$C$4:$D$10,2,FALSE)/J6),0)+IFERROR((1.2*G7*VLOOKUP(H7,$C$4:$D$10,2,FALSE)/J7),0))</f>
        <v>0.40488810365135458</v>
      </c>
      <c r="K8" s="19">
        <f>IF(ABS(J8-_xlfn.CEILING.MATH(J8,0.025))&gt;0,_xlfn.FLOOR.MATH(J8,0.025),_xlfn.CEILING.MATH(J8,0.025))</f>
        <v>0.4</v>
      </c>
      <c r="L8" s="15">
        <f>VLOOKUP(H8,$C$4:$D$11,2,FALSE)/K8</f>
        <v>1.25</v>
      </c>
      <c r="P8" s="1"/>
      <c r="Q8" s="1"/>
      <c r="R8" s="1"/>
    </row>
    <row r="9" spans="3:18" x14ac:dyDescent="0.25">
      <c r="C9" s="25" t="s">
        <v>10</v>
      </c>
      <c r="D9" s="26">
        <v>1.99</v>
      </c>
      <c r="G9" s="12">
        <v>1</v>
      </c>
      <c r="H9" s="13" t="s">
        <v>4</v>
      </c>
      <c r="I9" s="14" t="s">
        <v>5</v>
      </c>
      <c r="J9" s="19">
        <f>(G9*VLOOKUP(H9,$C$4:$D$10,2,FALSE))/((1.2*G4*VLOOKUP(H4,$C$4:$D$10,2,FALSE)/J4)+IFERROR((1.2*G5*VLOOKUP(H5,$C$4:$D$10,2,FALSE)/J5),0)+IFERROR((1.2*G6*VLOOKUP(H6,$C$4:$D$10,2,FALSE)/J6),0)+IFERROR((1.2*G7*VLOOKUP(H7,$C$4:$D$10,2,FALSE)/J7),0))</f>
        <v>0.57494110718492353</v>
      </c>
      <c r="K9" s="19">
        <f>IF(ABS(J9-_xlfn.CEILING.MATH(J9,0.025))&gt;0,_xlfn.FLOOR.MATH(J9,0.025),_xlfn.CEILING.MATH(J9,0.025))</f>
        <v>0.55000000000000004</v>
      </c>
      <c r="L9" s="15">
        <f>VLOOKUP(H9,$C$4:$D$11,2,FALSE)/K9</f>
        <v>1.2909090909090908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G10" s="12">
        <v>1</v>
      </c>
      <c r="H10" s="13" t="s">
        <v>8</v>
      </c>
      <c r="I10" s="14" t="s">
        <v>5</v>
      </c>
      <c r="J10" s="19">
        <f>(G10*VLOOKUP(H10,$C$4:$D$10,2,FALSE))/((1.2*G4*VLOOKUP(H4,$C$4:$D$10,2,FALSE)/J4)+IFERROR((1.2*G5*VLOOKUP(H5,$C$4:$D$10,2,FALSE)/J5),0)+IFERROR((1.2*G6*VLOOKUP(H6,$C$4:$D$10,2,FALSE)/J6),0)+IFERROR((1.2*G7*VLOOKUP(H7,$C$4:$D$10,2,FALSE)/J7),0))</f>
        <v>1.0446113074204948</v>
      </c>
      <c r="K10" s="19">
        <f>IF(ABS(J10-_xlfn.CEILING.MATH(J10,0.025))&gt;0,_xlfn.FLOOR.MATH(J10,0.025),_xlfn.CEILING.MATH(J10,0.025))</f>
        <v>1.0250000000000001</v>
      </c>
      <c r="L10" s="15">
        <f>VLOOKUP(H10,$C$4:$D$11,2,FALSE)/K10</f>
        <v>1.2585365853658534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G11" s="12">
        <v>1</v>
      </c>
      <c r="H11" s="13" t="s">
        <v>10</v>
      </c>
      <c r="I11" s="14" t="s">
        <v>5</v>
      </c>
      <c r="J11" s="19">
        <f>(G11*VLOOKUP(H11,$C$4:$D$10,2,FALSE))/((1.2*G4*VLOOKUP(H4,$C$4:$D$10,2,FALSE)/J4)+IFERROR((1.2*G5*VLOOKUP(H5,$C$4:$D$10,2,FALSE)/J5),0)+IFERROR((1.2*G6*VLOOKUP(H6,$C$4:$D$10,2,FALSE)/J6),0)+IFERROR((1.2*G7*VLOOKUP(H7,$C$4:$D$10,2,FALSE)/J7),0))</f>
        <v>1.6114546525323912</v>
      </c>
      <c r="K11" s="19">
        <f>IF(ABS(J11-_xlfn.CEILING.MATH(J11,0.025))&gt;0,_xlfn.FLOOR.MATH(J11,0.025),_xlfn.CEILING.MATH(J11,0.025))</f>
        <v>1.6</v>
      </c>
      <c r="L11" s="15">
        <f>VLOOKUP(H11,$C$4:$D$11,2,FALSE)/K11</f>
        <v>1.2437499999999999</v>
      </c>
      <c r="P11" s="1"/>
      <c r="Q11" s="1"/>
      <c r="R11" s="1"/>
    </row>
    <row r="12" spans="3:18" x14ac:dyDescent="0.25">
      <c r="C12" s="17"/>
      <c r="O12" t="s">
        <v>15</v>
      </c>
    </row>
    <row r="13" spans="3:18" x14ac:dyDescent="0.25">
      <c r="C13" s="16"/>
    </row>
    <row r="14" spans="3:18" x14ac:dyDescent="0.25">
      <c r="C14" s="17"/>
    </row>
    <row r="15" spans="3:18" x14ac:dyDescent="0.25">
      <c r="C15" s="16"/>
    </row>
    <row r="16" spans="3:18" x14ac:dyDescent="0.25">
      <c r="C16" s="17"/>
    </row>
    <row r="17" spans="3:3" x14ac:dyDescent="0.25">
      <c r="C17" s="16"/>
    </row>
    <row r="18" spans="3:3" x14ac:dyDescent="0.25">
      <c r="C18" s="17"/>
    </row>
    <row r="19" spans="3:3" x14ac:dyDescent="0.25">
      <c r="C19" s="16"/>
    </row>
  </sheetData>
  <mergeCells count="1">
    <mergeCell ref="G3:J3"/>
  </mergeCells>
  <dataValidations count="2">
    <dataValidation type="list" allowBlank="1" showInputMessage="1" showErrorMessage="1" sqref="H8:H11" xr:uid="{00000000-0002-0000-0200-000000000000}">
      <formula1>$C$5:$C$10</formula1>
    </dataValidation>
    <dataValidation type="list" allowBlank="1" showInputMessage="1" showErrorMessage="1" sqref="H4:H7" xr:uid="{00000000-0002-0000-0200-000001000000}">
      <formula1>$C$4:$C$10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3"/>
  <sheetViews>
    <sheetView workbookViewId="0">
      <selection activeCell="H6" sqref="H6"/>
    </sheetView>
  </sheetViews>
  <sheetFormatPr baseColWidth="10" defaultRowHeight="15" x14ac:dyDescent="0.25"/>
  <cols>
    <col min="4" max="4" width="14.140625" bestFit="1" customWidth="1"/>
  </cols>
  <sheetData>
    <row r="3" spans="2:6" x14ac:dyDescent="0.25">
      <c r="B3" s="40" t="s">
        <v>24</v>
      </c>
      <c r="C3" s="40" t="s">
        <v>25</v>
      </c>
      <c r="D3" s="40" t="s">
        <v>26</v>
      </c>
    </row>
    <row r="4" spans="2:6" x14ac:dyDescent="0.25">
      <c r="B4" s="39" t="s">
        <v>27</v>
      </c>
      <c r="C4" s="39">
        <v>0.67</v>
      </c>
      <c r="D4" s="39" t="s">
        <v>28</v>
      </c>
      <c r="F4" s="17"/>
    </row>
    <row r="5" spans="2:6" x14ac:dyDescent="0.25">
      <c r="B5" s="39" t="s">
        <v>29</v>
      </c>
      <c r="C5" s="39">
        <v>1.1000000000000001</v>
      </c>
      <c r="D5" s="39" t="s">
        <v>30</v>
      </c>
      <c r="F5" s="17"/>
    </row>
    <row r="6" spans="2:6" x14ac:dyDescent="0.25">
      <c r="B6" s="39" t="s">
        <v>31</v>
      </c>
      <c r="C6" s="39">
        <v>1.28</v>
      </c>
      <c r="D6" s="39" t="s">
        <v>32</v>
      </c>
      <c r="F6" s="17"/>
    </row>
    <row r="7" spans="2:6" x14ac:dyDescent="0.25">
      <c r="B7" s="39" t="s">
        <v>33</v>
      </c>
      <c r="C7" s="39">
        <v>1.52</v>
      </c>
      <c r="D7" s="39" t="s">
        <v>34</v>
      </c>
      <c r="F7" s="17"/>
    </row>
    <row r="8" spans="2:6" x14ac:dyDescent="0.25">
      <c r="B8" s="39" t="s">
        <v>35</v>
      </c>
      <c r="C8" s="39">
        <v>1.76</v>
      </c>
      <c r="D8" s="39" t="s">
        <v>36</v>
      </c>
      <c r="F8" s="17"/>
    </row>
    <row r="9" spans="2:6" x14ac:dyDescent="0.25">
      <c r="B9" s="39" t="s">
        <v>37</v>
      </c>
      <c r="C9" s="39">
        <v>1.87</v>
      </c>
      <c r="D9" s="39" t="s">
        <v>38</v>
      </c>
      <c r="F9" s="17"/>
    </row>
    <row r="10" spans="2:6" x14ac:dyDescent="0.25">
      <c r="B10" s="39" t="s">
        <v>39</v>
      </c>
      <c r="C10" s="39">
        <v>2.35</v>
      </c>
      <c r="D10" s="39" t="s">
        <v>40</v>
      </c>
      <c r="F10" s="17"/>
    </row>
    <row r="11" spans="2:6" x14ac:dyDescent="0.25">
      <c r="B11" s="39" t="s">
        <v>41</v>
      </c>
      <c r="C11" s="39">
        <v>2.8</v>
      </c>
      <c r="D11" s="39" t="s">
        <v>42</v>
      </c>
      <c r="F11" s="17"/>
    </row>
    <row r="12" spans="2:6" x14ac:dyDescent="0.25">
      <c r="B12" s="39" t="s">
        <v>43</v>
      </c>
      <c r="C12" s="39">
        <v>3.25</v>
      </c>
      <c r="D12" s="39" t="s">
        <v>44</v>
      </c>
      <c r="F12" s="17"/>
    </row>
    <row r="13" spans="2:6" x14ac:dyDescent="0.25">
      <c r="B13" s="39" t="s">
        <v>45</v>
      </c>
      <c r="C13" s="39">
        <v>3.91</v>
      </c>
      <c r="D13" s="39" t="s">
        <v>46</v>
      </c>
      <c r="F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Convertidor</vt:lpstr>
      <vt:lpstr>Convertidor (Aporte Tral.)</vt:lpstr>
      <vt:lpstr>Convertidor (Ac. Cont.)</vt:lpstr>
      <vt:lpstr>Viguetas PRODAC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Garbin</dc:creator>
  <cp:lastModifiedBy>HUARCAYA MEJIA, WALTER EDUARDO</cp:lastModifiedBy>
  <dcterms:created xsi:type="dcterms:W3CDTF">2020-05-11T15:44:15Z</dcterms:created>
  <dcterms:modified xsi:type="dcterms:W3CDTF">2025-04-01T13:39:20Z</dcterms:modified>
</cp:coreProperties>
</file>