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tdetjen/Desktop/RProjects/US-Europe-China-Relationships/"/>
    </mc:Choice>
  </mc:AlternateContent>
  <xr:revisionPtr revIDLastSave="0" documentId="13_ncr:1_{709EB0BB-86A5-B742-984A-573260D0F137}" xr6:coauthVersionLast="46" xr6:coauthVersionMax="46" xr10:uidLastSave="{00000000-0000-0000-0000-000000000000}"/>
  <bookViews>
    <workbookView xWindow="2640" yWindow="460" windowWidth="25580" windowHeight="15120" xr2:uid="{F207D6FE-B624-804B-B3E2-448D47757F5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2" i="1"/>
  <c r="AF6" i="1"/>
  <c r="AF8" i="1"/>
  <c r="AF14" i="1"/>
  <c r="AF16" i="1"/>
  <c r="AF22" i="1"/>
  <c r="AF24" i="1"/>
  <c r="AF2" i="1"/>
  <c r="AC11" i="1"/>
  <c r="Y3" i="1"/>
  <c r="Y4" i="1"/>
  <c r="Z4" i="1" s="1"/>
  <c r="Y5" i="1"/>
  <c r="Y6" i="1"/>
  <c r="Z6" i="1" s="1"/>
  <c r="Y7" i="1"/>
  <c r="Y8" i="1"/>
  <c r="Y9" i="1"/>
  <c r="Y10" i="1"/>
  <c r="Z10" i="1" s="1"/>
  <c r="Y11" i="1"/>
  <c r="Y12" i="1"/>
  <c r="Y13" i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Y22" i="1"/>
  <c r="Z22" i="1" s="1"/>
  <c r="Y23" i="1"/>
  <c r="Z23" i="1" s="1"/>
  <c r="Y24" i="1"/>
  <c r="Z24" i="1" s="1"/>
  <c r="Y25" i="1"/>
  <c r="Z25" i="1" s="1"/>
  <c r="Y26" i="1"/>
  <c r="Z26" i="1" s="1"/>
  <c r="Y27" i="1"/>
  <c r="Y28" i="1"/>
  <c r="Z28" i="1" s="1"/>
  <c r="Y29" i="1"/>
  <c r="Y2" i="1"/>
  <c r="Z2" i="1" s="1"/>
  <c r="Z7" i="1"/>
  <c r="Z8" i="1"/>
  <c r="Z9" i="1"/>
  <c r="Z11" i="1"/>
  <c r="Z3" i="1"/>
  <c r="Z5" i="1"/>
  <c r="Z12" i="1"/>
  <c r="Z13" i="1"/>
  <c r="Z21" i="1"/>
  <c r="Z27" i="1"/>
  <c r="Z29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2" i="1"/>
  <c r="O2" i="1" s="1"/>
  <c r="M31" i="1"/>
  <c r="M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2" i="1"/>
  <c r="AG31" i="1"/>
  <c r="AG30" i="1"/>
  <c r="AE3" i="1"/>
  <c r="AF3" i="1" s="1"/>
  <c r="AE4" i="1"/>
  <c r="AF4" i="1" s="1"/>
  <c r="AE5" i="1"/>
  <c r="AF5" i="1" s="1"/>
  <c r="AE6" i="1"/>
  <c r="AE7" i="1"/>
  <c r="AF7" i="1" s="1"/>
  <c r="AE8" i="1"/>
  <c r="AE9" i="1"/>
  <c r="AF9" i="1" s="1"/>
  <c r="AE10" i="1"/>
  <c r="AF10" i="1" s="1"/>
  <c r="AE11" i="1"/>
  <c r="AF11" i="1" s="1"/>
  <c r="AE12" i="1"/>
  <c r="AF12" i="1" s="1"/>
  <c r="AE13" i="1"/>
  <c r="AF13" i="1" s="1"/>
  <c r="AE14" i="1"/>
  <c r="AE15" i="1"/>
  <c r="AF15" i="1" s="1"/>
  <c r="AE16" i="1"/>
  <c r="AE17" i="1"/>
  <c r="AF17" i="1" s="1"/>
  <c r="AE18" i="1"/>
  <c r="AF18" i="1" s="1"/>
  <c r="AE19" i="1"/>
  <c r="AF19" i="1" s="1"/>
  <c r="AE20" i="1"/>
  <c r="AF20" i="1" s="1"/>
  <c r="AE21" i="1"/>
  <c r="AF21" i="1" s="1"/>
  <c r="AE22" i="1"/>
  <c r="AE23" i="1"/>
  <c r="AF23" i="1" s="1"/>
  <c r="AE24" i="1"/>
  <c r="AE25" i="1"/>
  <c r="AF25" i="1" s="1"/>
  <c r="AE26" i="1"/>
  <c r="AF26" i="1" s="1"/>
  <c r="AE27" i="1"/>
  <c r="AF27" i="1" s="1"/>
  <c r="AE28" i="1"/>
  <c r="AF28" i="1" s="1"/>
  <c r="AE29" i="1"/>
  <c r="AF29" i="1" s="1"/>
  <c r="AE2" i="1"/>
  <c r="AD31" i="1"/>
  <c r="AD30" i="1"/>
  <c r="AB3" i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B12" i="1"/>
  <c r="AC12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2" i="1"/>
  <c r="AC2" i="1" s="1"/>
  <c r="AA31" i="1"/>
  <c r="AA30" i="1"/>
  <c r="X31" i="1"/>
  <c r="X30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2" i="1"/>
  <c r="W2" i="1" s="1"/>
  <c r="U31" i="1"/>
  <c r="U30" i="1"/>
  <c r="K31" i="1"/>
  <c r="K3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H30" i="1"/>
  <c r="H31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" i="1"/>
  <c r="G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4" i="1"/>
  <c r="D4" i="1" s="1"/>
  <c r="E31" i="1"/>
  <c r="E30" i="1"/>
  <c r="B30" i="1"/>
  <c r="B31" i="1" s="1"/>
  <c r="R3" i="1"/>
  <c r="S3" i="1" s="1"/>
  <c r="T3" i="1" s="1"/>
  <c r="R4" i="1"/>
  <c r="S4" i="1" s="1"/>
  <c r="T4" i="1" s="1"/>
  <c r="R5" i="1"/>
  <c r="S5" i="1" s="1"/>
  <c r="T5" i="1" s="1"/>
  <c r="R6" i="1"/>
  <c r="S6" i="1" s="1"/>
  <c r="T6" i="1" s="1"/>
  <c r="R7" i="1"/>
  <c r="S7" i="1" s="1"/>
  <c r="T7" i="1" s="1"/>
  <c r="R8" i="1"/>
  <c r="S8" i="1" s="1"/>
  <c r="T8" i="1" s="1"/>
  <c r="R9" i="1"/>
  <c r="S9" i="1" s="1"/>
  <c r="T9" i="1" s="1"/>
  <c r="R10" i="1"/>
  <c r="S10" i="1" s="1"/>
  <c r="T10" i="1" s="1"/>
  <c r="R11" i="1"/>
  <c r="S11" i="1" s="1"/>
  <c r="T11" i="1" s="1"/>
  <c r="R12" i="1"/>
  <c r="S12" i="1" s="1"/>
  <c r="T12" i="1" s="1"/>
  <c r="R13" i="1"/>
  <c r="S13" i="1" s="1"/>
  <c r="T13" i="1" s="1"/>
  <c r="R14" i="1"/>
  <c r="S14" i="1" s="1"/>
  <c r="T14" i="1" s="1"/>
  <c r="R15" i="1"/>
  <c r="S15" i="1" s="1"/>
  <c r="T15" i="1" s="1"/>
  <c r="R16" i="1"/>
  <c r="S16" i="1" s="1"/>
  <c r="T16" i="1" s="1"/>
  <c r="R17" i="1"/>
  <c r="S17" i="1" s="1"/>
  <c r="T17" i="1" s="1"/>
  <c r="R18" i="1"/>
  <c r="S18" i="1" s="1"/>
  <c r="T18" i="1" s="1"/>
  <c r="R19" i="1"/>
  <c r="S19" i="1" s="1"/>
  <c r="T19" i="1" s="1"/>
  <c r="R20" i="1"/>
  <c r="S20" i="1" s="1"/>
  <c r="T20" i="1" s="1"/>
  <c r="R21" i="1"/>
  <c r="S21" i="1" s="1"/>
  <c r="T21" i="1" s="1"/>
  <c r="R22" i="1"/>
  <c r="S22" i="1" s="1"/>
  <c r="T22" i="1" s="1"/>
  <c r="R23" i="1"/>
  <c r="S23" i="1" s="1"/>
  <c r="T23" i="1" s="1"/>
  <c r="R24" i="1"/>
  <c r="S24" i="1" s="1"/>
  <c r="T24" i="1" s="1"/>
  <c r="R25" i="1"/>
  <c r="S25" i="1" s="1"/>
  <c r="T25" i="1" s="1"/>
  <c r="R26" i="1"/>
  <c r="S26" i="1" s="1"/>
  <c r="T26" i="1" s="1"/>
  <c r="R27" i="1"/>
  <c r="S27" i="1" s="1"/>
  <c r="T27" i="1" s="1"/>
  <c r="R28" i="1"/>
  <c r="S28" i="1" s="1"/>
  <c r="T28" i="1" s="1"/>
  <c r="R29" i="1"/>
  <c r="S29" i="1" s="1"/>
  <c r="T29" i="1" s="1"/>
  <c r="R2" i="1"/>
  <c r="S2" i="1" s="1"/>
  <c r="T2" i="1" s="1"/>
  <c r="R31" i="1" l="1"/>
  <c r="R30" i="1"/>
  <c r="F2" i="1"/>
  <c r="G2" i="1" s="1"/>
  <c r="C2" i="1"/>
  <c r="D2" i="1" s="1"/>
  <c r="C3" i="1"/>
  <c r="D3" i="1" s="1"/>
</calcChain>
</file>

<file path=xl/sharedStrings.xml><?xml version="1.0" encoding="utf-8"?>
<sst xmlns="http://schemas.openxmlformats.org/spreadsheetml/2006/main" count="105" uniqueCount="70">
  <si>
    <t>country</t>
  </si>
  <si>
    <t>nato</t>
  </si>
  <si>
    <t>oecd</t>
  </si>
  <si>
    <t>demo</t>
  </si>
  <si>
    <t>eu</t>
  </si>
  <si>
    <t>bri</t>
  </si>
  <si>
    <t>tii_us</t>
  </si>
  <si>
    <t>tii_cn</t>
  </si>
  <si>
    <t>c_invest_raw</t>
  </si>
  <si>
    <t>c_invest</t>
  </si>
  <si>
    <t>ec_decline</t>
  </si>
  <si>
    <t>human</t>
  </si>
  <si>
    <t>intervention</t>
  </si>
  <si>
    <t>austria</t>
  </si>
  <si>
    <t>belgium</t>
  </si>
  <si>
    <t>bulgaria</t>
  </si>
  <si>
    <t>croatia</t>
  </si>
  <si>
    <t>S</t>
  </si>
  <si>
    <t>cyprus</t>
  </si>
  <si>
    <t>czech</t>
  </si>
  <si>
    <t>denmark</t>
  </si>
  <si>
    <t>NA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</si>
  <si>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</si>
  <si>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</si>
  <si>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</si>
  <si>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</si>
  <si>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</si>
  <si>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</si>
  <si>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</si>
  <si>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</si>
  <si>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</si>
  <si>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</si>
  <si>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</si>
  <si>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</si>
  <si>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</si>
  <si>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</si>
  <si>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</si>
  <si>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</si>
  <si>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</si>
  <si>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</si>
  <si>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</si>
  <si>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</si>
  <si>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uk</t>
  </si>
  <si>
    <t>tii_diff_c</t>
  </si>
  <si>
    <t>mean</t>
  </si>
  <si>
    <t>sd</t>
  </si>
  <si>
    <t>nato_z</t>
  </si>
  <si>
    <t>oecd_z</t>
  </si>
  <si>
    <t>demo_z</t>
  </si>
  <si>
    <t>eu_z</t>
  </si>
  <si>
    <t>bri_z</t>
  </si>
  <si>
    <t>tii_z</t>
  </si>
  <si>
    <t>c_invest_z</t>
  </si>
  <si>
    <t>ec_z</t>
  </si>
  <si>
    <t>human_z</t>
  </si>
  <si>
    <t>intervention_z</t>
  </si>
  <si>
    <t>corrupt_z</t>
  </si>
  <si>
    <t>corrupt</t>
  </si>
  <si>
    <t>voting</t>
  </si>
  <si>
    <t>comp</t>
  </si>
  <si>
    <t>demo_weight</t>
  </si>
  <si>
    <t>oecd_weight</t>
  </si>
  <si>
    <t>nato_weight</t>
  </si>
  <si>
    <t>bri_weight</t>
  </si>
  <si>
    <t>tii_weight</t>
  </si>
  <si>
    <t>c_invest_weight</t>
  </si>
  <si>
    <t>ec_weight</t>
  </si>
  <si>
    <t>human_weight</t>
  </si>
  <si>
    <t>intervention_weight</t>
  </si>
  <si>
    <t>corrupt_weight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</si>
</sst>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0.0000000"/>
    <numFmt numFmtId="170" formatCode="0.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9" fontId="1" fillId="0" borderId="0" xfId="0" applyNumberFormat="1" applyFont="1"/>
    <xf numFmtId="169" fontId="3" fillId="0" borderId="0" xfId="0" applyNumberFormat="1" applyFont="1" applyAlignment="1">
      <alignment horizontal="right" vertical="center"/>
    </xf>
    <xf numFmtId="169" fontId="0" fillId="0" borderId="0" xfId="0" applyNumberFormat="1"/>
    <xf numFmtId="170" fontId="3" fillId="0" borderId="0" xfId="0" applyNumberFormat="1" applyFont="1" applyAlignment="1">
      <alignment horizontal="right"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0B74-9D86-5842-99A6-7339724CC770}">
  <dimension ref="A1:AM32"/>
  <sheetViews>
    <sheetView tabSelected="1" topLeftCell="AE1" workbookViewId="0">
      <selection activeCell="AO14" sqref="AO14"/>
    </sheetView>
  </sheetViews>
  <sheetFormatPr baseColWidth="10" defaultRowHeight="16" x14ac:dyDescent="0.2"/>
  <cols>
    <col min="1" max="1" width="10.83203125" customWidth="1"/>
    <col min="25" max="25" width="10.83203125" style="9"/>
  </cols>
  <sheetData>
    <row r="1" spans="1:39" x14ac:dyDescent="0.2">
      <c r="A1" s="1" t="s">
        <v>0</v>
      </c>
      <c r="B1" s="1" t="s">
        <v>1</v>
      </c>
      <c r="C1" s="1" t="s">
        <v>46</v>
      </c>
      <c r="D1" s="1" t="s">
        <v>62</v>
      </c>
      <c r="E1" s="1" t="s">
        <v>2</v>
      </c>
      <c r="F1" s="1" t="s">
        <v>47</v>
      </c>
      <c r="G1" s="1" t="s">
        <v>61</v>
      </c>
      <c r="H1" s="1" t="s">
        <v>3</v>
      </c>
      <c r="I1" s="1" t="s">
        <v>48</v>
      </c>
      <c r="J1" s="1" t="s">
        <v>60</v>
      </c>
      <c r="K1" s="1" t="s">
        <v>4</v>
      </c>
      <c r="L1" s="1" t="s">
        <v>49</v>
      </c>
      <c r="M1" s="1" t="s">
        <v>5</v>
      </c>
      <c r="N1" s="1" t="s">
        <v>50</v>
      </c>
      <c r="O1" s="1" t="s">
        <v>63</v>
      </c>
      <c r="P1" s="1" t="s">
        <v>6</v>
      </c>
      <c r="Q1" s="1" t="s">
        <v>7</v>
      </c>
      <c r="R1" s="1" t="s">
        <v>43</v>
      </c>
      <c r="S1" s="1" t="s">
        <v>51</v>
      </c>
      <c r="T1" s="1" t="s">
        <v>64</v>
      </c>
      <c r="U1" s="1" t="s">
        <v>9</v>
      </c>
      <c r="V1" s="1" t="s">
        <v>52</v>
      </c>
      <c r="W1" s="1" t="s">
        <v>65</v>
      </c>
      <c r="X1" s="1" t="s">
        <v>10</v>
      </c>
      <c r="Y1" s="7" t="s">
        <v>53</v>
      </c>
      <c r="Z1" s="1" t="s">
        <v>66</v>
      </c>
      <c r="AA1" s="1" t="s">
        <v>11</v>
      </c>
      <c r="AB1" s="1" t="s">
        <v>54</v>
      </c>
      <c r="AC1" s="1" t="s">
        <v>67</v>
      </c>
      <c r="AD1" s="1" t="s">
        <v>12</v>
      </c>
      <c r="AE1" s="1" t="s">
        <v>55</v>
      </c>
      <c r="AF1" s="1" t="s">
        <v>68</v>
      </c>
      <c r="AG1" s="1" t="s">
        <v>57</v>
      </c>
      <c r="AH1" s="1" t="s">
        <v>56</v>
      </c>
      <c r="AI1" s="1" t="s">
        <v>69</v>
      </c>
      <c r="AJ1" s="1" t="s">
        <v>58</v>
      </c>
      <c r="AK1" s="1" t="s">
        <v>8</v>
      </c>
      <c r="AL1" s="1" t="s">
        <v>59</v>
      </c>
      <c r="AM1" s="1" t="s">
        <v>0</v>
      </c>
    </row>
    <row r="2" spans="1:39" x14ac:dyDescent="0.2">
      <c r="A2" t="s">
        <v>13</v>
      </c>
      <c r="B2">
        <v>1</v>
      </c>
      <c r="C2">
        <f xml:space="preserve"> (B2 - B30) / B31</f>
        <v>1.9148542155126764</v>
      </c>
      <c r="D2">
        <f xml:space="preserve"> C2 * 0.6 *0.3</f>
        <v>0.34467375879228174</v>
      </c>
      <c r="E2">
        <v>0</v>
      </c>
      <c r="F2">
        <f xml:space="preserve"> (E2 - E30) / E31</f>
        <v>-0.4578507717505198</v>
      </c>
      <c r="G2">
        <f xml:space="preserve"> F2 *0.4 *0.3</f>
        <v>-5.4942092610062374E-2</v>
      </c>
      <c r="H2">
        <v>1.8399999999999999</v>
      </c>
      <c r="I2">
        <f xml:space="preserve"> (H2 - 2.17964286) / 0.86733087</f>
        <v>-0.3915954934245568</v>
      </c>
      <c r="J2">
        <f xml:space="preserve"> I2 *0.5 *0.5*0.3</f>
        <v>-2.9369662006841758E-2</v>
      </c>
      <c r="K2">
        <v>1</v>
      </c>
      <c r="M2">
        <v>1</v>
      </c>
      <c r="N2">
        <f xml:space="preserve"> (M2 - 0.64285714) / 0.48795004</f>
        <v>0.73192505527820018</v>
      </c>
      <c r="O2">
        <f xml:space="preserve"> N2 *0.4 *0.6 *0.4</f>
        <v>7.0264805306707215E-2</v>
      </c>
      <c r="P2">
        <v>57.57</v>
      </c>
      <c r="Q2">
        <v>31.05</v>
      </c>
      <c r="R2">
        <f t="shared" ref="R2:R29" si="0" xml:space="preserve"> Q2 - P2</f>
        <v>-26.52</v>
      </c>
      <c r="S2">
        <f xml:space="preserve"> (R2 - (-24.074643)) / 40.4787672</f>
        <v>-6.0410856583596781E-2</v>
      </c>
      <c r="T2">
        <f xml:space="preserve"> S2 *0.4 *0.4</f>
        <v>-9.6657370533754852E-3</v>
      </c>
      <c r="U2">
        <v>1</v>
      </c>
      <c r="V2">
        <f xml:space="preserve"> (U2 - 2.17857143) / 1.09048312</f>
        <v>-1.0807791596077156</v>
      </c>
      <c r="W2">
        <f xml:space="preserve"> V2 *0.6 *0.6 *0.4</f>
        <v>-0.15563219898351105</v>
      </c>
      <c r="X2" s="8">
        <v>1.3</v>
      </c>
      <c r="Y2" s="8">
        <f xml:space="preserve"> (X2 - 3.3689755) / 1.25490663</f>
        <v>-1.6487087170780184</v>
      </c>
      <c r="Z2" s="8">
        <f xml:space="preserve"> Y2 * 0.33 *0.5*0.3</f>
        <v>-8.161108149536192E-2</v>
      </c>
      <c r="AA2" s="10">
        <v>0.60000000000000009</v>
      </c>
      <c r="AB2" s="8">
        <f xml:space="preserve"> (AA2 - 1.9) / 1.15002432</f>
        <v>-1.1304108768760646</v>
      </c>
      <c r="AC2" s="8">
        <f xml:space="preserve"> AB2 *0.33*0.5*0.3</f>
        <v>-5.5955338405365193E-2</v>
      </c>
      <c r="AD2" s="3">
        <v>0.60000000000000009</v>
      </c>
      <c r="AE2" s="8">
        <f xml:space="preserve"> (AD2 - 2.5) / 1.91891367</f>
        <v>-0.99014355346168326</v>
      </c>
      <c r="AF2" s="8">
        <f xml:space="preserve"> AE2 * 0.33*0.5*0.3</f>
        <v>-4.9012105896353318E-2</v>
      </c>
      <c r="AG2">
        <v>24</v>
      </c>
      <c r="AH2">
        <f xml:space="preserve"> (AG2 - 35.8571429) / 14.1675537</f>
        <v>-0.83692238978420108</v>
      </c>
      <c r="AI2">
        <f xml:space="preserve"> AH2 *0.5 *0.5*0.3</f>
        <v>-6.2769179233815073E-2</v>
      </c>
      <c r="AK2" s="2">
        <v>82.14</v>
      </c>
      <c r="AL2" s="9">
        <f xml:space="preserve"> D2 + G2 + J2 + O2 + T2 + W2 + Z2 + AC2 + AF2 + AI2</f>
        <v>-8.4018831585697257E-2</v>
      </c>
      <c r="AM2" t="s">
        <v>13</v>
      </c>
    </row>
    <row r="3" spans="1:39" x14ac:dyDescent="0.2">
      <c r="A3" t="s">
        <v>14</v>
      </c>
      <c r="B3">
        <v>0</v>
      </c>
      <c r="C3">
        <f xml:space="preserve"> (B3 - B30) / B31</f>
        <v>-0.5222329678670935</v>
      </c>
      <c r="D3">
        <f t="shared" ref="D3:D29" si="1" xml:space="preserve"> C3 * 0.6 *0.3</f>
        <v>-9.4001934216076818E-2</v>
      </c>
      <c r="E3">
        <v>0</v>
      </c>
      <c r="F3">
        <f xml:space="preserve"> (E3 - 0.17857143) / 0.39002103</f>
        <v>-0.45785077281601971</v>
      </c>
      <c r="G3">
        <f t="shared" ref="G3:G29" si="2" xml:space="preserve"> F3 *0.4 *0.3</f>
        <v>-5.4942092737922367E-2</v>
      </c>
      <c r="H3">
        <v>2.4900000000000002</v>
      </c>
      <c r="I3">
        <f t="shared" ref="I3:I29" si="3" xml:space="preserve"> (H3 - 2.17964286) / 0.86733087</f>
        <v>0.35783015540539942</v>
      </c>
      <c r="J3">
        <f t="shared" ref="J3:J29" si="4" xml:space="preserve"> I3 *0.5 *0.5*0.3</f>
        <v>2.6837261655404957E-2</v>
      </c>
      <c r="K3">
        <v>1</v>
      </c>
      <c r="M3">
        <v>0</v>
      </c>
      <c r="N3">
        <f t="shared" ref="N3:N29" si="5" xml:space="preserve"> (M3 - 0.64285714) / 0.48795004</f>
        <v>-1.3174650831056394</v>
      </c>
      <c r="O3">
        <f t="shared" ref="O3:O29" si="6" xml:space="preserve"> N3 *0.4 *0.6 *0.4</f>
        <v>-0.12647664797814137</v>
      </c>
      <c r="P3">
        <v>53.96</v>
      </c>
      <c r="Q3">
        <v>19.100000000000001</v>
      </c>
      <c r="R3">
        <f t="shared" si="0"/>
        <v>-34.86</v>
      </c>
      <c r="S3">
        <f t="shared" ref="S3:S29" si="7" xml:space="preserve"> (R3 - (-24.074643)) / 40.4787672</f>
        <v>-0.26644479923785824</v>
      </c>
      <c r="T3">
        <f t="shared" ref="T3:T29" si="8" xml:space="preserve"> S3 *0.4 *0.4</f>
        <v>-4.2631167878057319E-2</v>
      </c>
      <c r="U3">
        <v>1</v>
      </c>
      <c r="V3">
        <f t="shared" ref="V3:V29" si="9" xml:space="preserve"> (U3 - 2.17857143) / 1.09048312</f>
        <v>-1.0807791596077156</v>
      </c>
      <c r="W3">
        <f t="shared" ref="W3:W29" si="10" xml:space="preserve"> V3 *0.6 *0.6 *0.4</f>
        <v>-0.15563219898351105</v>
      </c>
      <c r="X3" s="8">
        <v>3.9000000000000004</v>
      </c>
      <c r="Y3" s="8">
        <f t="shared" ref="Y3:Y29" si="11" xml:space="preserve"> (X3 - 3.3689755) / 1.25490663</f>
        <v>0.42315857395701262</v>
      </c>
      <c r="Z3" s="8">
        <f t="shared" ref="Z3:Z29" si="12" xml:space="preserve"> Y3 * 0.33 *0.5*0.3</f>
        <v>2.0946349410872124E-2</v>
      </c>
      <c r="AA3" s="10">
        <v>0.7</v>
      </c>
      <c r="AB3" s="8">
        <f t="shared" ref="AB3:AB29" si="13" xml:space="preserve"> (AA3 - 1.9) / 1.15002432</f>
        <v>-1.0434561940394442</v>
      </c>
      <c r="AC3" s="8">
        <f t="shared" ref="AC3:AC29" si="14" xml:space="preserve"> AB3 *0.33*0.5*0.3</f>
        <v>-5.1651081604952492E-2</v>
      </c>
      <c r="AD3" s="3">
        <v>0.60378102924581556</v>
      </c>
      <c r="AE3" s="8">
        <f t="shared" ref="AE3:AE29" si="15" xml:space="preserve"> (AD3 - 2.5) / 1.91891367</f>
        <v>-0.98817315254947569</v>
      </c>
      <c r="AF3" s="8">
        <f t="shared" ref="AF3:AF29" si="16" xml:space="preserve"> AE3 * 0.33*0.5*0.3</f>
        <v>-4.8914571051199042E-2</v>
      </c>
      <c r="AG3" s="3">
        <v>24</v>
      </c>
      <c r="AH3">
        <f t="shared" ref="AH3:AH29" si="17" xml:space="preserve"> (AG3 - 35.8571429) / 14.1675537</f>
        <v>-0.83692238978420108</v>
      </c>
      <c r="AI3">
        <f t="shared" ref="AI3:AI29" si="18" xml:space="preserve"> AH3 *0.5 *0.5*0.3</f>
        <v>-6.2769179233815073E-2</v>
      </c>
      <c r="AK3" s="2">
        <v>52.7</v>
      </c>
      <c r="AL3" s="9">
        <f t="shared" ref="AL3:AL29" si="19" xml:space="preserve"> D3 + G3 + J3 + O3 + T3 + W3 + Z3 + AC3 + AF3 + AI3</f>
        <v>-0.58923526261739845</v>
      </c>
      <c r="AM3" t="s">
        <v>14</v>
      </c>
    </row>
    <row r="4" spans="1:39" x14ac:dyDescent="0.2">
      <c r="A4" t="s">
        <v>15</v>
      </c>
      <c r="B4">
        <v>0</v>
      </c>
      <c r="C4">
        <f xml:space="preserve"> (B4 - 0.21428571) / 0.4103259</f>
        <v>-0.52223296165316391</v>
      </c>
      <c r="D4">
        <f t="shared" si="1"/>
        <v>-9.4001933097569504E-2</v>
      </c>
      <c r="E4">
        <v>1</v>
      </c>
      <c r="F4">
        <f t="shared" ref="F4:F29" si="20" xml:space="preserve"> (E4 - 0.17857143) / 0.39002103</f>
        <v>2.1061135344419761</v>
      </c>
      <c r="G4">
        <f t="shared" si="2"/>
        <v>0.25273362413303713</v>
      </c>
      <c r="H4">
        <v>3.29</v>
      </c>
      <c r="I4">
        <f t="shared" si="3"/>
        <v>1.2802001847345754</v>
      </c>
      <c r="J4">
        <f t="shared" si="4"/>
        <v>9.6015013855093159E-2</v>
      </c>
      <c r="K4">
        <v>1</v>
      </c>
      <c r="M4">
        <v>1</v>
      </c>
      <c r="N4">
        <f t="shared" si="5"/>
        <v>0.73192505527820018</v>
      </c>
      <c r="O4">
        <f t="shared" si="6"/>
        <v>7.0264805306707215E-2</v>
      </c>
      <c r="P4">
        <v>16.47</v>
      </c>
      <c r="Q4">
        <v>29.49</v>
      </c>
      <c r="R4">
        <f t="shared" si="0"/>
        <v>13.02</v>
      </c>
      <c r="S4">
        <f t="shared" si="7"/>
        <v>0.91639754779883709</v>
      </c>
      <c r="T4">
        <f t="shared" si="8"/>
        <v>0.14662360764781396</v>
      </c>
      <c r="U4">
        <v>1</v>
      </c>
      <c r="V4">
        <f t="shared" si="9"/>
        <v>-1.0807791596077156</v>
      </c>
      <c r="W4">
        <f t="shared" si="10"/>
        <v>-0.15563219898351105</v>
      </c>
      <c r="X4" s="8">
        <v>4.9000000000000004</v>
      </c>
      <c r="Y4" s="8">
        <f t="shared" si="11"/>
        <v>1.220030608970486</v>
      </c>
      <c r="Z4" s="8">
        <f t="shared" si="12"/>
        <v>6.0391515144039058E-2</v>
      </c>
      <c r="AA4" s="10">
        <v>2.9555431897474751</v>
      </c>
      <c r="AB4" s="8">
        <f t="shared" si="13"/>
        <v>0.91784423284846284</v>
      </c>
      <c r="AC4" s="8">
        <f t="shared" si="14"/>
        <v>4.5433289525998913E-2</v>
      </c>
      <c r="AD4" s="3">
        <v>4.5999999999999996</v>
      </c>
      <c r="AE4" s="8">
        <f t="shared" si="15"/>
        <v>1.0943691906681761</v>
      </c>
      <c r="AF4" s="8">
        <f t="shared" si="16"/>
        <v>5.4171274938074714E-2</v>
      </c>
      <c r="AG4">
        <v>56</v>
      </c>
      <c r="AH4">
        <f t="shared" si="17"/>
        <v>1.4217597142405751</v>
      </c>
      <c r="AI4">
        <f t="shared" si="18"/>
        <v>0.10663197856804313</v>
      </c>
      <c r="AK4" s="2">
        <v>39.39</v>
      </c>
      <c r="AL4" s="9">
        <f t="shared" si="19"/>
        <v>0.5826309770377267</v>
      </c>
      <c r="AM4" t="s">
        <v>15</v>
      </c>
    </row>
    <row r="5" spans="1:39" x14ac:dyDescent="0.2">
      <c r="A5" t="s">
        <v>16</v>
      </c>
      <c r="B5">
        <v>0</v>
      </c>
      <c r="C5">
        <f t="shared" ref="C5:C29" si="21" xml:space="preserve"> (B5 - 0.21428571) / 0.4103259</f>
        <v>-0.52223296165316391</v>
      </c>
      <c r="D5">
        <f t="shared" si="1"/>
        <v>-9.4001933097569504E-2</v>
      </c>
      <c r="E5">
        <v>1</v>
      </c>
      <c r="F5">
        <f t="shared" si="20"/>
        <v>2.1061135344419761</v>
      </c>
      <c r="G5">
        <f t="shared" si="2"/>
        <v>0.25273362413303713</v>
      </c>
      <c r="H5">
        <v>3.5</v>
      </c>
      <c r="I5">
        <f t="shared" si="3"/>
        <v>1.5223223174334843</v>
      </c>
      <c r="J5">
        <f t="shared" si="4"/>
        <v>0.11417417380751133</v>
      </c>
      <c r="K5">
        <v>1</v>
      </c>
      <c r="M5">
        <v>1</v>
      </c>
      <c r="N5">
        <f t="shared" si="5"/>
        <v>0.73192505527820018</v>
      </c>
      <c r="O5">
        <f t="shared" si="6"/>
        <v>7.0264805306707215E-2</v>
      </c>
      <c r="P5">
        <v>23.5</v>
      </c>
      <c r="Q5">
        <v>7.55</v>
      </c>
      <c r="R5">
        <f t="shared" si="0"/>
        <v>-15.95</v>
      </c>
      <c r="S5">
        <f t="shared" si="7"/>
        <v>0.20071369663649241</v>
      </c>
      <c r="T5">
        <f t="shared" si="8"/>
        <v>3.211419146183879E-2</v>
      </c>
      <c r="U5">
        <v>4</v>
      </c>
      <c r="V5">
        <f t="shared" si="9"/>
        <v>1.6702950615136529</v>
      </c>
      <c r="W5">
        <f t="shared" si="10"/>
        <v>0.24052248885796601</v>
      </c>
      <c r="X5" s="8">
        <v>5</v>
      </c>
      <c r="Y5" s="8">
        <f t="shared" si="11"/>
        <v>1.2997178124718332</v>
      </c>
      <c r="Z5" s="8">
        <f t="shared" si="12"/>
        <v>6.4336031717355732E-2</v>
      </c>
      <c r="AA5" s="10">
        <v>2.9000000000000004</v>
      </c>
      <c r="AB5" s="8">
        <f t="shared" si="13"/>
        <v>0.86954682836620401</v>
      </c>
      <c r="AC5" s="8">
        <f t="shared" si="14"/>
        <v>4.3042568004127098E-2</v>
      </c>
      <c r="AD5" s="3">
        <v>4.7834259011047298</v>
      </c>
      <c r="AE5" s="8">
        <f t="shared" si="15"/>
        <v>1.1899575977822545</v>
      </c>
      <c r="AF5" s="8">
        <f t="shared" si="16"/>
        <v>5.8902901090221602E-2</v>
      </c>
      <c r="AG5" s="3">
        <v>53</v>
      </c>
      <c r="AH5">
        <f t="shared" si="17"/>
        <v>1.2100082669882524</v>
      </c>
      <c r="AI5">
        <f t="shared" si="18"/>
        <v>9.0750620024118919E-2</v>
      </c>
      <c r="AK5" s="4" t="s">
        <v>17</v>
      </c>
      <c r="AL5" s="9">
        <f t="shared" si="19"/>
        <v>0.87283947130531425</v>
      </c>
      <c r="AM5" t="s">
        <v>16</v>
      </c>
    </row>
    <row r="6" spans="1:39" x14ac:dyDescent="0.2">
      <c r="A6" t="s">
        <v>18</v>
      </c>
      <c r="B6">
        <v>1</v>
      </c>
      <c r="C6">
        <f t="shared" si="21"/>
        <v>1.914854241470012</v>
      </c>
      <c r="D6">
        <f t="shared" si="1"/>
        <v>0.34467376346460216</v>
      </c>
      <c r="E6">
        <v>1</v>
      </c>
      <c r="F6">
        <f t="shared" si="20"/>
        <v>2.1061135344419761</v>
      </c>
      <c r="G6">
        <f t="shared" si="2"/>
        <v>0.25273362413303713</v>
      </c>
      <c r="H6">
        <v>2.4400000000000004</v>
      </c>
      <c r="I6">
        <f t="shared" si="3"/>
        <v>0.30018202857232607</v>
      </c>
      <c r="J6">
        <f t="shared" si="4"/>
        <v>2.2513652142924456E-2</v>
      </c>
      <c r="K6">
        <v>1</v>
      </c>
      <c r="M6">
        <v>1</v>
      </c>
      <c r="N6">
        <f t="shared" si="5"/>
        <v>0.73192505527820018</v>
      </c>
      <c r="O6">
        <f t="shared" si="6"/>
        <v>7.0264805306707215E-2</v>
      </c>
      <c r="P6">
        <v>18.78</v>
      </c>
      <c r="Q6">
        <v>11.71</v>
      </c>
      <c r="R6">
        <f t="shared" si="0"/>
        <v>-7.07</v>
      </c>
      <c r="S6">
        <f t="shared" si="7"/>
        <v>0.4200879665129722</v>
      </c>
      <c r="T6">
        <f t="shared" si="8"/>
        <v>6.7214074642075558E-2</v>
      </c>
      <c r="U6">
        <v>2</v>
      </c>
      <c r="V6">
        <f t="shared" si="9"/>
        <v>-0.1637544192339262</v>
      </c>
      <c r="W6">
        <f t="shared" si="10"/>
        <v>-2.3580636369685371E-2</v>
      </c>
      <c r="X6" s="8">
        <v>5.1000000000000005</v>
      </c>
      <c r="Y6" s="8">
        <f t="shared" si="11"/>
        <v>1.379405015973181</v>
      </c>
      <c r="Z6" s="8">
        <f t="shared" si="12"/>
        <v>6.8280548290672455E-2</v>
      </c>
      <c r="AA6" s="10">
        <v>2.8521240305248421</v>
      </c>
      <c r="AB6" s="8">
        <f t="shared" si="13"/>
        <v>0.82791643095412293</v>
      </c>
      <c r="AC6" s="8">
        <f t="shared" si="14"/>
        <v>4.0981863332229085E-2</v>
      </c>
      <c r="AD6" s="3">
        <v>8.1</v>
      </c>
      <c r="AE6" s="8">
        <f t="shared" si="15"/>
        <v>2.9183178417818034</v>
      </c>
      <c r="AF6" s="8">
        <f t="shared" si="16"/>
        <v>0.14445673316819926</v>
      </c>
      <c r="AG6" s="3">
        <v>43</v>
      </c>
      <c r="AH6">
        <f t="shared" si="17"/>
        <v>0.50417010948050978</v>
      </c>
      <c r="AI6">
        <f t="shared" si="18"/>
        <v>3.781275821103823E-2</v>
      </c>
      <c r="AK6" s="2">
        <v>130.77000000000001</v>
      </c>
      <c r="AL6" s="9">
        <f t="shared" si="19"/>
        <v>1.0253511863218001</v>
      </c>
      <c r="AM6" t="s">
        <v>18</v>
      </c>
    </row>
    <row r="7" spans="1:39" x14ac:dyDescent="0.2">
      <c r="A7" t="s">
        <v>19</v>
      </c>
      <c r="B7">
        <v>0</v>
      </c>
      <c r="C7">
        <f t="shared" si="21"/>
        <v>-0.52223296165316391</v>
      </c>
      <c r="D7">
        <f t="shared" si="1"/>
        <v>-9.4001933097569504E-2</v>
      </c>
      <c r="E7">
        <v>0</v>
      </c>
      <c r="F7">
        <f t="shared" si="20"/>
        <v>-0.45785077281601971</v>
      </c>
      <c r="G7">
        <f t="shared" si="2"/>
        <v>-5.4942092737922367E-2</v>
      </c>
      <c r="H7">
        <v>2.33</v>
      </c>
      <c r="I7">
        <f t="shared" si="3"/>
        <v>0.17335614953956396</v>
      </c>
      <c r="J7">
        <f t="shared" si="4"/>
        <v>1.3001711215467298E-2</v>
      </c>
      <c r="K7">
        <v>1</v>
      </c>
      <c r="M7">
        <v>0</v>
      </c>
      <c r="N7">
        <f t="shared" si="5"/>
        <v>-1.3174650831056394</v>
      </c>
      <c r="O7">
        <f t="shared" si="6"/>
        <v>-0.12647664797814137</v>
      </c>
      <c r="P7">
        <v>20.21</v>
      </c>
      <c r="Q7">
        <v>13.24</v>
      </c>
      <c r="R7">
        <f t="shared" si="0"/>
        <v>-6.9700000000000006</v>
      </c>
      <c r="S7">
        <f t="shared" si="7"/>
        <v>0.42255839748004964</v>
      </c>
      <c r="T7">
        <f t="shared" si="8"/>
        <v>6.7609343596807953E-2</v>
      </c>
      <c r="U7">
        <v>2</v>
      </c>
      <c r="V7">
        <f t="shared" si="9"/>
        <v>-0.1637544192339262</v>
      </c>
      <c r="W7">
        <f t="shared" si="10"/>
        <v>-2.3580636369685371E-2</v>
      </c>
      <c r="X7" s="8">
        <v>3.7</v>
      </c>
      <c r="Y7" s="8">
        <f t="shared" si="11"/>
        <v>0.26378416695431778</v>
      </c>
      <c r="Z7" s="8">
        <f t="shared" si="12"/>
        <v>1.3057316264238729E-2</v>
      </c>
      <c r="AA7" s="10">
        <v>2.0901389758195892</v>
      </c>
      <c r="AB7" s="8">
        <f t="shared" si="13"/>
        <v>0.16533474337272214</v>
      </c>
      <c r="AC7" s="8">
        <f t="shared" si="14"/>
        <v>8.1840697969497462E-3</v>
      </c>
      <c r="AD7" s="3">
        <v>1.8</v>
      </c>
      <c r="AE7" s="8">
        <f t="shared" si="15"/>
        <v>-0.36478973022272543</v>
      </c>
      <c r="AF7" s="8">
        <f t="shared" si="16"/>
        <v>-1.8057091646024908E-2</v>
      </c>
      <c r="AG7" s="3">
        <v>46</v>
      </c>
      <c r="AH7">
        <f t="shared" si="17"/>
        <v>0.71592155673283253</v>
      </c>
      <c r="AI7">
        <f t="shared" si="18"/>
        <v>5.369411675496244E-2</v>
      </c>
      <c r="AK7" s="2">
        <v>860</v>
      </c>
      <c r="AL7" s="9">
        <f t="shared" si="19"/>
        <v>-0.16151184420091735</v>
      </c>
      <c r="AM7" t="s">
        <v>19</v>
      </c>
    </row>
    <row r="8" spans="1:39" x14ac:dyDescent="0.2">
      <c r="A8" t="s">
        <v>20</v>
      </c>
      <c r="B8">
        <v>0</v>
      </c>
      <c r="C8">
        <f t="shared" si="21"/>
        <v>-0.52223296165316391</v>
      </c>
      <c r="D8">
        <f t="shared" si="1"/>
        <v>-9.4001933097569504E-2</v>
      </c>
      <c r="E8">
        <v>0</v>
      </c>
      <c r="F8">
        <f t="shared" si="20"/>
        <v>-0.45785077281601971</v>
      </c>
      <c r="G8">
        <f t="shared" si="2"/>
        <v>-5.4942092737922367E-2</v>
      </c>
      <c r="H8">
        <v>0.84999999999999964</v>
      </c>
      <c r="I8">
        <f t="shared" si="3"/>
        <v>-1.5330284047194127</v>
      </c>
      <c r="J8">
        <f t="shared" si="4"/>
        <v>-0.11497713035395594</v>
      </c>
      <c r="K8">
        <v>1</v>
      </c>
      <c r="M8">
        <v>0</v>
      </c>
      <c r="N8">
        <f t="shared" si="5"/>
        <v>-1.3174650831056394</v>
      </c>
      <c r="O8">
        <f t="shared" si="6"/>
        <v>-0.12647664797814137</v>
      </c>
      <c r="P8">
        <v>41.03</v>
      </c>
      <c r="Q8">
        <v>36.97</v>
      </c>
      <c r="R8">
        <f t="shared" si="0"/>
        <v>-4.0600000000000023</v>
      </c>
      <c r="S8">
        <f t="shared" si="7"/>
        <v>0.4944479386220042</v>
      </c>
      <c r="T8">
        <f t="shared" si="8"/>
        <v>7.9111670179520685E-2</v>
      </c>
      <c r="U8" s="5">
        <v>1</v>
      </c>
      <c r="V8">
        <f t="shared" si="9"/>
        <v>-1.0807791596077156</v>
      </c>
      <c r="W8">
        <f t="shared" si="10"/>
        <v>-0.15563219898351105</v>
      </c>
      <c r="X8" s="8">
        <v>1.3</v>
      </c>
      <c r="Y8" s="8">
        <f t="shared" si="11"/>
        <v>-1.6487087170780184</v>
      </c>
      <c r="Z8" s="8">
        <f t="shared" si="12"/>
        <v>-8.161108149536192E-2</v>
      </c>
      <c r="AA8" s="10">
        <v>1.4</v>
      </c>
      <c r="AB8" s="8">
        <f t="shared" si="13"/>
        <v>-0.43477341418310178</v>
      </c>
      <c r="AC8" s="8">
        <f t="shared" si="14"/>
        <v>-2.1521284002063538E-2</v>
      </c>
      <c r="AD8" s="3">
        <v>0.5</v>
      </c>
      <c r="AE8" s="8">
        <f t="shared" si="15"/>
        <v>-1.0422563720649298</v>
      </c>
      <c r="AF8" s="8">
        <f t="shared" si="16"/>
        <v>-5.159169041721403E-2</v>
      </c>
      <c r="AG8" s="3">
        <v>12</v>
      </c>
      <c r="AH8">
        <f t="shared" si="17"/>
        <v>-1.6839281787934921</v>
      </c>
      <c r="AI8">
        <f t="shared" si="18"/>
        <v>-0.1262946134095119</v>
      </c>
      <c r="AK8" s="4" t="s">
        <v>21</v>
      </c>
      <c r="AL8" s="9">
        <f t="shared" si="19"/>
        <v>-0.7479370022957309</v>
      </c>
      <c r="AM8" t="s">
        <v>20</v>
      </c>
    </row>
    <row r="9" spans="1:39" x14ac:dyDescent="0.2">
      <c r="A9" t="s">
        <v>22</v>
      </c>
      <c r="B9">
        <v>0</v>
      </c>
      <c r="C9">
        <f t="shared" si="21"/>
        <v>-0.52223296165316391</v>
      </c>
      <c r="D9">
        <f t="shared" si="1"/>
        <v>-9.4001933097569504E-2</v>
      </c>
      <c r="E9">
        <v>0</v>
      </c>
      <c r="F9">
        <f t="shared" si="20"/>
        <v>-0.45785077281601971</v>
      </c>
      <c r="G9">
        <f t="shared" si="2"/>
        <v>-5.4942092737922367E-2</v>
      </c>
      <c r="H9">
        <v>2.16</v>
      </c>
      <c r="I9">
        <f t="shared" si="3"/>
        <v>-2.2647481692885919E-2</v>
      </c>
      <c r="J9">
        <f t="shared" si="4"/>
        <v>-1.698561126966444E-3</v>
      </c>
      <c r="K9">
        <v>1</v>
      </c>
      <c r="M9">
        <v>1</v>
      </c>
      <c r="N9">
        <f t="shared" si="5"/>
        <v>0.73192505527820018</v>
      </c>
      <c r="O9">
        <f t="shared" si="6"/>
        <v>7.0264805306707215E-2</v>
      </c>
      <c r="P9">
        <v>59.4</v>
      </c>
      <c r="Q9">
        <v>12.05</v>
      </c>
      <c r="R9">
        <f t="shared" si="0"/>
        <v>-47.349999999999994</v>
      </c>
      <c r="S9">
        <f t="shared" si="7"/>
        <v>-0.57500162702583479</v>
      </c>
      <c r="T9">
        <f t="shared" si="8"/>
        <v>-9.2000260324133581E-2</v>
      </c>
      <c r="U9" s="5">
        <v>1</v>
      </c>
      <c r="V9">
        <f t="shared" si="9"/>
        <v>-1.0807791596077156</v>
      </c>
      <c r="W9">
        <f t="shared" si="10"/>
        <v>-0.15563219898351105</v>
      </c>
      <c r="X9" s="8">
        <v>2.8000000000000003</v>
      </c>
      <c r="Y9" s="8">
        <f t="shared" si="11"/>
        <v>-0.45340066455780825</v>
      </c>
      <c r="Z9" s="8">
        <f t="shared" si="12"/>
        <v>-2.2443332895611508E-2</v>
      </c>
      <c r="AA9" s="10">
        <v>1.4</v>
      </c>
      <c r="AB9" s="8">
        <f t="shared" si="13"/>
        <v>-0.43477341418310178</v>
      </c>
      <c r="AC9" s="8">
        <f t="shared" si="14"/>
        <v>-2.1521284002063538E-2</v>
      </c>
      <c r="AD9" s="3">
        <v>3.4000000000000004</v>
      </c>
      <c r="AE9" s="8">
        <f t="shared" si="15"/>
        <v>0.46901536742921862</v>
      </c>
      <c r="AF9" s="8">
        <f t="shared" si="16"/>
        <v>2.3216260687746324E-2</v>
      </c>
      <c r="AG9" s="3">
        <v>25</v>
      </c>
      <c r="AH9">
        <f t="shared" si="17"/>
        <v>-0.76633857403342687</v>
      </c>
      <c r="AI9">
        <f t="shared" si="18"/>
        <v>-5.7475393052507012E-2</v>
      </c>
      <c r="AK9" s="4" t="s">
        <v>21</v>
      </c>
      <c r="AL9" s="9">
        <f t="shared" si="19"/>
        <v>-0.40623399022583151</v>
      </c>
      <c r="AM9" t="s">
        <v>22</v>
      </c>
    </row>
    <row r="10" spans="1:39" x14ac:dyDescent="0.2">
      <c r="A10" t="s">
        <v>23</v>
      </c>
      <c r="B10">
        <v>1</v>
      </c>
      <c r="C10">
        <f t="shared" si="21"/>
        <v>1.914854241470012</v>
      </c>
      <c r="D10">
        <f t="shared" si="1"/>
        <v>0.34467376346460216</v>
      </c>
      <c r="E10">
        <v>0</v>
      </c>
      <c r="F10">
        <f t="shared" si="20"/>
        <v>-0.45785077281601971</v>
      </c>
      <c r="G10">
        <f t="shared" si="2"/>
        <v>-5.4942092737922367E-2</v>
      </c>
      <c r="H10">
        <v>0.80000000000000071</v>
      </c>
      <c r="I10">
        <f t="shared" si="3"/>
        <v>-1.5906765315524851</v>
      </c>
      <c r="J10">
        <f t="shared" si="4"/>
        <v>-0.11930073986643638</v>
      </c>
      <c r="K10">
        <v>1</v>
      </c>
      <c r="M10">
        <v>1</v>
      </c>
      <c r="N10">
        <f t="shared" si="5"/>
        <v>0.73192505527820018</v>
      </c>
      <c r="O10">
        <f t="shared" si="6"/>
        <v>7.0264805306707215E-2</v>
      </c>
      <c r="P10">
        <v>62.02</v>
      </c>
      <c r="Q10">
        <v>56.4</v>
      </c>
      <c r="R10">
        <f t="shared" si="0"/>
        <v>-5.6200000000000045</v>
      </c>
      <c r="S10">
        <f t="shared" si="7"/>
        <v>0.45590921553559549</v>
      </c>
      <c r="T10">
        <f t="shared" si="8"/>
        <v>7.2945474485695286E-2</v>
      </c>
      <c r="U10" s="5">
        <v>3</v>
      </c>
      <c r="V10">
        <f t="shared" si="9"/>
        <v>0.75327032113986336</v>
      </c>
      <c r="W10">
        <f t="shared" si="10"/>
        <v>0.10847092624414033</v>
      </c>
      <c r="X10" s="8">
        <v>2.6</v>
      </c>
      <c r="Y10" s="8">
        <f t="shared" si="11"/>
        <v>-0.61277507156050315</v>
      </c>
      <c r="Z10" s="8">
        <f t="shared" si="12"/>
        <v>-3.0332366042244905E-2</v>
      </c>
      <c r="AA10" s="10">
        <v>0.5</v>
      </c>
      <c r="AB10" s="8">
        <f t="shared" si="13"/>
        <v>-1.2173655597126849</v>
      </c>
      <c r="AC10" s="8">
        <f t="shared" si="14"/>
        <v>-6.0259595205777908E-2</v>
      </c>
      <c r="AD10" s="3">
        <v>0.7</v>
      </c>
      <c r="AE10" s="8">
        <f t="shared" si="15"/>
        <v>-0.93803073485843691</v>
      </c>
      <c r="AF10" s="8">
        <f t="shared" si="16"/>
        <v>-4.6432521375492634E-2</v>
      </c>
      <c r="AG10" s="3">
        <v>15</v>
      </c>
      <c r="AH10">
        <f t="shared" si="17"/>
        <v>-1.4721767315411693</v>
      </c>
      <c r="AI10">
        <f t="shared" si="18"/>
        <v>-0.1104132548655877</v>
      </c>
      <c r="AK10" s="2">
        <v>30000.35</v>
      </c>
      <c r="AL10" s="9">
        <f t="shared" si="19"/>
        <v>0.17467439940768306</v>
      </c>
      <c r="AM10" t="s">
        <v>23</v>
      </c>
    </row>
    <row r="11" spans="1:39" x14ac:dyDescent="0.2">
      <c r="A11" t="s">
        <v>24</v>
      </c>
      <c r="B11">
        <v>0</v>
      </c>
      <c r="C11">
        <f t="shared" si="21"/>
        <v>-0.52223296165316391</v>
      </c>
      <c r="D11">
        <f t="shared" si="1"/>
        <v>-9.4001933097569504E-2</v>
      </c>
      <c r="E11">
        <v>0</v>
      </c>
      <c r="F11">
        <f t="shared" si="20"/>
        <v>-0.45785077281601971</v>
      </c>
      <c r="G11">
        <f t="shared" si="2"/>
        <v>-5.4942092737922367E-2</v>
      </c>
      <c r="H11">
        <v>2.0099999999999998</v>
      </c>
      <c r="I11">
        <f t="shared" si="3"/>
        <v>-0.19559186219210689</v>
      </c>
      <c r="J11">
        <f t="shared" si="4"/>
        <v>-1.4669389664408016E-2</v>
      </c>
      <c r="K11">
        <v>1</v>
      </c>
      <c r="M11">
        <v>0</v>
      </c>
      <c r="N11">
        <f t="shared" si="5"/>
        <v>-1.3174650831056394</v>
      </c>
      <c r="O11">
        <f t="shared" si="6"/>
        <v>-0.12647664797814137</v>
      </c>
      <c r="P11">
        <v>73.569999999999993</v>
      </c>
      <c r="Q11">
        <v>45.04</v>
      </c>
      <c r="R11">
        <f t="shared" si="0"/>
        <v>-28.529999999999994</v>
      </c>
      <c r="S11">
        <f t="shared" si="7"/>
        <v>-0.1100665190218539</v>
      </c>
      <c r="T11">
        <f t="shared" si="8"/>
        <v>-1.7610643043496625E-2</v>
      </c>
      <c r="U11" s="5">
        <v>2</v>
      </c>
      <c r="V11">
        <f t="shared" si="9"/>
        <v>-0.1637544192339262</v>
      </c>
      <c r="W11">
        <f t="shared" si="10"/>
        <v>-2.3580636369685371E-2</v>
      </c>
      <c r="X11" s="8">
        <v>3.4000000000000004</v>
      </c>
      <c r="Y11" s="8">
        <f t="shared" si="11"/>
        <v>2.4722556450275868E-2</v>
      </c>
      <c r="Z11" s="8">
        <f t="shared" si="12"/>
        <v>1.2237665442886554E-3</v>
      </c>
      <c r="AA11" s="10">
        <v>1.3205953732088913</v>
      </c>
      <c r="AB11" s="8">
        <f t="shared" si="13"/>
        <v>-0.50381945556691232</v>
      </c>
      <c r="AC11" s="8">
        <f t="shared" si="14"/>
        <v>-2.493906305056216E-2</v>
      </c>
      <c r="AD11" s="3">
        <v>1.2</v>
      </c>
      <c r="AE11" s="8">
        <f t="shared" si="15"/>
        <v>-0.6774666418422044</v>
      </c>
      <c r="AF11" s="8">
        <f t="shared" si="16"/>
        <v>-3.3534598771189118E-2</v>
      </c>
      <c r="AG11" s="3">
        <v>31</v>
      </c>
      <c r="AH11">
        <f t="shared" si="17"/>
        <v>-0.3428356795287813</v>
      </c>
      <c r="AI11">
        <f t="shared" si="18"/>
        <v>-2.5712675964658597E-2</v>
      </c>
      <c r="AK11" s="2">
        <v>289.08999999999997</v>
      </c>
      <c r="AL11" s="9">
        <f t="shared" si="19"/>
        <v>-0.41424391413334449</v>
      </c>
      <c r="AM11" t="s">
        <v>24</v>
      </c>
    </row>
    <row r="12" spans="1:39" x14ac:dyDescent="0.2">
      <c r="A12" t="s">
        <v>25</v>
      </c>
      <c r="B12">
        <v>0</v>
      </c>
      <c r="C12">
        <f t="shared" si="21"/>
        <v>-0.52223296165316391</v>
      </c>
      <c r="D12">
        <f t="shared" si="1"/>
        <v>-9.4001933097569504E-2</v>
      </c>
      <c r="E12">
        <v>0</v>
      </c>
      <c r="F12">
        <f t="shared" si="20"/>
        <v>-0.45785077281601971</v>
      </c>
      <c r="G12">
        <f t="shared" si="2"/>
        <v>-5.4942092737922367E-2</v>
      </c>
      <c r="H12">
        <v>1.33</v>
      </c>
      <c r="I12">
        <f t="shared" si="3"/>
        <v>-0.9796063871219064</v>
      </c>
      <c r="J12">
        <f t="shared" si="4"/>
        <v>-7.3470479034142971E-2</v>
      </c>
      <c r="K12">
        <v>1</v>
      </c>
      <c r="M12">
        <v>0</v>
      </c>
      <c r="N12">
        <f t="shared" si="5"/>
        <v>-1.3174650831056394</v>
      </c>
      <c r="O12">
        <f t="shared" si="6"/>
        <v>-0.12647664797814137</v>
      </c>
      <c r="P12">
        <v>77.69</v>
      </c>
      <c r="Q12">
        <v>77.56</v>
      </c>
      <c r="R12">
        <f t="shared" si="0"/>
        <v>-0.12999999999999545</v>
      </c>
      <c r="S12">
        <f t="shared" si="7"/>
        <v>0.59153587562814913</v>
      </c>
      <c r="T12">
        <f t="shared" si="8"/>
        <v>9.4645740100503861E-2</v>
      </c>
      <c r="U12" s="5">
        <v>3</v>
      </c>
      <c r="V12">
        <f t="shared" si="9"/>
        <v>0.75327032113986336</v>
      </c>
      <c r="W12">
        <f t="shared" si="10"/>
        <v>0.10847092624414033</v>
      </c>
      <c r="X12" s="8">
        <v>1.3</v>
      </c>
      <c r="Y12" s="8">
        <f t="shared" si="11"/>
        <v>-1.6487087170780184</v>
      </c>
      <c r="Z12" s="8">
        <f t="shared" si="12"/>
        <v>-8.161108149536192E-2</v>
      </c>
      <c r="AA12" s="10">
        <v>0.84515621023527698</v>
      </c>
      <c r="AB12" s="8">
        <f t="shared" si="13"/>
        <v>-0.9172360718117013</v>
      </c>
      <c r="AC12" s="8">
        <f t="shared" si="14"/>
        <v>-4.5403185554679218E-2</v>
      </c>
      <c r="AD12" s="3">
        <v>0.5</v>
      </c>
      <c r="AE12" s="8">
        <f t="shared" si="15"/>
        <v>-1.0422563720649298</v>
      </c>
      <c r="AF12" s="8">
        <f t="shared" si="16"/>
        <v>-5.159169041721403E-2</v>
      </c>
      <c r="AG12" s="3">
        <v>20</v>
      </c>
      <c r="AH12">
        <f t="shared" si="17"/>
        <v>-1.1192576527872982</v>
      </c>
      <c r="AI12">
        <f t="shared" si="18"/>
        <v>-8.3944323959047357E-2</v>
      </c>
      <c r="AK12" s="2">
        <v>857.88</v>
      </c>
      <c r="AL12" s="9">
        <f t="shared" si="19"/>
        <v>-0.40832476792943451</v>
      </c>
      <c r="AM12" t="s">
        <v>25</v>
      </c>
    </row>
    <row r="13" spans="1:39" x14ac:dyDescent="0.2">
      <c r="A13" t="s">
        <v>26</v>
      </c>
      <c r="B13">
        <v>0</v>
      </c>
      <c r="C13">
        <f t="shared" si="21"/>
        <v>-0.52223296165316391</v>
      </c>
      <c r="D13">
        <f t="shared" si="1"/>
        <v>-9.4001933097569504E-2</v>
      </c>
      <c r="E13">
        <v>0</v>
      </c>
      <c r="F13">
        <f t="shared" si="20"/>
        <v>-0.45785077281601971</v>
      </c>
      <c r="G13">
        <f t="shared" si="2"/>
        <v>-5.4942092737922367E-2</v>
      </c>
      <c r="H13">
        <v>2.6100000000000003</v>
      </c>
      <c r="I13">
        <f t="shared" si="3"/>
        <v>0.49618565980477597</v>
      </c>
      <c r="J13">
        <f t="shared" si="4"/>
        <v>3.7213924485358194E-2</v>
      </c>
      <c r="K13">
        <v>1</v>
      </c>
      <c r="M13">
        <v>1</v>
      </c>
      <c r="N13">
        <f t="shared" si="5"/>
        <v>0.73192505527820018</v>
      </c>
      <c r="O13">
        <f t="shared" si="6"/>
        <v>7.0264805306707215E-2</v>
      </c>
      <c r="P13">
        <v>33.51</v>
      </c>
      <c r="Q13">
        <v>28.19</v>
      </c>
      <c r="R13">
        <f t="shared" si="0"/>
        <v>-5.3199999999999967</v>
      </c>
      <c r="S13">
        <f t="shared" si="7"/>
        <v>0.46332050843682815</v>
      </c>
      <c r="T13">
        <f t="shared" si="8"/>
        <v>7.4131281349892511E-2</v>
      </c>
      <c r="U13" s="5">
        <v>1</v>
      </c>
      <c r="V13">
        <f t="shared" si="9"/>
        <v>-1.0807791596077156</v>
      </c>
      <c r="W13">
        <f t="shared" si="10"/>
        <v>-0.15563219898351105</v>
      </c>
      <c r="X13" s="8">
        <v>5.2</v>
      </c>
      <c r="Y13" s="8">
        <f t="shared" si="11"/>
        <v>1.4590922194745279</v>
      </c>
      <c r="Z13" s="8">
        <f t="shared" si="12"/>
        <v>7.2225064863989136E-2</v>
      </c>
      <c r="AA13" s="10">
        <v>3</v>
      </c>
      <c r="AB13" s="8">
        <f t="shared" si="13"/>
        <v>0.95650151120282401</v>
      </c>
      <c r="AC13" s="8">
        <f t="shared" si="14"/>
        <v>4.7346824804539785E-2</v>
      </c>
      <c r="AD13" s="3">
        <v>6.3999999999999995</v>
      </c>
      <c r="AE13" s="8">
        <f t="shared" si="15"/>
        <v>2.032399925526613</v>
      </c>
      <c r="AF13" s="8">
        <f t="shared" si="16"/>
        <v>0.10060379631356735</v>
      </c>
      <c r="AG13" s="3">
        <v>50</v>
      </c>
      <c r="AH13">
        <f t="shared" si="17"/>
        <v>0.9982568197359295</v>
      </c>
      <c r="AI13">
        <f t="shared" si="18"/>
        <v>7.486926148019471E-2</v>
      </c>
      <c r="AK13" s="2">
        <v>74.5</v>
      </c>
      <c r="AL13" s="9">
        <f t="shared" si="19"/>
        <v>0.17207873378524596</v>
      </c>
      <c r="AM13" t="s">
        <v>26</v>
      </c>
    </row>
    <row r="14" spans="1:39" x14ac:dyDescent="0.2">
      <c r="A14" t="s">
        <v>27</v>
      </c>
      <c r="B14">
        <v>0</v>
      </c>
      <c r="C14">
        <f t="shared" si="21"/>
        <v>-0.52223296165316391</v>
      </c>
      <c r="D14">
        <f t="shared" si="1"/>
        <v>-9.4001933097569504E-2</v>
      </c>
      <c r="E14">
        <v>0</v>
      </c>
      <c r="F14">
        <f t="shared" si="20"/>
        <v>-0.45785077281601971</v>
      </c>
      <c r="G14">
        <f t="shared" si="2"/>
        <v>-5.4942092737922367E-2</v>
      </c>
      <c r="H14">
        <v>3.4400000000000004</v>
      </c>
      <c r="I14">
        <f t="shared" si="3"/>
        <v>1.4531445652337964</v>
      </c>
      <c r="J14">
        <f t="shared" si="4"/>
        <v>0.10898584239253473</v>
      </c>
      <c r="K14">
        <v>1</v>
      </c>
      <c r="M14">
        <v>1</v>
      </c>
      <c r="N14">
        <f t="shared" si="5"/>
        <v>0.73192505527820018</v>
      </c>
      <c r="O14">
        <f t="shared" si="6"/>
        <v>7.0264805306707215E-2</v>
      </c>
      <c r="P14">
        <v>24.31</v>
      </c>
      <c r="Q14">
        <v>14.58</v>
      </c>
      <c r="R14">
        <f t="shared" si="0"/>
        <v>-9.7299999999999986</v>
      </c>
      <c r="S14">
        <f t="shared" si="7"/>
        <v>0.35437450278871141</v>
      </c>
      <c r="T14">
        <f t="shared" si="8"/>
        <v>5.6699920446193833E-2</v>
      </c>
      <c r="U14" s="5">
        <v>1</v>
      </c>
      <c r="V14">
        <f t="shared" si="9"/>
        <v>-1.0807791596077156</v>
      </c>
      <c r="W14">
        <f t="shared" si="10"/>
        <v>-0.15563219898351105</v>
      </c>
      <c r="X14" s="8">
        <v>4.5</v>
      </c>
      <c r="Y14" s="8">
        <f t="shared" si="11"/>
        <v>0.90128179496509642</v>
      </c>
      <c r="Z14" s="8">
        <f t="shared" si="12"/>
        <v>4.4613448850772279E-2</v>
      </c>
      <c r="AA14" s="10">
        <v>5</v>
      </c>
      <c r="AB14" s="8">
        <f t="shared" si="13"/>
        <v>2.6955951679352315</v>
      </c>
      <c r="AC14" s="8">
        <f t="shared" si="14"/>
        <v>0.13343196081279396</v>
      </c>
      <c r="AD14" s="3">
        <v>4.1672979865360436</v>
      </c>
      <c r="AE14" s="8">
        <f t="shared" si="15"/>
        <v>0.86887597529910954</v>
      </c>
      <c r="AF14" s="8">
        <f t="shared" si="16"/>
        <v>4.3009360777305924E-2</v>
      </c>
      <c r="AG14" s="3">
        <v>56</v>
      </c>
      <c r="AH14">
        <f t="shared" si="17"/>
        <v>1.4217597142405751</v>
      </c>
      <c r="AI14">
        <f t="shared" si="18"/>
        <v>0.10663197856804313</v>
      </c>
      <c r="AK14" s="2">
        <v>68.97</v>
      </c>
      <c r="AL14" s="9">
        <f t="shared" si="19"/>
        <v>0.25906109233534813</v>
      </c>
      <c r="AM14" t="s">
        <v>27</v>
      </c>
    </row>
    <row r="15" spans="1:39" x14ac:dyDescent="0.2">
      <c r="A15" t="s">
        <v>28</v>
      </c>
      <c r="B15">
        <v>1</v>
      </c>
      <c r="C15">
        <f t="shared" si="21"/>
        <v>1.914854241470012</v>
      </c>
      <c r="D15">
        <f t="shared" si="1"/>
        <v>0.34467376346460216</v>
      </c>
      <c r="E15">
        <v>0</v>
      </c>
      <c r="F15">
        <f t="shared" si="20"/>
        <v>-0.45785077281601971</v>
      </c>
      <c r="G15">
        <f t="shared" si="2"/>
        <v>-5.4942092737922367E-2</v>
      </c>
      <c r="H15">
        <v>0.94999999999999929</v>
      </c>
      <c r="I15">
        <f t="shared" si="3"/>
        <v>-1.4177321510532661</v>
      </c>
      <c r="J15">
        <f t="shared" si="4"/>
        <v>-0.10632991132899496</v>
      </c>
      <c r="K15">
        <v>1</v>
      </c>
      <c r="M15">
        <v>0</v>
      </c>
      <c r="N15">
        <f t="shared" si="5"/>
        <v>-1.3174650831056394</v>
      </c>
      <c r="O15">
        <f t="shared" si="6"/>
        <v>-0.12647664797814137</v>
      </c>
      <c r="P15">
        <v>267.5</v>
      </c>
      <c r="Q15">
        <v>57.69</v>
      </c>
      <c r="R15">
        <f t="shared" si="0"/>
        <v>-209.81</v>
      </c>
      <c r="S15">
        <f t="shared" si="7"/>
        <v>-4.5884637761399016</v>
      </c>
      <c r="T15">
        <f t="shared" si="8"/>
        <v>-0.73415420418238431</v>
      </c>
      <c r="U15" s="5">
        <v>3</v>
      </c>
      <c r="V15">
        <f t="shared" si="9"/>
        <v>0.75327032113986336</v>
      </c>
      <c r="W15">
        <f t="shared" si="10"/>
        <v>0.10847092624414033</v>
      </c>
      <c r="X15" s="8">
        <v>2.5</v>
      </c>
      <c r="Y15" s="8">
        <f t="shared" si="11"/>
        <v>-0.69246227506185054</v>
      </c>
      <c r="Z15" s="8">
        <f t="shared" si="12"/>
        <v>-3.4276882615561603E-2</v>
      </c>
      <c r="AA15" s="10">
        <v>1.8284377265286156</v>
      </c>
      <c r="AB15" s="8">
        <f t="shared" si="13"/>
        <v>-6.2226747927717152E-2</v>
      </c>
      <c r="AC15" s="8">
        <f t="shared" si="14"/>
        <v>-3.080224022421999E-3</v>
      </c>
      <c r="AD15" s="3">
        <v>1.2794669250595914</v>
      </c>
      <c r="AE15" s="8">
        <f t="shared" si="15"/>
        <v>-0.63605418733632169</v>
      </c>
      <c r="AF15" s="8">
        <f t="shared" si="16"/>
        <v>-3.1484682273147928E-2</v>
      </c>
      <c r="AG15" s="3">
        <v>28</v>
      </c>
      <c r="AH15">
        <f t="shared" si="17"/>
        <v>-0.55458712678110411</v>
      </c>
      <c r="AI15">
        <f t="shared" si="18"/>
        <v>-4.159403450858281E-2</v>
      </c>
      <c r="AK15" s="2">
        <v>2658.06</v>
      </c>
      <c r="AL15" s="9">
        <f t="shared" si="19"/>
        <v>-0.67919398993841484</v>
      </c>
      <c r="AM15" t="s">
        <v>28</v>
      </c>
    </row>
    <row r="16" spans="1:39" x14ac:dyDescent="0.2">
      <c r="A16" t="s">
        <v>29</v>
      </c>
      <c r="B16">
        <v>0</v>
      </c>
      <c r="C16">
        <f t="shared" si="21"/>
        <v>-0.52223296165316391</v>
      </c>
      <c r="D16">
        <f t="shared" si="1"/>
        <v>-9.4001933097569504E-2</v>
      </c>
      <c r="E16">
        <v>0</v>
      </c>
      <c r="F16">
        <f t="shared" si="20"/>
        <v>-0.45785077281601971</v>
      </c>
      <c r="G16">
        <f t="shared" si="2"/>
        <v>-5.4942092737922367E-2</v>
      </c>
      <c r="H16">
        <v>2.2599999999999998</v>
      </c>
      <c r="I16">
        <f t="shared" si="3"/>
        <v>9.2648771973260713E-2</v>
      </c>
      <c r="J16">
        <f t="shared" si="4"/>
        <v>6.9486578979945533E-3</v>
      </c>
      <c r="K16">
        <v>1</v>
      </c>
      <c r="M16">
        <v>1</v>
      </c>
      <c r="N16">
        <f t="shared" si="5"/>
        <v>0.73192505527820018</v>
      </c>
      <c r="O16">
        <f t="shared" si="6"/>
        <v>7.0264805306707215E-2</v>
      </c>
      <c r="P16">
        <v>82.38</v>
      </c>
      <c r="Q16">
        <v>28.87</v>
      </c>
      <c r="R16">
        <f t="shared" si="0"/>
        <v>-53.509999999999991</v>
      </c>
      <c r="S16">
        <f t="shared" si="7"/>
        <v>-0.72718017459780726</v>
      </c>
      <c r="T16">
        <f t="shared" si="8"/>
        <v>-0.11634882793564916</v>
      </c>
      <c r="U16" s="5">
        <v>3</v>
      </c>
      <c r="V16">
        <f t="shared" si="9"/>
        <v>0.75327032113986336</v>
      </c>
      <c r="W16">
        <f t="shared" si="10"/>
        <v>0.10847092624414033</v>
      </c>
      <c r="X16" s="8">
        <v>4.9000000000000004</v>
      </c>
      <c r="Y16" s="8">
        <f t="shared" si="11"/>
        <v>1.220030608970486</v>
      </c>
      <c r="Z16" s="8">
        <f t="shared" si="12"/>
        <v>6.0391515144039058E-2</v>
      </c>
      <c r="AA16" s="10">
        <v>1.0999999999999999</v>
      </c>
      <c r="AB16" s="8">
        <f t="shared" si="13"/>
        <v>-0.69563746269296289</v>
      </c>
      <c r="AC16" s="8">
        <f t="shared" si="14"/>
        <v>-3.4434054403301662E-2</v>
      </c>
      <c r="AD16" s="3">
        <v>3.0999999999999996</v>
      </c>
      <c r="AE16" s="8">
        <f t="shared" si="15"/>
        <v>0.31267691161947875</v>
      </c>
      <c r="AF16" s="8">
        <f t="shared" si="16"/>
        <v>1.5477507125164198E-2</v>
      </c>
      <c r="AG16" s="3">
        <v>47</v>
      </c>
      <c r="AH16">
        <f t="shared" si="17"/>
        <v>0.78650537248360675</v>
      </c>
      <c r="AI16">
        <f t="shared" si="18"/>
        <v>5.89879029362705E-2</v>
      </c>
      <c r="AK16" s="2">
        <v>1088.8900000000001</v>
      </c>
      <c r="AL16" s="9">
        <f t="shared" si="19"/>
        <v>2.0814406479873183E-2</v>
      </c>
      <c r="AM16" t="s">
        <v>29</v>
      </c>
    </row>
    <row r="17" spans="1:39" x14ac:dyDescent="0.2">
      <c r="A17" t="s">
        <v>30</v>
      </c>
      <c r="B17">
        <v>0</v>
      </c>
      <c r="C17">
        <f t="shared" si="21"/>
        <v>-0.52223296165316391</v>
      </c>
      <c r="D17">
        <f t="shared" si="1"/>
        <v>-9.4001933097569504E-2</v>
      </c>
      <c r="E17">
        <v>0</v>
      </c>
      <c r="F17">
        <f t="shared" si="20"/>
        <v>-0.45785077281601971</v>
      </c>
      <c r="G17">
        <f t="shared" si="2"/>
        <v>-5.4942092737922367E-2</v>
      </c>
      <c r="H17">
        <v>2.76</v>
      </c>
      <c r="I17">
        <f t="shared" si="3"/>
        <v>0.66913004030399592</v>
      </c>
      <c r="J17">
        <f t="shared" si="4"/>
        <v>5.0184753022799691E-2</v>
      </c>
      <c r="K17">
        <v>1</v>
      </c>
      <c r="M17">
        <v>1</v>
      </c>
      <c r="N17">
        <f t="shared" si="5"/>
        <v>0.73192505527820018</v>
      </c>
      <c r="O17">
        <f t="shared" si="6"/>
        <v>7.0264805306707215E-2</v>
      </c>
      <c r="P17">
        <v>13.77</v>
      </c>
      <c r="Q17">
        <v>13.28</v>
      </c>
      <c r="R17">
        <f t="shared" si="0"/>
        <v>-0.49000000000000021</v>
      </c>
      <c r="S17">
        <f t="shared" si="7"/>
        <v>0.58264232414667017</v>
      </c>
      <c r="T17">
        <f t="shared" si="8"/>
        <v>9.3222771863467238E-2</v>
      </c>
      <c r="U17" s="5">
        <v>3</v>
      </c>
      <c r="V17">
        <f t="shared" si="9"/>
        <v>0.75327032113986336</v>
      </c>
      <c r="W17">
        <f t="shared" si="10"/>
        <v>0.10847092624414033</v>
      </c>
      <c r="X17" s="8">
        <v>3.2</v>
      </c>
      <c r="Y17" s="8">
        <f t="shared" si="11"/>
        <v>-0.13465185055241896</v>
      </c>
      <c r="Z17" s="8">
        <f t="shared" si="12"/>
        <v>-6.6652666023447387E-3</v>
      </c>
      <c r="AA17" s="10">
        <v>2.7</v>
      </c>
      <c r="AB17" s="8">
        <f t="shared" si="13"/>
        <v>0.69563746269296312</v>
      </c>
      <c r="AC17" s="8">
        <f t="shared" si="14"/>
        <v>3.4434054403301675E-2</v>
      </c>
      <c r="AD17" s="3">
        <v>3</v>
      </c>
      <c r="AE17" s="8">
        <f t="shared" si="15"/>
        <v>0.26056409301623246</v>
      </c>
      <c r="AF17" s="8">
        <f t="shared" si="16"/>
        <v>1.2897922604303507E-2</v>
      </c>
      <c r="AG17" s="3">
        <v>43</v>
      </c>
      <c r="AH17">
        <f t="shared" si="17"/>
        <v>0.50417010948050978</v>
      </c>
      <c r="AI17">
        <f t="shared" si="18"/>
        <v>3.781275821103823E-2</v>
      </c>
      <c r="AK17" s="2">
        <v>10900</v>
      </c>
      <c r="AL17" s="9">
        <f t="shared" si="19"/>
        <v>0.2516786992179213</v>
      </c>
      <c r="AM17" t="s">
        <v>30</v>
      </c>
    </row>
    <row r="18" spans="1:39" x14ac:dyDescent="0.2">
      <c r="A18" t="s">
        <v>31</v>
      </c>
      <c r="B18">
        <v>0</v>
      </c>
      <c r="C18">
        <f t="shared" si="21"/>
        <v>-0.52223296165316391</v>
      </c>
      <c r="D18">
        <f t="shared" si="1"/>
        <v>-9.4001933097569504E-2</v>
      </c>
      <c r="E18">
        <v>0</v>
      </c>
      <c r="F18">
        <f t="shared" si="20"/>
        <v>-0.45785077281601971</v>
      </c>
      <c r="G18">
        <f t="shared" si="2"/>
        <v>-5.4942092737922367E-2</v>
      </c>
      <c r="H18">
        <v>2.87</v>
      </c>
      <c r="I18">
        <f t="shared" si="3"/>
        <v>0.79595591933675802</v>
      </c>
      <c r="J18">
        <f t="shared" si="4"/>
        <v>5.9696693950256847E-2</v>
      </c>
      <c r="K18">
        <v>1</v>
      </c>
      <c r="M18">
        <v>1</v>
      </c>
      <c r="N18">
        <f t="shared" si="5"/>
        <v>0.73192505527820018</v>
      </c>
      <c r="O18">
        <f t="shared" si="6"/>
        <v>7.0264805306707215E-2</v>
      </c>
      <c r="P18">
        <v>32.25</v>
      </c>
      <c r="Q18">
        <v>9.9700000000000006</v>
      </c>
      <c r="R18">
        <f t="shared" si="0"/>
        <v>-22.28</v>
      </c>
      <c r="S18">
        <f t="shared" si="7"/>
        <v>4.4335416420488147E-2</v>
      </c>
      <c r="T18">
        <f t="shared" si="8"/>
        <v>7.0936666272781047E-3</v>
      </c>
      <c r="U18" s="5">
        <v>1</v>
      </c>
      <c r="V18">
        <f t="shared" si="9"/>
        <v>-1.0807791596077156</v>
      </c>
      <c r="W18">
        <f t="shared" si="10"/>
        <v>-0.15563219898351105</v>
      </c>
      <c r="X18" s="8">
        <v>3.6</v>
      </c>
      <c r="Y18" s="8">
        <f t="shared" si="11"/>
        <v>0.18409696345297036</v>
      </c>
      <c r="Z18" s="8">
        <f t="shared" si="12"/>
        <v>9.1127996909220327E-3</v>
      </c>
      <c r="AA18" s="10">
        <v>2.4000000000000004</v>
      </c>
      <c r="AB18" s="8">
        <f t="shared" si="13"/>
        <v>0.43477341418310217</v>
      </c>
      <c r="AC18" s="8">
        <f t="shared" si="14"/>
        <v>2.1521284002063559E-2</v>
      </c>
      <c r="AD18" s="3">
        <v>3.7</v>
      </c>
      <c r="AE18" s="8">
        <f t="shared" si="15"/>
        <v>0.62535382323895794</v>
      </c>
      <c r="AF18" s="8">
        <f t="shared" si="16"/>
        <v>3.0955014250328417E-2</v>
      </c>
      <c r="AG18" s="3">
        <v>40</v>
      </c>
      <c r="AH18">
        <f t="shared" si="17"/>
        <v>0.29241866222818697</v>
      </c>
      <c r="AI18">
        <f t="shared" si="18"/>
        <v>2.1931399667114021E-2</v>
      </c>
      <c r="AK18" s="4" t="s">
        <v>21</v>
      </c>
      <c r="AL18" s="9">
        <f t="shared" si="19"/>
        <v>-8.4000561324332743E-2</v>
      </c>
      <c r="AM18" t="s">
        <v>31</v>
      </c>
    </row>
    <row r="19" spans="1:39" x14ac:dyDescent="0.2">
      <c r="A19" t="s">
        <v>32</v>
      </c>
      <c r="B19">
        <v>0</v>
      </c>
      <c r="C19">
        <f t="shared" si="21"/>
        <v>-0.52223296165316391</v>
      </c>
      <c r="D19">
        <f t="shared" si="1"/>
        <v>-9.4001933097569504E-2</v>
      </c>
      <c r="E19">
        <v>0</v>
      </c>
      <c r="F19">
        <f t="shared" si="20"/>
        <v>-0.45785077281601971</v>
      </c>
      <c r="G19">
        <f t="shared" si="2"/>
        <v>-5.4942092737922367E-2</v>
      </c>
      <c r="H19">
        <v>1.3200000000000003</v>
      </c>
      <c r="I19">
        <f t="shared" si="3"/>
        <v>-0.9911360124885209</v>
      </c>
      <c r="J19">
        <f t="shared" si="4"/>
        <v>-7.4335200936639062E-2</v>
      </c>
      <c r="K19">
        <v>1</v>
      </c>
      <c r="M19">
        <v>1</v>
      </c>
      <c r="N19">
        <f t="shared" si="5"/>
        <v>0.73192505527820018</v>
      </c>
      <c r="O19">
        <f t="shared" si="6"/>
        <v>7.0264805306707215E-2</v>
      </c>
      <c r="P19">
        <v>26.49</v>
      </c>
      <c r="Q19">
        <v>14.99</v>
      </c>
      <c r="R19">
        <f t="shared" si="0"/>
        <v>-11.499999999999998</v>
      </c>
      <c r="S19">
        <f t="shared" si="7"/>
        <v>0.31064787467144012</v>
      </c>
      <c r="T19">
        <f t="shared" si="8"/>
        <v>4.9703659947430423E-2</v>
      </c>
      <c r="U19" s="5">
        <v>4</v>
      </c>
      <c r="V19">
        <f t="shared" si="9"/>
        <v>1.6702950615136529</v>
      </c>
      <c r="W19">
        <f t="shared" si="10"/>
        <v>0.24052248885796601</v>
      </c>
      <c r="X19" s="8">
        <v>1.5</v>
      </c>
      <c r="Y19" s="8">
        <f t="shared" si="11"/>
        <v>-1.489334310075324</v>
      </c>
      <c r="Z19" s="8">
        <f t="shared" si="12"/>
        <v>-7.3722048348728544E-2</v>
      </c>
      <c r="AA19" s="10">
        <v>1.2458651089925077</v>
      </c>
      <c r="AB19" s="8">
        <f t="shared" si="13"/>
        <v>-0.56880091979923719</v>
      </c>
      <c r="AC19" s="8">
        <f t="shared" si="14"/>
        <v>-2.8155645530062241E-2</v>
      </c>
      <c r="AD19" s="3">
        <v>0.5</v>
      </c>
      <c r="AE19" s="8">
        <f t="shared" si="15"/>
        <v>-1.0422563720649298</v>
      </c>
      <c r="AF19" s="8">
        <f t="shared" si="16"/>
        <v>-5.159169041721403E-2</v>
      </c>
      <c r="AG19" s="3">
        <v>20</v>
      </c>
      <c r="AH19">
        <f t="shared" si="17"/>
        <v>-1.1192576527872982</v>
      </c>
      <c r="AI19">
        <f t="shared" si="18"/>
        <v>-8.3944323959047357E-2</v>
      </c>
      <c r="AK19" s="4" t="s">
        <v>17</v>
      </c>
      <c r="AL19" s="9">
        <f t="shared" si="19"/>
        <v>-0.10020198091507945</v>
      </c>
      <c r="AM19" t="s">
        <v>32</v>
      </c>
    </row>
    <row r="20" spans="1:39" x14ac:dyDescent="0.2">
      <c r="A20" t="s">
        <v>33</v>
      </c>
      <c r="B20">
        <v>1</v>
      </c>
      <c r="C20">
        <f t="shared" si="21"/>
        <v>1.914854241470012</v>
      </c>
      <c r="D20">
        <f t="shared" si="1"/>
        <v>0.34467376346460216</v>
      </c>
      <c r="E20">
        <v>1</v>
      </c>
      <c r="F20">
        <f t="shared" si="20"/>
        <v>2.1061135344419761</v>
      </c>
      <c r="G20">
        <f t="shared" si="2"/>
        <v>0.25273362413303713</v>
      </c>
      <c r="H20">
        <v>2.3200000000000003</v>
      </c>
      <c r="I20">
        <f t="shared" si="3"/>
        <v>0.16182652417294952</v>
      </c>
      <c r="J20">
        <f t="shared" si="4"/>
        <v>1.2136989312971214E-2</v>
      </c>
      <c r="K20">
        <v>1</v>
      </c>
      <c r="M20">
        <v>1</v>
      </c>
      <c r="N20">
        <f t="shared" si="5"/>
        <v>0.73192505527820018</v>
      </c>
      <c r="O20">
        <f t="shared" si="6"/>
        <v>7.0264805306707215E-2</v>
      </c>
      <c r="P20">
        <v>37.31</v>
      </c>
      <c r="Q20">
        <v>10.68</v>
      </c>
      <c r="R20">
        <f t="shared" si="0"/>
        <v>-26.630000000000003</v>
      </c>
      <c r="S20">
        <f t="shared" si="7"/>
        <v>-6.3128330647382075E-2</v>
      </c>
      <c r="T20">
        <f t="shared" si="8"/>
        <v>-1.0100532903581134E-2</v>
      </c>
      <c r="U20" s="5">
        <v>4</v>
      </c>
      <c r="V20">
        <f t="shared" si="9"/>
        <v>1.6702950615136529</v>
      </c>
      <c r="W20">
        <f t="shared" si="10"/>
        <v>0.24052248885796601</v>
      </c>
      <c r="X20" s="8">
        <v>3.4000000000000004</v>
      </c>
      <c r="Y20" s="8">
        <f t="shared" si="11"/>
        <v>2.4722556450275868E-2</v>
      </c>
      <c r="Z20" s="8">
        <f t="shared" si="12"/>
        <v>1.2237665442886554E-3</v>
      </c>
      <c r="AA20" s="10">
        <v>3.1008377788570449</v>
      </c>
      <c r="AB20" s="8">
        <f t="shared" si="13"/>
        <v>1.0441846819874601</v>
      </c>
      <c r="AC20" s="8">
        <f t="shared" si="14"/>
        <v>5.1687141758379275E-2</v>
      </c>
      <c r="AD20" s="3">
        <v>2.8</v>
      </c>
      <c r="AE20" s="8">
        <f t="shared" si="15"/>
        <v>0.15633845580973937</v>
      </c>
      <c r="AF20" s="8">
        <f t="shared" si="16"/>
        <v>7.7387535625820991E-3</v>
      </c>
      <c r="AG20" s="3">
        <v>47</v>
      </c>
      <c r="AH20">
        <f t="shared" si="17"/>
        <v>0.78650537248360675</v>
      </c>
      <c r="AI20">
        <f t="shared" si="18"/>
        <v>5.89879029362705E-2</v>
      </c>
      <c r="AK20" s="4" t="s">
        <v>17</v>
      </c>
      <c r="AL20" s="9">
        <f t="shared" si="19"/>
        <v>1.0298687029732232</v>
      </c>
      <c r="AM20" t="s">
        <v>33</v>
      </c>
    </row>
    <row r="21" spans="1:39" x14ac:dyDescent="0.2">
      <c r="A21" t="s">
        <v>34</v>
      </c>
      <c r="B21">
        <v>0</v>
      </c>
      <c r="C21">
        <f t="shared" si="21"/>
        <v>-0.52223296165316391</v>
      </c>
      <c r="D21">
        <f t="shared" si="1"/>
        <v>-9.4001933097569504E-2</v>
      </c>
      <c r="E21">
        <v>0</v>
      </c>
      <c r="F21">
        <f t="shared" si="20"/>
        <v>-0.45785077281601971</v>
      </c>
      <c r="G21">
        <f t="shared" si="2"/>
        <v>-5.4942092737922367E-2</v>
      </c>
      <c r="H21">
        <v>1.0399999999999991</v>
      </c>
      <c r="I21">
        <f t="shared" si="3"/>
        <v>-1.3139655227537339</v>
      </c>
      <c r="J21">
        <f t="shared" si="4"/>
        <v>-9.8547414206530043E-2</v>
      </c>
      <c r="K21">
        <v>1</v>
      </c>
      <c r="M21">
        <v>0</v>
      </c>
      <c r="N21">
        <f t="shared" si="5"/>
        <v>-1.3174650831056394</v>
      </c>
      <c r="O21">
        <f t="shared" si="6"/>
        <v>-0.12647664797814137</v>
      </c>
      <c r="P21">
        <v>44.89</v>
      </c>
      <c r="Q21">
        <v>26.54</v>
      </c>
      <c r="R21">
        <f t="shared" si="0"/>
        <v>-18.350000000000001</v>
      </c>
      <c r="S21">
        <f t="shared" si="7"/>
        <v>0.14142335342663293</v>
      </c>
      <c r="T21">
        <f t="shared" si="8"/>
        <v>2.2627736548261269E-2</v>
      </c>
      <c r="U21" s="5">
        <v>3</v>
      </c>
      <c r="V21">
        <f t="shared" si="9"/>
        <v>0.75327032113986336</v>
      </c>
      <c r="W21">
        <f t="shared" si="10"/>
        <v>0.10847092624414033</v>
      </c>
      <c r="X21" s="8">
        <v>1.8244095707007255</v>
      </c>
      <c r="Y21" s="8">
        <f t="shared" si="11"/>
        <v>-1.2308213952931895</v>
      </c>
      <c r="Z21" s="8">
        <f t="shared" si="12"/>
        <v>-6.0925659067012881E-2</v>
      </c>
      <c r="AA21" s="10">
        <v>0.888005066085088</v>
      </c>
      <c r="AB21" s="8">
        <f t="shared" si="13"/>
        <v>-0.87997698510837752</v>
      </c>
      <c r="AC21" s="8">
        <f t="shared" si="14"/>
        <v>-4.3558860762864686E-2</v>
      </c>
      <c r="AD21" s="3">
        <v>0.7</v>
      </c>
      <c r="AE21" s="8">
        <f t="shared" si="15"/>
        <v>-0.93803073485843691</v>
      </c>
      <c r="AF21" s="8">
        <f t="shared" si="16"/>
        <v>-4.6432521375492634E-2</v>
      </c>
      <c r="AG21" s="3">
        <v>18</v>
      </c>
      <c r="AH21">
        <f t="shared" si="17"/>
        <v>-1.2604252842888466</v>
      </c>
      <c r="AI21">
        <f t="shared" si="18"/>
        <v>-9.4531896321663492E-2</v>
      </c>
      <c r="AK21" s="2">
        <v>1944.87</v>
      </c>
      <c r="AL21" s="9">
        <f t="shared" si="19"/>
        <v>-0.48831836275479534</v>
      </c>
      <c r="AM21" t="s">
        <v>34</v>
      </c>
    </row>
    <row r="22" spans="1:39" x14ac:dyDescent="0.2">
      <c r="A22" t="s">
        <v>35</v>
      </c>
      <c r="B22">
        <v>0</v>
      </c>
      <c r="C22">
        <f t="shared" si="21"/>
        <v>-0.52223296165316391</v>
      </c>
      <c r="D22">
        <f t="shared" si="1"/>
        <v>-9.4001933097569504E-2</v>
      </c>
      <c r="E22">
        <v>0</v>
      </c>
      <c r="F22">
        <f t="shared" si="20"/>
        <v>-0.45785077281601971</v>
      </c>
      <c r="G22">
        <f t="shared" si="2"/>
        <v>-5.4942092737922367E-2</v>
      </c>
      <c r="H22">
        <v>3.1500000000000004</v>
      </c>
      <c r="I22">
        <f t="shared" si="3"/>
        <v>1.1187854296019701</v>
      </c>
      <c r="J22">
        <f t="shared" si="4"/>
        <v>8.3908907220147752E-2</v>
      </c>
      <c r="K22">
        <v>1</v>
      </c>
      <c r="M22">
        <v>1</v>
      </c>
      <c r="N22">
        <f t="shared" si="5"/>
        <v>0.73192505527820018</v>
      </c>
      <c r="O22">
        <f t="shared" si="6"/>
        <v>7.0264805306707215E-2</v>
      </c>
      <c r="P22">
        <v>25.3</v>
      </c>
      <c r="Q22">
        <v>11.47</v>
      </c>
      <c r="R22">
        <f t="shared" si="0"/>
        <v>-13.83</v>
      </c>
      <c r="S22">
        <f t="shared" si="7"/>
        <v>0.25308683313853486</v>
      </c>
      <c r="T22">
        <f t="shared" si="8"/>
        <v>4.049389330216558E-2</v>
      </c>
      <c r="U22" s="5">
        <v>3</v>
      </c>
      <c r="V22">
        <f t="shared" si="9"/>
        <v>0.75327032113986336</v>
      </c>
      <c r="W22">
        <f t="shared" si="10"/>
        <v>0.10847092624414033</v>
      </c>
      <c r="X22" s="8">
        <v>3.5</v>
      </c>
      <c r="Y22" s="8">
        <f t="shared" si="11"/>
        <v>0.10440975995162294</v>
      </c>
      <c r="Z22" s="8">
        <f t="shared" si="12"/>
        <v>5.1682831176053361E-3</v>
      </c>
      <c r="AA22" s="10">
        <v>3.9</v>
      </c>
      <c r="AB22" s="8">
        <f t="shared" si="13"/>
        <v>1.7390936567324071</v>
      </c>
      <c r="AC22" s="8">
        <f t="shared" si="14"/>
        <v>8.6085136008254154E-2</v>
      </c>
      <c r="AD22" s="3">
        <v>3.1</v>
      </c>
      <c r="AE22" s="8">
        <f t="shared" si="15"/>
        <v>0.31267691161947897</v>
      </c>
      <c r="AF22" s="8">
        <f t="shared" si="16"/>
        <v>1.5477507125164209E-2</v>
      </c>
      <c r="AG22" s="3">
        <v>44</v>
      </c>
      <c r="AH22">
        <f t="shared" si="17"/>
        <v>0.57475392523128399</v>
      </c>
      <c r="AI22">
        <f t="shared" si="18"/>
        <v>4.3106544392346298E-2</v>
      </c>
      <c r="AK22" s="2">
        <v>2710</v>
      </c>
      <c r="AL22" s="9">
        <f t="shared" si="19"/>
        <v>0.304031976881039</v>
      </c>
      <c r="AM22" t="s">
        <v>35</v>
      </c>
    </row>
    <row r="23" spans="1:39" x14ac:dyDescent="0.2">
      <c r="A23" t="s">
        <v>36</v>
      </c>
      <c r="B23">
        <v>0</v>
      </c>
      <c r="C23">
        <f t="shared" si="21"/>
        <v>-0.52223296165316391</v>
      </c>
      <c r="D23">
        <f t="shared" si="1"/>
        <v>-9.4001933097569504E-2</v>
      </c>
      <c r="E23">
        <v>0</v>
      </c>
      <c r="F23">
        <f t="shared" si="20"/>
        <v>-0.45785077281601971</v>
      </c>
      <c r="G23">
        <f t="shared" si="2"/>
        <v>-5.4942092737922367E-2</v>
      </c>
      <c r="H23">
        <v>2.0999999999999996</v>
      </c>
      <c r="I23">
        <f t="shared" si="3"/>
        <v>-9.1825233892574715E-2</v>
      </c>
      <c r="J23">
        <f t="shared" si="4"/>
        <v>-6.8868925419431036E-3</v>
      </c>
      <c r="K23">
        <v>1</v>
      </c>
      <c r="M23">
        <v>1</v>
      </c>
      <c r="N23">
        <f t="shared" si="5"/>
        <v>0.73192505527820018</v>
      </c>
      <c r="O23">
        <f t="shared" si="6"/>
        <v>7.0264805306707215E-2</v>
      </c>
      <c r="P23">
        <v>44.03</v>
      </c>
      <c r="Q23">
        <v>10.74</v>
      </c>
      <c r="R23">
        <f t="shared" si="0"/>
        <v>-33.29</v>
      </c>
      <c r="S23">
        <f t="shared" si="7"/>
        <v>-0.22765903305474186</v>
      </c>
      <c r="T23">
        <f t="shared" si="8"/>
        <v>-3.6425445288758705E-2</v>
      </c>
      <c r="U23" s="5">
        <v>2</v>
      </c>
      <c r="V23">
        <f t="shared" si="9"/>
        <v>-0.1637544192339262</v>
      </c>
      <c r="W23">
        <f t="shared" si="10"/>
        <v>-2.3580636369685371E-2</v>
      </c>
      <c r="X23" s="8">
        <v>4</v>
      </c>
      <c r="Y23" s="8">
        <f t="shared" si="11"/>
        <v>0.50284577745835968</v>
      </c>
      <c r="Z23" s="8">
        <f t="shared" si="12"/>
        <v>2.4890865984188805E-2</v>
      </c>
      <c r="AA23" s="10">
        <v>0.9</v>
      </c>
      <c r="AB23" s="8">
        <f t="shared" si="13"/>
        <v>-0.86954682836620356</v>
      </c>
      <c r="AC23" s="8">
        <f t="shared" si="14"/>
        <v>-4.3042568004127077E-2</v>
      </c>
      <c r="AD23" s="3">
        <v>3.2</v>
      </c>
      <c r="AE23" s="8">
        <f t="shared" si="15"/>
        <v>0.36478973022272554</v>
      </c>
      <c r="AF23" s="8">
        <f t="shared" si="16"/>
        <v>1.8057091646024915E-2</v>
      </c>
      <c r="AG23" s="3">
        <v>39</v>
      </c>
      <c r="AH23">
        <f t="shared" si="17"/>
        <v>0.22183484647741272</v>
      </c>
      <c r="AI23">
        <f t="shared" si="18"/>
        <v>1.6637613485805954E-2</v>
      </c>
      <c r="AK23" s="2">
        <v>100.89</v>
      </c>
      <c r="AL23" s="9">
        <f t="shared" si="19"/>
        <v>-0.12902919161727927</v>
      </c>
      <c r="AM23" t="s">
        <v>36</v>
      </c>
    </row>
    <row r="24" spans="1:39" x14ac:dyDescent="0.2">
      <c r="A24" t="s">
        <v>37</v>
      </c>
      <c r="B24">
        <v>0</v>
      </c>
      <c r="C24">
        <f t="shared" si="21"/>
        <v>-0.52223296165316391</v>
      </c>
      <c r="D24">
        <f t="shared" si="1"/>
        <v>-9.4001933097569504E-2</v>
      </c>
      <c r="E24">
        <v>1</v>
      </c>
      <c r="F24">
        <f t="shared" si="20"/>
        <v>2.1061135344419761</v>
      </c>
      <c r="G24">
        <f t="shared" si="2"/>
        <v>0.25273362413303713</v>
      </c>
      <c r="H24">
        <v>3.5999999999999996</v>
      </c>
      <c r="I24">
        <f t="shared" si="3"/>
        <v>1.6376185710996309</v>
      </c>
      <c r="J24">
        <f t="shared" si="4"/>
        <v>0.12282139283247231</v>
      </c>
      <c r="K24">
        <v>1</v>
      </c>
      <c r="M24">
        <v>1</v>
      </c>
      <c r="N24">
        <f t="shared" si="5"/>
        <v>0.73192505527820018</v>
      </c>
      <c r="O24">
        <f t="shared" si="6"/>
        <v>7.0264805306707215E-2</v>
      </c>
      <c r="P24">
        <v>16.47</v>
      </c>
      <c r="Q24">
        <v>11.76</v>
      </c>
      <c r="R24">
        <f t="shared" si="0"/>
        <v>-4.7099999999999991</v>
      </c>
      <c r="S24">
        <f t="shared" si="7"/>
        <v>0.47839013733600072</v>
      </c>
      <c r="T24">
        <f t="shared" si="8"/>
        <v>7.6542421973760127E-2</v>
      </c>
      <c r="U24" s="5">
        <v>1</v>
      </c>
      <c r="V24">
        <f t="shared" si="9"/>
        <v>-1.0807791596077156</v>
      </c>
      <c r="W24">
        <f t="shared" si="10"/>
        <v>-0.15563219898351105</v>
      </c>
      <c r="X24" s="8">
        <v>4.1000000000000005</v>
      </c>
      <c r="Y24" s="8">
        <f t="shared" si="11"/>
        <v>0.5825329809597074</v>
      </c>
      <c r="Z24" s="8">
        <f t="shared" si="12"/>
        <v>2.8835382557505514E-2</v>
      </c>
      <c r="AA24" s="10">
        <v>3.274493281444065</v>
      </c>
      <c r="AB24" s="8">
        <f t="shared" si="13"/>
        <v>1.1951862734903425</v>
      </c>
      <c r="AC24" s="8">
        <f t="shared" si="14"/>
        <v>5.9161720537771946E-2</v>
      </c>
      <c r="AD24" s="3">
        <v>3.9</v>
      </c>
      <c r="AE24" s="8">
        <f t="shared" si="15"/>
        <v>0.72957946044545086</v>
      </c>
      <c r="AF24" s="8">
        <f t="shared" si="16"/>
        <v>3.6114183292049816E-2</v>
      </c>
      <c r="AG24" s="3">
        <v>56</v>
      </c>
      <c r="AH24">
        <f t="shared" si="17"/>
        <v>1.4217597142405751</v>
      </c>
      <c r="AI24">
        <f t="shared" si="18"/>
        <v>0.10663197856804313</v>
      </c>
      <c r="AK24" s="2">
        <v>62.31</v>
      </c>
      <c r="AL24" s="9">
        <f t="shared" si="19"/>
        <v>0.50347137712026668</v>
      </c>
      <c r="AM24" t="s">
        <v>37</v>
      </c>
    </row>
    <row r="25" spans="1:39" x14ac:dyDescent="0.2">
      <c r="A25" t="s">
        <v>38</v>
      </c>
      <c r="B25">
        <v>0</v>
      </c>
      <c r="C25">
        <f t="shared" si="21"/>
        <v>-0.52223296165316391</v>
      </c>
      <c r="D25">
        <f t="shared" si="1"/>
        <v>-9.4001933097569504E-2</v>
      </c>
      <c r="E25">
        <v>0</v>
      </c>
      <c r="F25">
        <f t="shared" si="20"/>
        <v>-0.45785077281601971</v>
      </c>
      <c r="G25">
        <f t="shared" si="2"/>
        <v>-5.4942092737922367E-2</v>
      </c>
      <c r="H25">
        <v>3.0300000000000002</v>
      </c>
      <c r="I25">
        <f t="shared" si="3"/>
        <v>0.98042992520259342</v>
      </c>
      <c r="J25">
        <f t="shared" si="4"/>
        <v>7.3532244390194498E-2</v>
      </c>
      <c r="K25">
        <v>1</v>
      </c>
      <c r="M25">
        <v>1</v>
      </c>
      <c r="N25">
        <f t="shared" si="5"/>
        <v>0.73192505527820018</v>
      </c>
      <c r="O25">
        <f t="shared" si="6"/>
        <v>7.0264805306707215E-2</v>
      </c>
      <c r="P25">
        <v>27.25</v>
      </c>
      <c r="Q25">
        <v>22.58</v>
      </c>
      <c r="R25">
        <f t="shared" si="0"/>
        <v>-4.6700000000000017</v>
      </c>
      <c r="S25">
        <f t="shared" si="7"/>
        <v>0.47937830972283157</v>
      </c>
      <c r="T25">
        <f t="shared" si="8"/>
        <v>7.6700529555653055E-2</v>
      </c>
      <c r="U25" s="5">
        <v>1</v>
      </c>
      <c r="V25">
        <f t="shared" si="9"/>
        <v>-1.0807791596077156</v>
      </c>
      <c r="W25">
        <f t="shared" si="10"/>
        <v>-0.15563219898351105</v>
      </c>
      <c r="X25" s="8">
        <v>3.7</v>
      </c>
      <c r="Y25" s="8">
        <f t="shared" si="11"/>
        <v>0.26378416695431778</v>
      </c>
      <c r="Z25" s="8">
        <f t="shared" si="12"/>
        <v>1.3057316264238729E-2</v>
      </c>
      <c r="AA25" s="10">
        <v>2.4259545764315424</v>
      </c>
      <c r="AB25" s="8">
        <f t="shared" si="13"/>
        <v>0.45734213380073785</v>
      </c>
      <c r="AC25" s="8">
        <f t="shared" si="14"/>
        <v>2.2638435623136523E-2</v>
      </c>
      <c r="AD25" s="3">
        <v>2.4000000000000004</v>
      </c>
      <c r="AE25" s="8">
        <f t="shared" si="15"/>
        <v>-5.2112818603246305E-2</v>
      </c>
      <c r="AF25" s="8">
        <f t="shared" si="16"/>
        <v>-2.5795845208606925E-3</v>
      </c>
      <c r="AG25" s="3">
        <v>51</v>
      </c>
      <c r="AH25">
        <f t="shared" si="17"/>
        <v>1.0688406354867037</v>
      </c>
      <c r="AI25">
        <f t="shared" si="18"/>
        <v>8.016304766150277E-2</v>
      </c>
      <c r="AK25" s="4" t="s">
        <v>21</v>
      </c>
      <c r="AL25" s="9">
        <f t="shared" si="19"/>
        <v>2.9200569461569174E-2</v>
      </c>
      <c r="AM25" t="s">
        <v>38</v>
      </c>
    </row>
    <row r="26" spans="1:39" x14ac:dyDescent="0.2">
      <c r="A26" t="s">
        <v>39</v>
      </c>
      <c r="B26">
        <v>0</v>
      </c>
      <c r="C26">
        <f t="shared" si="21"/>
        <v>-0.52223296165316391</v>
      </c>
      <c r="D26">
        <f t="shared" si="1"/>
        <v>-9.4001933097569504E-2</v>
      </c>
      <c r="E26">
        <v>0</v>
      </c>
      <c r="F26">
        <f t="shared" si="20"/>
        <v>-0.45785077281601971</v>
      </c>
      <c r="G26">
        <f t="shared" si="2"/>
        <v>-5.4942092737922367E-2</v>
      </c>
      <c r="H26">
        <v>2.46</v>
      </c>
      <c r="I26">
        <f t="shared" si="3"/>
        <v>0.32324127930555502</v>
      </c>
      <c r="J26">
        <f t="shared" si="4"/>
        <v>2.4243095947916626E-2</v>
      </c>
      <c r="K26">
        <v>1</v>
      </c>
      <c r="M26">
        <v>1</v>
      </c>
      <c r="N26">
        <f t="shared" si="5"/>
        <v>0.73192505527820018</v>
      </c>
      <c r="O26">
        <f t="shared" si="6"/>
        <v>7.0264805306707215E-2</v>
      </c>
      <c r="P26">
        <v>15.28</v>
      </c>
      <c r="Q26">
        <v>8.4600000000000009</v>
      </c>
      <c r="R26">
        <f t="shared" si="0"/>
        <v>-6.8199999999999985</v>
      </c>
      <c r="S26">
        <f t="shared" si="7"/>
        <v>0.42626404393066597</v>
      </c>
      <c r="T26">
        <f t="shared" si="8"/>
        <v>6.8202247028906565E-2</v>
      </c>
      <c r="U26">
        <v>4</v>
      </c>
      <c r="V26">
        <f t="shared" si="9"/>
        <v>1.6702950615136529</v>
      </c>
      <c r="W26">
        <f t="shared" si="10"/>
        <v>0.24052248885796601</v>
      </c>
      <c r="X26" s="8">
        <v>2.9000000000000004</v>
      </c>
      <c r="Y26" s="8">
        <f t="shared" si="11"/>
        <v>-0.37371346105646086</v>
      </c>
      <c r="Z26" s="8">
        <f t="shared" si="12"/>
        <v>-1.8498816322294814E-2</v>
      </c>
      <c r="AA26" s="10">
        <v>1.1670910822956722</v>
      </c>
      <c r="AB26" s="8">
        <f t="shared" si="13"/>
        <v>-0.63729862487110511</v>
      </c>
      <c r="AC26" s="8">
        <f t="shared" si="14"/>
        <v>-3.1546281931119705E-2</v>
      </c>
      <c r="AD26" s="3">
        <v>1.4</v>
      </c>
      <c r="AE26" s="8">
        <f t="shared" si="15"/>
        <v>-0.57324100463571148</v>
      </c>
      <c r="AF26" s="8">
        <f t="shared" si="16"/>
        <v>-2.8375429729467719E-2</v>
      </c>
      <c r="AG26" s="3">
        <v>40</v>
      </c>
      <c r="AH26">
        <f t="shared" si="17"/>
        <v>0.29241866222818697</v>
      </c>
      <c r="AI26">
        <f t="shared" si="18"/>
        <v>2.1931399667114021E-2</v>
      </c>
      <c r="AK26" s="4" t="s">
        <v>17</v>
      </c>
      <c r="AL26" s="9">
        <f t="shared" si="19"/>
        <v>0.19779948299023634</v>
      </c>
      <c r="AM26" t="s">
        <v>39</v>
      </c>
    </row>
    <row r="27" spans="1:39" x14ac:dyDescent="0.2">
      <c r="A27" t="s">
        <v>40</v>
      </c>
      <c r="B27">
        <v>0</v>
      </c>
      <c r="C27">
        <f t="shared" si="21"/>
        <v>-0.52223296165316391</v>
      </c>
      <c r="D27">
        <f t="shared" si="1"/>
        <v>-9.4001933097569504E-2</v>
      </c>
      <c r="E27">
        <v>0</v>
      </c>
      <c r="F27">
        <f t="shared" si="20"/>
        <v>-0.45785077281601971</v>
      </c>
      <c r="G27">
        <f t="shared" si="2"/>
        <v>-5.4942092737922367E-2</v>
      </c>
      <c r="H27">
        <v>1.8800000000000008</v>
      </c>
      <c r="I27">
        <f t="shared" si="3"/>
        <v>-0.34547699195809689</v>
      </c>
      <c r="J27">
        <f t="shared" si="4"/>
        <v>-2.5910774396857267E-2</v>
      </c>
      <c r="K27">
        <v>1</v>
      </c>
      <c r="M27">
        <v>0</v>
      </c>
      <c r="N27">
        <f t="shared" si="5"/>
        <v>-1.3174650831056394</v>
      </c>
      <c r="O27">
        <f t="shared" si="6"/>
        <v>-0.12647664797814137</v>
      </c>
      <c r="P27">
        <v>29.63</v>
      </c>
      <c r="Q27">
        <v>24.14</v>
      </c>
      <c r="R27">
        <f t="shared" si="0"/>
        <v>-5.4899999999999984</v>
      </c>
      <c r="S27">
        <f t="shared" si="7"/>
        <v>0.45912077579279637</v>
      </c>
      <c r="T27">
        <f t="shared" si="8"/>
        <v>7.3459324126847428E-2</v>
      </c>
      <c r="U27">
        <v>2</v>
      </c>
      <c r="V27">
        <f t="shared" si="9"/>
        <v>-0.1637544192339262</v>
      </c>
      <c r="W27">
        <f t="shared" si="10"/>
        <v>-2.3580636369685371E-2</v>
      </c>
      <c r="X27" s="8">
        <v>4.3</v>
      </c>
      <c r="Y27" s="8">
        <f t="shared" si="11"/>
        <v>0.74190738796240152</v>
      </c>
      <c r="Z27" s="8">
        <f t="shared" si="12"/>
        <v>3.6724415704138876E-2</v>
      </c>
      <c r="AA27" s="10">
        <v>0.91271902723431686</v>
      </c>
      <c r="AB27" s="8">
        <f t="shared" si="13"/>
        <v>-0.85848703857469988</v>
      </c>
      <c r="AC27" s="8">
        <f t="shared" si="14"/>
        <v>-4.2495108409447639E-2</v>
      </c>
      <c r="AD27" s="3">
        <v>1.9646902419896923</v>
      </c>
      <c r="AE27" s="8">
        <f t="shared" si="15"/>
        <v>-0.27896500315738937</v>
      </c>
      <c r="AF27" s="8">
        <f t="shared" si="16"/>
        <v>-1.3808767656290773E-2</v>
      </c>
      <c r="AG27" s="3">
        <v>38</v>
      </c>
      <c r="AH27">
        <f t="shared" si="17"/>
        <v>0.15125103072663848</v>
      </c>
      <c r="AI27">
        <f t="shared" si="18"/>
        <v>1.1343827304497886E-2</v>
      </c>
      <c r="AK27" s="2">
        <v>434.67</v>
      </c>
      <c r="AL27" s="9">
        <f t="shared" si="19"/>
        <v>-0.25968839351043016</v>
      </c>
      <c r="AM27" t="s">
        <v>40</v>
      </c>
    </row>
    <row r="28" spans="1:39" x14ac:dyDescent="0.2">
      <c r="A28" t="s">
        <v>41</v>
      </c>
      <c r="B28">
        <v>1</v>
      </c>
      <c r="C28">
        <f t="shared" si="21"/>
        <v>1.914854241470012</v>
      </c>
      <c r="D28">
        <f t="shared" si="1"/>
        <v>0.34467376346460216</v>
      </c>
      <c r="E28">
        <v>0</v>
      </c>
      <c r="F28">
        <f t="shared" si="20"/>
        <v>-0.45785077281601971</v>
      </c>
      <c r="G28">
        <f t="shared" si="2"/>
        <v>-5.4942092737922367E-2</v>
      </c>
      <c r="H28">
        <v>0.74000000000000021</v>
      </c>
      <c r="I28">
        <f t="shared" si="3"/>
        <v>-1.6598542837521739</v>
      </c>
      <c r="J28">
        <f t="shared" si="4"/>
        <v>-0.12448907128141304</v>
      </c>
      <c r="K28">
        <v>1</v>
      </c>
      <c r="M28">
        <v>0</v>
      </c>
      <c r="N28">
        <f t="shared" si="5"/>
        <v>-1.3174650831056394</v>
      </c>
      <c r="O28">
        <f t="shared" si="6"/>
        <v>-0.12647664797814137</v>
      </c>
      <c r="P28">
        <v>66.260000000000005</v>
      </c>
      <c r="Q28">
        <v>50.2</v>
      </c>
      <c r="R28">
        <f t="shared" si="0"/>
        <v>-16.060000000000002</v>
      </c>
      <c r="S28">
        <f t="shared" si="7"/>
        <v>0.1979962225727071</v>
      </c>
      <c r="T28">
        <f t="shared" si="8"/>
        <v>3.1679395611633139E-2</v>
      </c>
      <c r="U28">
        <v>2</v>
      </c>
      <c r="V28">
        <f t="shared" si="9"/>
        <v>-0.1637544192339262</v>
      </c>
      <c r="W28">
        <f t="shared" si="10"/>
        <v>-2.3580636369685371E-2</v>
      </c>
      <c r="X28" s="8">
        <v>1.5069038633065301</v>
      </c>
      <c r="Y28" s="8">
        <f t="shared" si="11"/>
        <v>-1.4838328144727944</v>
      </c>
      <c r="Z28" s="8">
        <f t="shared" si="12"/>
        <v>-7.3449724316403328E-2</v>
      </c>
      <c r="AA28" s="10">
        <v>0.60000000000000009</v>
      </c>
      <c r="AB28" s="8">
        <f t="shared" si="13"/>
        <v>-1.1304108768760646</v>
      </c>
      <c r="AC28" s="8">
        <f t="shared" si="14"/>
        <v>-5.5955338405365193E-2</v>
      </c>
      <c r="AD28" s="3">
        <v>0.60000000000000009</v>
      </c>
      <c r="AE28" s="8">
        <f t="shared" si="15"/>
        <v>-0.99014355346168326</v>
      </c>
      <c r="AF28" s="8">
        <f t="shared" si="16"/>
        <v>-4.9012105896353318E-2</v>
      </c>
      <c r="AG28" s="3">
        <v>15</v>
      </c>
      <c r="AH28">
        <f t="shared" si="17"/>
        <v>-1.4721767315411693</v>
      </c>
      <c r="AI28">
        <f t="shared" si="18"/>
        <v>-0.1104132548655877</v>
      </c>
      <c r="AK28" s="2">
        <v>457.41</v>
      </c>
      <c r="AL28" s="9">
        <f t="shared" si="19"/>
        <v>-0.24196571277463641</v>
      </c>
      <c r="AM28" t="s">
        <v>41</v>
      </c>
    </row>
    <row r="29" spans="1:39" x14ac:dyDescent="0.2">
      <c r="A29" t="s">
        <v>42</v>
      </c>
      <c r="B29">
        <v>0</v>
      </c>
      <c r="C29">
        <f t="shared" si="21"/>
        <v>-0.52223296165316391</v>
      </c>
      <c r="D29">
        <f t="shared" si="1"/>
        <v>-9.4001933097569504E-2</v>
      </c>
      <c r="E29">
        <v>0</v>
      </c>
      <c r="F29">
        <f t="shared" si="20"/>
        <v>-0.45785077281601971</v>
      </c>
      <c r="G29">
        <f t="shared" si="2"/>
        <v>-5.4942092737922367E-2</v>
      </c>
      <c r="H29">
        <v>1.4600000000000009</v>
      </c>
      <c r="I29">
        <f t="shared" si="3"/>
        <v>-0.8297212573559144</v>
      </c>
      <c r="J29">
        <f t="shared" si="4"/>
        <v>-6.2229094301693579E-2</v>
      </c>
      <c r="K29">
        <v>0</v>
      </c>
      <c r="M29">
        <v>0</v>
      </c>
      <c r="N29">
        <f t="shared" si="5"/>
        <v>-1.3174650831056394</v>
      </c>
      <c r="O29">
        <f t="shared" si="6"/>
        <v>-0.12647664797814137</v>
      </c>
      <c r="P29">
        <v>136.4</v>
      </c>
      <c r="Q29">
        <v>68.84</v>
      </c>
      <c r="R29">
        <f t="shared" si="0"/>
        <v>-67.56</v>
      </c>
      <c r="S29">
        <f t="shared" si="7"/>
        <v>-1.0742757254721929</v>
      </c>
      <c r="T29">
        <f t="shared" si="8"/>
        <v>-0.17188411607555087</v>
      </c>
      <c r="U29">
        <v>2</v>
      </c>
      <c r="V29">
        <f t="shared" si="9"/>
        <v>-0.1637544192339262</v>
      </c>
      <c r="W29">
        <f t="shared" si="10"/>
        <v>-2.3580636369685371E-2</v>
      </c>
      <c r="X29" s="8">
        <v>4.4000000000000004</v>
      </c>
      <c r="Y29" s="8">
        <f t="shared" si="11"/>
        <v>0.82159459146374936</v>
      </c>
      <c r="Z29" s="8">
        <f t="shared" si="12"/>
        <v>4.0668932277455598E-2</v>
      </c>
      <c r="AA29" s="10">
        <v>1.8</v>
      </c>
      <c r="AB29" s="8">
        <f t="shared" si="13"/>
        <v>-8.6954682836620251E-2</v>
      </c>
      <c r="AC29" s="8">
        <f t="shared" si="14"/>
        <v>-4.3042568004127025E-3</v>
      </c>
      <c r="AD29" s="3">
        <v>2</v>
      </c>
      <c r="AE29" s="8">
        <f t="shared" si="15"/>
        <v>-0.26056409301623246</v>
      </c>
      <c r="AF29" s="8">
        <f t="shared" si="16"/>
        <v>-1.2897922604303507E-2</v>
      </c>
      <c r="AG29" s="3">
        <v>23</v>
      </c>
      <c r="AH29">
        <f t="shared" si="17"/>
        <v>-0.9075062055349753</v>
      </c>
      <c r="AI29">
        <f t="shared" si="18"/>
        <v>-6.8062965415123147E-2</v>
      </c>
      <c r="AK29" s="2">
        <v>501.1</v>
      </c>
      <c r="AL29" s="9">
        <f t="shared" si="19"/>
        <v>-0.57771073310294674</v>
      </c>
      <c r="AM29" t="s">
        <v>42</v>
      </c>
    </row>
    <row r="30" spans="1:39" x14ac:dyDescent="0.2">
      <c r="A30" s="1" t="s">
        <v>44</v>
      </c>
      <c r="B30">
        <f>AVERAGE(B2:B29)</f>
        <v>0.21428571428571427</v>
      </c>
      <c r="E30">
        <f>AVERAGE(E2:E29)</f>
        <v>0.17857142857142858</v>
      </c>
      <c r="H30">
        <f>AVERAGE(H2:H29)</f>
        <v>2.179642857142857</v>
      </c>
      <c r="K30">
        <f xml:space="preserve"> AVERAGE(K2:K29)</f>
        <v>0.9642857142857143</v>
      </c>
      <c r="M30">
        <f xml:space="preserve"> AVERAGE(M2:M29)</f>
        <v>0.6428571428571429</v>
      </c>
      <c r="R30">
        <f xml:space="preserve"> AVERAGE(R2:R29)</f>
        <v>-24.074642857142855</v>
      </c>
      <c r="U30">
        <f xml:space="preserve"> AVERAGE(U2:U29)</f>
        <v>2.1785714285714284</v>
      </c>
      <c r="X30" s="9">
        <f xml:space="preserve"> AVERAGE(X2:X29)</f>
        <v>3.3689754797859739</v>
      </c>
      <c r="AA30" s="11">
        <f xml:space="preserve"> AVERAGE(AA2:AA29)</f>
        <v>1.9216771938358899</v>
      </c>
      <c r="AD30" s="6">
        <f xml:space="preserve"> AVERAGE(AD2:AD29)</f>
        <v>2.5356665029977097</v>
      </c>
      <c r="AG30">
        <f xml:space="preserve"> AVERAGE(AG2:AG29)</f>
        <v>35.857142857142854</v>
      </c>
    </row>
    <row r="31" spans="1:39" x14ac:dyDescent="0.2">
      <c r="A31" s="1" t="s">
        <v>45</v>
      </c>
      <c r="B31">
        <f>STDEV(B2:B30)</f>
        <v>0.41032590332414487</v>
      </c>
      <c r="E31">
        <f>STDEV(E2:E29)</f>
        <v>0.39002102778747982</v>
      </c>
      <c r="H31">
        <f xml:space="preserve"> STDEV(H2:H29)</f>
        <v>0.86733086575298912</v>
      </c>
      <c r="K31">
        <f xml:space="preserve"> STDEV(K2:K29)</f>
        <v>0.18898223650461371</v>
      </c>
      <c r="M31">
        <f xml:space="preserve"> STDEV(M2:M29)</f>
        <v>0.4879500364742666</v>
      </c>
      <c r="R31">
        <f xml:space="preserve"> STDEV(R2:R29)</f>
        <v>40.478767226337581</v>
      </c>
      <c r="U31">
        <f xml:space="preserve"> STDEV(U2:U29)</f>
        <v>1.0904831219021409</v>
      </c>
      <c r="X31">
        <f xml:space="preserve"> STDEV(X2:X29)</f>
        <v>1.2549066307268077</v>
      </c>
      <c r="AA31">
        <f xml:space="preserve"> STDEV(AA2:AA29)</f>
        <v>1.1500243198225193</v>
      </c>
      <c r="AD31">
        <f xml:space="preserve"> STDEV(AD2:AD29)</f>
        <v>1.9189136736476837</v>
      </c>
      <c r="AG31">
        <f xml:space="preserve"> STDEV(AG2:AG29)</f>
        <v>14.167553660374001</v>
      </c>
    </row>
    <row r="32" spans="1:39" x14ac:dyDescent="0.2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2021-03-12T05:46:03Z</dcterms:created>
  <dcterms:modified xsi:type="dcterms:W3CDTF">2021-03-16T23:12:08Z</dcterms:modified>
</cp:coreProperties>
</file>