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105" tabRatio="600" firstSheet="0" activeTab="1" autoFilterDateGrouping="1"/>
  </bookViews>
  <sheets>
    <sheet name="Bitácora" sheetId="1" state="visible" r:id="rId1"/>
    <sheet name="Dashboar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d\-mmm\-yyyy;@"/>
    <numFmt numFmtId="165" formatCode="YYYY-MM-DD HH:MM:SS"/>
    <numFmt numFmtId="166" formatCode="YYYY-MM-DD"/>
  </numFmts>
  <fonts count="9">
    <font>
      <name val="Calibri"/>
      <family val="2"/>
      <color theme="1"/>
      <sz val="11"/>
      <scheme val="minor"/>
    </font>
    <font>
      <name val="Bahnschrift"/>
      <family val="2"/>
      <color theme="0" tint="-0.1499984740745262"/>
      <sz val="18"/>
    </font>
    <font>
      <name val="Bahnschrift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Bahnschrift"/>
      <family val="2"/>
      <b val="1"/>
      <color theme="4" tint="0.5999938962981048"/>
      <sz val="12"/>
    </font>
    <font>
      <name val="Bahnschrift"/>
      <family val="2"/>
      <color theme="1"/>
      <sz val="11"/>
    </font>
    <font>
      <name val="Bahnschrift"/>
      <family val="2"/>
      <b val="1"/>
      <color theme="1"/>
      <sz val="11"/>
    </font>
    <font>
      <name val="Bahnschrift"/>
      <family val="2"/>
      <b val="1"/>
      <sz val="11"/>
    </font>
    <font>
      <b val="1"/>
    </font>
  </fonts>
  <fills count="15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0" fontId="0" fillId="0" borderId="0" pivotButton="0" quotePrefix="0" xfId="0"/>
    <xf numFmtId="0" fontId="2" fillId="3" borderId="0" applyProtection="1" pivotButton="0" quotePrefix="0" xfId="0">
      <protection locked="0" hidden="0"/>
    </xf>
    <xf numFmtId="0" fontId="3" fillId="3" borderId="0" applyProtection="1" pivotButton="0" quotePrefix="0" xfId="0">
      <protection locked="0" hidden="0"/>
    </xf>
    <xf numFmtId="0" fontId="4" fillId="4" borderId="1" applyProtection="1" pivotButton="0" quotePrefix="0" xfId="0">
      <protection locked="0" hidden="0"/>
    </xf>
    <xf numFmtId="0" fontId="4" fillId="4" borderId="1" applyAlignment="1" applyProtection="1" pivotButton="0" quotePrefix="0" xfId="0">
      <alignment horizontal="center"/>
      <protection locked="0" hidden="0"/>
    </xf>
    <xf numFmtId="0" fontId="2" fillId="3" borderId="0" pivotButton="0" quotePrefix="0" xfId="0"/>
    <xf numFmtId="164" fontId="0" fillId="0" borderId="0" pivotButton="0" quotePrefix="0" xfId="0"/>
    <xf numFmtId="0" fontId="5" fillId="7" borderId="3" pivotButton="0" quotePrefix="0" xfId="0"/>
    <xf numFmtId="0" fontId="5" fillId="8" borderId="2" pivotButton="0" quotePrefix="0" xfId="0"/>
    <xf numFmtId="0" fontId="5" fillId="7" borderId="2" pivotButton="0" quotePrefix="0" xfId="0"/>
    <xf numFmtId="0" fontId="5" fillId="9" borderId="3" pivotButton="0" quotePrefix="0" xfId="0"/>
    <xf numFmtId="0" fontId="5" fillId="10" borderId="2" pivotButton="0" quotePrefix="0" xfId="0"/>
    <xf numFmtId="0" fontId="5" fillId="9" borderId="2" pivotButton="0" quotePrefix="0" xfId="0"/>
    <xf numFmtId="0" fontId="5" fillId="11" borderId="0" pivotButton="0" quotePrefix="0" xfId="0"/>
    <xf numFmtId="0" fontId="0" fillId="11" borderId="0" pivotButton="0" quotePrefix="0" xfId="0"/>
    <xf numFmtId="0" fontId="5" fillId="13" borderId="3" pivotButton="0" quotePrefix="0" xfId="0"/>
    <xf numFmtId="0" fontId="5" fillId="13" borderId="2" pivotButton="0" quotePrefix="0" xfId="0"/>
    <xf numFmtId="0" fontId="5" fillId="14" borderId="2" pivotButton="0" quotePrefix="0" xfId="0"/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applyProtection="1" pivotButton="0" quotePrefix="0" xfId="0">
      <alignment horizontal="left" wrapText="1"/>
      <protection locked="0" hidden="0"/>
    </xf>
    <xf numFmtId="0" fontId="0" fillId="0" borderId="0" applyAlignment="1" pivotButton="0" quotePrefix="0" xfId="0">
      <alignment wrapText="1"/>
    </xf>
    <xf numFmtId="0" fontId="1" fillId="2" borderId="0" applyAlignment="1" applyProtection="1" pivotButton="0" quotePrefix="0" xfId="0">
      <alignment horizontal="center"/>
      <protection locked="0" hidden="0"/>
    </xf>
    <xf numFmtId="0" fontId="7" fillId="5" borderId="4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12" borderId="4" applyAlignment="1" pivotButton="0" quotePrefix="0" xfId="0">
      <alignment horizontal="center"/>
    </xf>
    <xf numFmtId="0" fontId="7" fillId="12" borderId="5" applyAlignment="1" pivotButton="0" quotePrefix="0" xfId="0">
      <alignment horizontal="center"/>
    </xf>
    <xf numFmtId="0" fontId="6" fillId="6" borderId="4" applyAlignment="1" pivotButton="0" quotePrefix="0" xfId="0">
      <alignment horizontal="center"/>
    </xf>
    <xf numFmtId="0" fontId="6" fillId="6" borderId="5" applyAlignment="1" pivotButton="0" quotePrefix="0" xfId="0">
      <alignment horizontal="center"/>
    </xf>
    <xf numFmtId="0" fontId="8" fillId="3" borderId="9" applyAlignment="1" applyProtection="1" pivotButton="0" quotePrefix="0" xfId="0">
      <alignment horizontal="center" vertical="top"/>
      <protection locked="0" hidden="0"/>
    </xf>
    <xf numFmtId="0" fontId="8" fillId="4" borderId="9" applyAlignment="1" applyProtection="1" pivotButton="0" quotePrefix="0" xfId="0">
      <alignment horizontal="center" vertical="top"/>
      <protection locked="0" hidden="0"/>
    </xf>
    <xf numFmtId="0" fontId="8" fillId="3" borderId="9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165" fontId="0" fillId="0" borderId="0" applyProtection="1" pivotButton="0" quotePrefix="0" xfId="0">
      <protection locked="0" hidden="0"/>
    </xf>
    <xf numFmtId="165" fontId="0" fillId="0" borderId="0" pivotButton="0" quotePrefix="0" xfId="0"/>
    <xf numFmtId="166" fontId="0" fillId="0" borderId="0" applyProtection="1" pivotButton="0" quotePrefix="0" xfId="0">
      <protection locked="0" hidden="0"/>
    </xf>
    <xf numFmtId="0" fontId="0" fillId="0" borderId="8" pivotButton="0" quotePrefix="0" xfId="0"/>
  </cellXfs>
  <cellStyles count="1">
    <cellStyle name="Normal" xfId="0" builtinId="0"/>
  </cellStyles>
  <dxfs count="18">
    <dxf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[$-409]d\-mmm\-yyyy;@"/>
      <protection locked="0" hidden="0"/>
    </dxf>
    <dxf>
      <protection locked="1" hidden="0"/>
    </dxf>
    <dxf>
      <protection locked="0" hidden="0"/>
    </dxf>
    <dxf>
      <font>
        <name val="Bahnschrift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theme="0" tint="-0.3499862666707358"/>
        </patternFill>
      </fill>
      <protection locked="0" hidden="0"/>
    </dxf>
    <dxf>
      <fill>
        <patternFill>
          <bgColor theme="4" tint="0.599963377788628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ont>
        <b val="1"/>
      </font>
      <fill>
        <patternFill>
          <bgColor rgb="FFC0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en-US"/>
              <a:t>Distribución de prioridades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doughnut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Pt>
            <idx val="1"/>
            <bubble3D val="0"/>
            <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Pt>
            <idx val="2"/>
            <bubble3D val="0"/>
            <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Dashboard!$D$2:$D$4</f>
              <strCache>
                <ptCount val="3"/>
                <pt idx="0">
                  <v>Prioridad Alta</v>
                </pt>
                <pt idx="1">
                  <v>Prioridad Media</v>
                </pt>
                <pt idx="2">
                  <v>Prioridad Baja</v>
                </pt>
              </strCache>
            </strRef>
          </cat>
          <val>
            <numRef>
              <f>Dashboard!$E$2:$E$4</f>
              <numCache>
                <formatCode>General</formatCode>
                <ptCount val="3"/>
                <pt idx="0">
                  <v>7</v>
                </pt>
                <pt idx="1">
                  <v>16</v>
                </pt>
                <pt idx="2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75"/>
      </doughnut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gradFill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en-US"/>
              <a:t>Tipo de trabajo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Dashboard!$G$2:$G$8</f>
              <strCache>
                <ptCount val="7"/>
                <pt idx="0">
                  <v>Fixtura</v>
                </pt>
                <pt idx="1">
                  <v>Dibujo</v>
                </pt>
                <pt idx="2">
                  <v>PLC</v>
                </pt>
                <pt idx="3">
                  <v>Modificación</v>
                </pt>
                <pt idx="4">
                  <v>Impresión 3D</v>
                </pt>
                <pt idx="5">
                  <v>Investigación</v>
                </pt>
                <pt idx="6">
                  <v>Otros</v>
                </pt>
              </strCache>
            </strRef>
          </cat>
          <val>
            <numRef>
              <f>Dashboard!$H$2:$H$8</f>
              <numCache>
                <formatCode>General</formatCode>
                <ptCount val="7"/>
                <pt idx="0">
                  <v>12</v>
                </pt>
                <pt idx="1">
                  <v>0</v>
                </pt>
                <pt idx="2">
                  <v>2</v>
                </pt>
                <pt idx="3">
                  <v>4</v>
                </pt>
                <pt idx="4">
                  <v>3</v>
                </pt>
                <pt idx="5">
                  <v>0</v>
                </pt>
                <pt idx="6">
                  <v>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15"/>
        <overlap val="-20"/>
        <axId val="1821999216"/>
        <axId val="127725872"/>
      </barChart>
      <catAx>
        <axId val="1821999216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lt1">
                <a:alpha val="54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27725872"/>
        <crosses val="autoZero"/>
        <auto val="1"/>
        <lblAlgn val="ctr"/>
        <lblOffset val="100"/>
        <noMultiLvlLbl val="0"/>
      </catAx>
      <valAx>
        <axId val="1277258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821999216"/>
        <crosses val="autoZero"/>
        <crossBetween val="between"/>
        <majorUnit val="1"/>
      </valAx>
    </plotArea>
    <plotVisOnly val="1"/>
    <dispBlanksAs val="gap"/>
  </chart>
  <spPr>
    <a:gradFill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en-US"/>
              <a:t>Ordenes totales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doughnut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Pt>
            <idx val="1"/>
            <bubble3D val="0"/>
            <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Pt>
            <idx val="2"/>
            <bubble3D val="0"/>
            <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spPr>
          </dPt>
          <dLbls>
            <numFmt formatCode="0.0%"/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Dashboard!$A$3:$A$5</f>
              <strCache>
                <ptCount val="3"/>
                <pt idx="0">
                  <v>Ordenes completadas</v>
                </pt>
                <pt idx="1">
                  <v>Ordenes En Proceso</v>
                </pt>
                <pt idx="2">
                  <v>Ordenes Pendientes</v>
                </pt>
              </strCache>
            </strRef>
          </cat>
          <val>
            <numRef>
              <f>Dashboard!$B$3:$B$5</f>
              <numCache>
                <formatCode>General</formatCode>
                <ptCount val="3"/>
                <pt idx="0">
                  <v>16</v>
                </pt>
                <pt idx="1">
                  <v>5</v>
                </pt>
                <pt idx="2">
                  <v>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75"/>
      </doughnut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gradFill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114300</colOff>
      <row>11</row>
      <rowOff>180975</rowOff>
    </from>
    <to>
      <col>13</col>
      <colOff>85725</colOff>
      <row>26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390525</colOff>
      <row>11</row>
      <rowOff>180975</rowOff>
    </from>
    <to>
      <col>21</col>
      <colOff>109537</colOff>
      <row>26</row>
      <rowOff>71437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266700</colOff>
      <row>11</row>
      <rowOff>180975</rowOff>
    </from>
    <to>
      <col>5</col>
      <colOff>419100</colOff>
      <row>26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1" displayName="Table1" ref="A2:L100" headerRowCount="1" totalsRowShown="0" headerRowDxfId="13" dataDxfId="12">
  <sortState ref="A3:L99">
    <sortCondition descending="1" ref="A4"/>
  </sortState>
  <tableColumns count="12">
    <tableColumn id="1" name="No. de Orden" dataDxfId="11">
      <calculatedColumnFormula>IF(C3&lt;&gt;"", "OTD-MX-" &amp; TEXT(COUNTIF($C$3:C3,"&lt;&gt;"),"0000"), "")</calculatedColumnFormula>
    </tableColumn>
    <tableColumn id="2" name="Fecha requerida" dataDxfId="10"/>
    <tableColumn id="3" name="Requerido por" dataDxfId="9"/>
    <tableColumn id="4" name="Departamento" dataDxfId="8"/>
    <tableColumn id="5" name="Fecha deseada" dataDxfId="7"/>
    <tableColumn id="6" name="Prioridad" dataDxfId="6"/>
    <tableColumn id="7" name="Tipo de trabajo" dataDxfId="5"/>
    <tableColumn id="8" name="Descripción de trabajo" dataDxfId="4"/>
    <tableColumn id="9" name="No. de proyecto/Fixtura" dataDxfId="3"/>
    <tableColumn id="10" name="Status" dataDxfId="2">
      <calculatedColumnFormula>IF(C3&lt;&gt;"", "Pendiente", "")</calculatedColumnFormula>
    </tableColumn>
    <tableColumn id="11" name="Fecha completada" dataDxfId="1"/>
    <tableColumn id="12" name="Notas/Comentari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100"/>
  <sheetViews>
    <sheetView workbookViewId="0">
      <pane ySplit="2" topLeftCell="A12" activePane="bottomLeft" state="frozen"/>
      <selection pane="bottomLeft" activeCell="I39" sqref="I39"/>
    </sheetView>
  </sheetViews>
  <sheetFormatPr baseColWidth="8" defaultColWidth="9.140625" defaultRowHeight="15"/>
  <cols>
    <col width="16.5703125" customWidth="1" style="1" min="1" max="1"/>
    <col width="20.28515625" customWidth="1" style="1" min="2" max="2"/>
    <col width="18" customWidth="1" style="1" min="3" max="3"/>
    <col width="18.140625" customWidth="1" style="1" min="4" max="4"/>
    <col width="18.85546875" customWidth="1" style="1" min="5" max="5"/>
    <col width="12.85546875" customWidth="1" style="1" min="6" max="6"/>
    <col width="18.5703125" customWidth="1" style="1" min="7" max="7"/>
    <col width="26.5703125" customWidth="1" style="1" min="8" max="8"/>
    <col width="27.5703125" customWidth="1" style="1" min="9" max="9"/>
    <col width="11.85546875" bestFit="1" customWidth="1" style="1" min="10" max="10"/>
    <col width="22.28515625" customWidth="1" style="1" min="11" max="11"/>
    <col width="23.28515625" customWidth="1" style="1" min="12" max="12"/>
    <col width="9.140625" customWidth="1" style="1" min="13" max="16384"/>
  </cols>
  <sheetData>
    <row r="1" ht="23.25" customHeight="1" s="3" thickBot="1">
      <c r="A1" s="24" t="inlineStr">
        <is>
          <t xml:space="preserve">Bitácora de orden de trabajo para Departameto de Diseño 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6.5" customFormat="1" customHeight="1" s="5" thickBot="1">
      <c r="A2" s="31" t="inlineStr">
        <is>
          <t>No. de Orden</t>
        </is>
      </c>
      <c r="B2" s="32" t="inlineStr">
        <is>
          <t>Fecha requerida</t>
        </is>
      </c>
      <c r="C2" s="32" t="inlineStr">
        <is>
          <t>Requerido por</t>
        </is>
      </c>
      <c r="D2" s="32" t="inlineStr">
        <is>
          <t>Departamento</t>
        </is>
      </c>
      <c r="E2" s="32" t="inlineStr">
        <is>
          <t>Fecha deseada</t>
        </is>
      </c>
      <c r="F2" s="32" t="inlineStr">
        <is>
          <t>Prioridad</t>
        </is>
      </c>
      <c r="G2" s="32" t="inlineStr">
        <is>
          <t>Tipo de trabajo</t>
        </is>
      </c>
      <c r="H2" s="32" t="inlineStr">
        <is>
          <t>Descripción de trabajo</t>
        </is>
      </c>
      <c r="I2" s="31" t="inlineStr">
        <is>
          <t>No. de proyecto/Fixtura</t>
        </is>
      </c>
      <c r="J2" s="33" t="inlineStr">
        <is>
          <t>Status</t>
        </is>
      </c>
      <c r="K2" s="33" t="inlineStr">
        <is>
          <t>Fecha completada</t>
        </is>
      </c>
      <c r="L2" s="33" t="inlineStr">
        <is>
          <t>Notas/Comentarios</t>
        </is>
      </c>
      <c r="M2" s="34" t="inlineStr">
        <is>
          <t>Proyecto / Fixtura</t>
        </is>
      </c>
      <c r="N2" s="34" t="inlineStr">
        <is>
          <t>Notas / Comentarios</t>
        </is>
      </c>
    </row>
    <row r="3" ht="30" customHeight="1" s="3">
      <c r="A3" t="inlineStr">
        <is>
          <t>OTD-MX-0001</t>
        </is>
      </c>
      <c r="B3" s="35" t="n">
        <v>45797</v>
      </c>
      <c r="C3" s="1" t="inlineStr">
        <is>
          <t>Mario Guzmán</t>
        </is>
      </c>
      <c r="D3" s="1" t="inlineStr">
        <is>
          <t>Programación CNC</t>
        </is>
      </c>
      <c r="E3" s="35" t="n">
        <v>45807</v>
      </c>
      <c r="F3" s="1" t="inlineStr">
        <is>
          <t>Media</t>
        </is>
      </c>
      <c r="G3" s="1" t="inlineStr">
        <is>
          <t>Impresión 3D</t>
        </is>
      </c>
      <c r="H3" s="21" t="inlineStr">
        <is>
          <t>Imprimir fixtura para Sona</t>
        </is>
      </c>
      <c r="I3" s="1" t="inlineStr"/>
      <c r="J3" t="inlineStr">
        <is>
          <t>Completado</t>
        </is>
      </c>
      <c r="K3" s="36" t="n">
        <v>45818</v>
      </c>
      <c r="L3" t="inlineStr"/>
      <c r="M3" t="inlineStr"/>
      <c r="N3" t="inlineStr"/>
    </row>
    <row r="4" ht="30" customHeight="1" s="3">
      <c r="A4" t="inlineStr">
        <is>
          <t>OTD-MX-0002</t>
        </is>
      </c>
      <c r="B4" s="35" t="n">
        <v>45797</v>
      </c>
      <c r="C4" s="1" t="inlineStr">
        <is>
          <t>Yair Perez</t>
        </is>
      </c>
      <c r="D4" s="1" t="inlineStr">
        <is>
          <t>Ingeniería</t>
        </is>
      </c>
      <c r="E4" s="35" t="n">
        <v>45798</v>
      </c>
      <c r="F4" s="1" t="inlineStr">
        <is>
          <t>Alta</t>
        </is>
      </c>
      <c r="G4" s="1" t="inlineStr">
        <is>
          <t>Modificación</t>
        </is>
      </c>
      <c r="H4" s="21" t="inlineStr">
        <is>
          <t>Agregar tiempo a prensa de Axys.</t>
        </is>
      </c>
      <c r="I4" s="1" t="inlineStr"/>
      <c r="J4" t="inlineStr">
        <is>
          <t>Completado</t>
        </is>
      </c>
      <c r="K4" s="36" t="n">
        <v>45798</v>
      </c>
      <c r="L4" s="23" t="inlineStr">
        <is>
          <t>Tiempo queda en 3 minutos.</t>
        </is>
      </c>
      <c r="M4" t="inlineStr"/>
      <c r="N4" t="inlineStr"/>
    </row>
    <row r="5" ht="30" customHeight="1" s="3">
      <c r="A5" t="inlineStr">
        <is>
          <t>OTD-MX-0003</t>
        </is>
      </c>
      <c r="B5" s="35" t="n">
        <v>45798</v>
      </c>
      <c r="C5" s="1" t="inlineStr">
        <is>
          <t>Nathan Wagoner</t>
        </is>
      </c>
      <c r="D5" s="1" t="inlineStr">
        <is>
          <t>Ingeniería</t>
        </is>
      </c>
      <c r="E5" s="35" t="n">
        <v>45800</v>
      </c>
      <c r="F5" s="1" t="inlineStr">
        <is>
          <t>Baja</t>
        </is>
      </c>
      <c r="G5" s="1" t="inlineStr">
        <is>
          <t>Fixtura</t>
        </is>
      </c>
      <c r="H5" s="21" t="inlineStr">
        <is>
          <t xml:space="preserve">Crear fixtura para localización de barrenos a quemar en lido </t>
        </is>
      </c>
      <c r="I5" s="1" t="inlineStr">
        <is>
          <t>Por definir</t>
        </is>
      </c>
      <c r="J5" t="inlineStr">
        <is>
          <t>En proceso</t>
        </is>
      </c>
      <c r="K5" s="9" t="inlineStr"/>
      <c r="L5" t="inlineStr"/>
      <c r="M5" t="inlineStr"/>
      <c r="N5" t="inlineStr"/>
    </row>
    <row r="6" ht="30" customHeight="1" s="3">
      <c r="A6" t="inlineStr">
        <is>
          <t>OTD-MX-0004</t>
        </is>
      </c>
      <c r="B6" s="35" t="n">
        <v>45798</v>
      </c>
      <c r="C6" s="1" t="inlineStr">
        <is>
          <t>Christopher Acosta</t>
        </is>
      </c>
      <c r="D6" s="1" t="inlineStr">
        <is>
          <t>Ingeniería</t>
        </is>
      </c>
      <c r="E6" s="35" t="n">
        <v>45803</v>
      </c>
      <c r="F6" s="1" t="inlineStr">
        <is>
          <t>Media</t>
        </is>
      </c>
      <c r="G6" s="1" t="inlineStr">
        <is>
          <t>Fixtura</t>
        </is>
      </c>
      <c r="H6" s="21" t="inlineStr">
        <is>
          <t>Crear fixtura para visualizar posición correcta de ensamble en Lido (específicamente barrenos)</t>
        </is>
      </c>
      <c r="I6" s="1" t="inlineStr">
        <is>
          <t>Por definir</t>
        </is>
      </c>
      <c r="J6" t="inlineStr">
        <is>
          <t>Completado</t>
        </is>
      </c>
      <c r="K6" s="36" t="n">
        <v>45804</v>
      </c>
      <c r="L6" t="inlineStr"/>
      <c r="M6" t="inlineStr"/>
      <c r="N6" t="inlineStr"/>
    </row>
    <row r="7" ht="30" customHeight="1" s="3">
      <c r="A7" t="inlineStr">
        <is>
          <t>OTD-MX-0005</t>
        </is>
      </c>
      <c r="B7" s="35" t="n">
        <v>45798</v>
      </c>
      <c r="C7" s="1" t="inlineStr">
        <is>
          <t xml:space="preserve">Samuel Herrera </t>
        </is>
      </c>
      <c r="D7" s="1" t="inlineStr">
        <is>
          <t>Producción</t>
        </is>
      </c>
      <c r="E7" s="35" t="n">
        <v>45800</v>
      </c>
      <c r="F7" s="1" t="inlineStr">
        <is>
          <t>Media</t>
        </is>
      </c>
      <c r="G7" s="1" t="inlineStr">
        <is>
          <t>Fixtura</t>
        </is>
      </c>
      <c r="H7" s="21" t="inlineStr">
        <is>
          <t>Crear fixtura e imprimir, para engrapado de extrusión en modelos Kova.</t>
        </is>
      </c>
      <c r="I7" s="1" t="inlineStr">
        <is>
          <t>25-017</t>
        </is>
      </c>
      <c r="J7" t="inlineStr">
        <is>
          <t>Completado</t>
        </is>
      </c>
      <c r="K7" s="36" t="n">
        <v>45800</v>
      </c>
      <c r="L7" t="inlineStr"/>
      <c r="M7" t="inlineStr"/>
      <c r="N7" t="inlineStr"/>
    </row>
    <row r="8" ht="45" customHeight="1" s="3">
      <c r="A8" t="inlineStr">
        <is>
          <t>OTD-MX-0006</t>
        </is>
      </c>
      <c r="B8" s="35" t="n">
        <v>45798</v>
      </c>
      <c r="C8" s="1" t="inlineStr">
        <is>
          <t xml:space="preserve">Samuel Herrera </t>
        </is>
      </c>
      <c r="D8" s="1" t="inlineStr">
        <is>
          <t>Producción</t>
        </is>
      </c>
      <c r="E8" s="35" t="n">
        <v>45807</v>
      </c>
      <c r="F8" s="1" t="inlineStr">
        <is>
          <t>Media</t>
        </is>
      </c>
      <c r="G8" s="1" t="inlineStr">
        <is>
          <t>Fixtura</t>
        </is>
      </c>
      <c r="H8" s="21" t="inlineStr">
        <is>
          <t>Crear  fixtura con función de 25-017, par Kova (diferente geometría)</t>
        </is>
      </c>
      <c r="I8" s="1" t="inlineStr">
        <is>
          <t>Por definir</t>
        </is>
      </c>
      <c r="J8" t="inlineStr">
        <is>
          <t>Completado</t>
        </is>
      </c>
      <c r="K8" s="36" t="n">
        <v>45807</v>
      </c>
      <c r="L8" t="inlineStr"/>
      <c r="M8" t="inlineStr"/>
      <c r="N8" t="inlineStr"/>
    </row>
    <row r="9" ht="45" customHeight="1" s="3">
      <c r="A9" t="inlineStr">
        <is>
          <t>OTD-MX-0007</t>
        </is>
      </c>
      <c r="B9" s="35" t="n">
        <v>45798</v>
      </c>
      <c r="C9" s="1" t="inlineStr">
        <is>
          <t>Luis González</t>
        </is>
      </c>
      <c r="D9" s="1" t="inlineStr">
        <is>
          <t>Ingeniería</t>
        </is>
      </c>
      <c r="E9" s="35" t="n">
        <v>45798</v>
      </c>
      <c r="F9" s="1" t="inlineStr">
        <is>
          <t>Alta</t>
        </is>
      </c>
      <c r="G9" s="1" t="inlineStr">
        <is>
          <t>Modificación</t>
        </is>
      </c>
      <c r="H9" s="21" t="inlineStr">
        <is>
          <t>Igualar altura de lámparas en axys glue activation</t>
        </is>
      </c>
      <c r="I9" t="inlineStr"/>
      <c r="J9" t="inlineStr">
        <is>
          <t>Completado</t>
        </is>
      </c>
      <c r="K9" s="36" t="n">
        <v>45798</v>
      </c>
      <c r="L9" s="23" t="inlineStr">
        <is>
          <t>Coitzación en proceso para sustituir lámpara dañada</t>
        </is>
      </c>
      <c r="M9" t="inlineStr"/>
      <c r="N9" t="inlineStr"/>
    </row>
    <row r="10" ht="36" customHeight="1" s="3">
      <c r="A10" t="inlineStr">
        <is>
          <t>OTD-MX-0008</t>
        </is>
      </c>
      <c r="B10" s="35" t="n">
        <v>45799</v>
      </c>
      <c r="C10" s="1" t="inlineStr">
        <is>
          <t>Fabiola Ledesma</t>
        </is>
      </c>
      <c r="D10" s="1" t="inlineStr">
        <is>
          <t>NPI</t>
        </is>
      </c>
      <c r="E10" s="35" t="n">
        <v>45805</v>
      </c>
      <c r="F10" s="1" t="inlineStr">
        <is>
          <t>Media</t>
        </is>
      </c>
      <c r="G10" s="1" t="inlineStr">
        <is>
          <t>Otros</t>
        </is>
      </c>
      <c r="H10" s="22" t="inlineStr">
        <is>
          <t>Realizar mueble a escala para realizar pruebas de tela.</t>
        </is>
      </c>
      <c r="I10" s="1" t="inlineStr"/>
      <c r="J10" t="inlineStr">
        <is>
          <t>Completado</t>
        </is>
      </c>
      <c r="K10" s="36" t="n">
        <v>45804</v>
      </c>
      <c r="L10" t="inlineStr"/>
      <c r="M10" t="inlineStr"/>
      <c r="N10" t="inlineStr"/>
    </row>
    <row r="11" ht="60" customHeight="1" s="3">
      <c r="A11" t="inlineStr">
        <is>
          <t>OTD-MX-0009</t>
        </is>
      </c>
      <c r="B11" s="35" t="n">
        <v>45799</v>
      </c>
      <c r="C11" s="1" t="inlineStr">
        <is>
          <t>Brandon Gómez</t>
        </is>
      </c>
      <c r="D11" s="1" t="inlineStr">
        <is>
          <t>NPI</t>
        </is>
      </c>
      <c r="E11" s="35" t="n">
        <v>45804</v>
      </c>
      <c r="F11" s="1" t="inlineStr">
        <is>
          <t>Alta</t>
        </is>
      </c>
      <c r="G11" s="1" t="inlineStr">
        <is>
          <t>Fixtura</t>
        </is>
      </c>
      <c r="H11" s="21" t="inlineStr">
        <is>
          <t>Realizar extensión para partes pequeñas que llevan TNUTS. Para evitar contacto de la mano con prensa.</t>
        </is>
      </c>
      <c r="I11" s="1" t="inlineStr">
        <is>
          <t>Por definir</t>
        </is>
      </c>
      <c r="J11" t="inlineStr">
        <is>
          <t>Completado</t>
        </is>
      </c>
      <c r="K11" s="36" t="n">
        <v>45823</v>
      </c>
      <c r="L11" t="inlineStr"/>
      <c r="M11" t="inlineStr"/>
      <c r="N11" t="inlineStr"/>
    </row>
    <row r="12" ht="45" customHeight="1" s="3">
      <c r="A12" t="inlineStr">
        <is>
          <t>OTD-MX-0010</t>
        </is>
      </c>
      <c r="B12" s="35" t="n">
        <v>45803</v>
      </c>
      <c r="C12" s="1" t="inlineStr">
        <is>
          <t>Yair Perez</t>
        </is>
      </c>
      <c r="D12" s="1" t="inlineStr">
        <is>
          <t>Ingeniería</t>
        </is>
      </c>
      <c r="E12" s="35" t="n">
        <v>45810</v>
      </c>
      <c r="F12" s="1" t="inlineStr">
        <is>
          <t>Media</t>
        </is>
      </c>
      <c r="G12" s="1" t="inlineStr">
        <is>
          <t>Modificación</t>
        </is>
      </c>
      <c r="H12" s="21" t="inlineStr">
        <is>
          <t>Agregar botón de reset a máquina de reactivación de goma Axys</t>
        </is>
      </c>
      <c r="I12" t="inlineStr"/>
      <c r="J12" t="inlineStr">
        <is>
          <t>Pendiente</t>
        </is>
      </c>
      <c r="K12" s="9" t="inlineStr"/>
      <c r="L12" t="inlineStr"/>
      <c r="M12" t="inlineStr"/>
      <c r="N12" t="inlineStr"/>
    </row>
    <row r="13" ht="45" customHeight="1" s="3">
      <c r="A13" t="inlineStr">
        <is>
          <t>OTD-MX-0011</t>
        </is>
      </c>
      <c r="B13" s="35" t="n">
        <v>45804</v>
      </c>
      <c r="C13" s="1" t="inlineStr">
        <is>
          <t>Ricardo Beltrán</t>
        </is>
      </c>
      <c r="D13" s="1" t="inlineStr">
        <is>
          <t>Ingeniería</t>
        </is>
      </c>
      <c r="E13" s="35" t="n">
        <v>45811</v>
      </c>
      <c r="F13" s="1" t="inlineStr">
        <is>
          <t>Media</t>
        </is>
      </c>
      <c r="G13" s="1" t="inlineStr">
        <is>
          <t>Impresión 3D</t>
        </is>
      </c>
      <c r="H13" s="21" t="inlineStr">
        <is>
          <t>Imprimir nido para prensa Lumin, y ver si coincide con el que tiene actualmentoe</t>
        </is>
      </c>
      <c r="I13" s="1" t="inlineStr"/>
      <c r="J13" t="inlineStr">
        <is>
          <t>Completado</t>
        </is>
      </c>
      <c r="K13" s="36" t="n">
        <v>45805</v>
      </c>
      <c r="L13" t="inlineStr"/>
      <c r="M13" t="inlineStr"/>
      <c r="N13" t="inlineStr"/>
    </row>
    <row r="14" ht="45" customHeight="1" s="3">
      <c r="A14" t="inlineStr">
        <is>
          <t>OTD-MX-0012</t>
        </is>
      </c>
      <c r="B14" s="35" t="n">
        <v>45804</v>
      </c>
      <c r="C14" s="1" t="inlineStr">
        <is>
          <t>Daniel Salas</t>
        </is>
      </c>
      <c r="D14" s="1" t="inlineStr">
        <is>
          <t>Ingeniería</t>
        </is>
      </c>
      <c r="E14" s="35" t="n">
        <v>45807</v>
      </c>
      <c r="F14" s="1" t="inlineStr">
        <is>
          <t>Media</t>
        </is>
      </c>
      <c r="G14" s="1" t="inlineStr">
        <is>
          <t>PLC</t>
        </is>
      </c>
      <c r="H14" s="21" t="inlineStr">
        <is>
          <t>Ayuda con estudio de tiempo de sellado/ temperatura</t>
        </is>
      </c>
      <c r="I14" s="1" t="inlineStr"/>
      <c r="J14" t="inlineStr">
        <is>
          <t>Pendiente</t>
        </is>
      </c>
      <c r="K14" s="9" t="inlineStr"/>
      <c r="L14" t="inlineStr"/>
      <c r="M14" t="inlineStr"/>
      <c r="N14" t="inlineStr"/>
    </row>
    <row r="15" ht="45" customHeight="1" s="3">
      <c r="A15" t="inlineStr">
        <is>
          <t>OTD-MX-0013</t>
        </is>
      </c>
      <c r="B15" s="35" t="n">
        <v>45805</v>
      </c>
      <c r="C15" s="1" t="inlineStr">
        <is>
          <t>Yair Perez</t>
        </is>
      </c>
      <c r="D15" s="1" t="inlineStr">
        <is>
          <t>Ingeniería</t>
        </is>
      </c>
      <c r="E15" s="35" t="n">
        <v>45807</v>
      </c>
      <c r="F15" s="1" t="inlineStr">
        <is>
          <t>Alta</t>
        </is>
      </c>
      <c r="G15" s="1" t="inlineStr">
        <is>
          <t>Fixtura</t>
        </is>
      </c>
      <c r="H15" s="21" t="inlineStr">
        <is>
          <t>Crear plantilla de asiento Cotton para poder relocalizar barrenos.</t>
        </is>
      </c>
      <c r="I15" s="1" t="inlineStr"/>
      <c r="J15" t="inlineStr">
        <is>
          <t>Completado</t>
        </is>
      </c>
      <c r="K15" s="36" t="n">
        <v>45807</v>
      </c>
      <c r="L15" t="inlineStr"/>
      <c r="M15" t="inlineStr"/>
      <c r="N15" t="inlineStr"/>
    </row>
    <row r="16" ht="45" customHeight="1" s="3">
      <c r="A16" t="inlineStr">
        <is>
          <t>OTD-MX-0014</t>
        </is>
      </c>
      <c r="B16" s="35" t="n">
        <v>45805</v>
      </c>
      <c r="C16" s="1" t="inlineStr">
        <is>
          <t>Nathan Wagoner</t>
        </is>
      </c>
      <c r="D16" s="1" t="inlineStr">
        <is>
          <t>Ingeniería</t>
        </is>
      </c>
      <c r="E16" s="35" t="n">
        <v>45779</v>
      </c>
      <c r="F16" s="1" t="inlineStr">
        <is>
          <t>Media</t>
        </is>
      </c>
      <c r="G16" s="1" t="inlineStr">
        <is>
          <t>Fixtura</t>
        </is>
      </c>
      <c r="H16" s="21" t="inlineStr">
        <is>
          <t xml:space="preserve">Crear fixtura para localización de barrenos a quemar en 92-015190 SOFA </t>
        </is>
      </c>
      <c r="I16" s="1" t="inlineStr"/>
      <c r="J16" t="inlineStr">
        <is>
          <t>Pendiente</t>
        </is>
      </c>
      <c r="K16" s="9" t="inlineStr"/>
      <c r="L16" t="inlineStr"/>
      <c r="M16" t="inlineStr"/>
      <c r="N16" t="inlineStr"/>
    </row>
    <row r="17" ht="60" customHeight="1" s="3">
      <c r="A17" t="inlineStr">
        <is>
          <t>OTD-MX-0015</t>
        </is>
      </c>
      <c r="B17" s="35" t="n">
        <v>45806</v>
      </c>
      <c r="C17" s="1" t="inlineStr">
        <is>
          <t>Nuuri Castro</t>
        </is>
      </c>
      <c r="D17" s="1" t="inlineStr">
        <is>
          <t>Ingeniería</t>
        </is>
      </c>
      <c r="E17" s="35" t="n">
        <v>45813</v>
      </c>
      <c r="F17" s="1" t="inlineStr">
        <is>
          <t>Alta</t>
        </is>
      </c>
      <c r="G17" s="1" t="inlineStr">
        <is>
          <t>Fixtura</t>
        </is>
      </c>
      <c r="H17" s="21" t="inlineStr">
        <is>
          <t>Diseñar mesa con extensión tipo piano de acuerdo a dimensiones que proporcionará ingeniería.</t>
        </is>
      </c>
      <c r="I17" s="1" t="inlineStr"/>
      <c r="J17" t="inlineStr">
        <is>
          <t>Completado</t>
        </is>
      </c>
      <c r="K17" s="36" t="n">
        <v>45820</v>
      </c>
      <c r="L17" t="inlineStr"/>
      <c r="M17" t="inlineStr"/>
      <c r="N17" t="inlineStr"/>
    </row>
    <row r="18" ht="30" customHeight="1" s="3">
      <c r="A18" t="inlineStr">
        <is>
          <t>OTD-MX-0016</t>
        </is>
      </c>
      <c r="B18" s="35" t="n">
        <v>45811</v>
      </c>
      <c r="C18" s="1" t="inlineStr">
        <is>
          <t>Alberto Oliver</t>
        </is>
      </c>
      <c r="D18" s="1" t="inlineStr">
        <is>
          <t>Ingeniería</t>
        </is>
      </c>
      <c r="E18" s="35" t="n">
        <v>45814</v>
      </c>
      <c r="F18" s="1" t="inlineStr">
        <is>
          <t>Alta</t>
        </is>
      </c>
      <c r="G18" s="1" t="inlineStr">
        <is>
          <t>Fixtura</t>
        </is>
      </c>
      <c r="H18" s="21" t="inlineStr">
        <is>
          <t>Dibujar e imprimir guía de costura proporcionada.</t>
        </is>
      </c>
      <c r="I18" s="1" t="inlineStr"/>
      <c r="J18" t="inlineStr">
        <is>
          <t>Completado</t>
        </is>
      </c>
      <c r="K18" s="36" t="n">
        <v>45812</v>
      </c>
      <c r="L18" t="inlineStr"/>
      <c r="M18" t="inlineStr"/>
      <c r="N18" t="inlineStr"/>
    </row>
    <row r="19" ht="45" customHeight="1" s="3">
      <c r="A19" t="inlineStr">
        <is>
          <t>OTD-MX-0017</t>
        </is>
      </c>
      <c r="B19" s="35" t="n">
        <v>45811</v>
      </c>
      <c r="C19" s="1" t="inlineStr">
        <is>
          <t>Miguel Salazar</t>
        </is>
      </c>
      <c r="D19" s="1" t="inlineStr">
        <is>
          <t>Mantenimiento</t>
        </is>
      </c>
      <c r="E19" s="35" t="n">
        <v>45825</v>
      </c>
      <c r="F19" s="1" t="inlineStr">
        <is>
          <t>Media</t>
        </is>
      </c>
      <c r="G19" s="1" t="inlineStr">
        <is>
          <t>Modificación</t>
        </is>
      </c>
      <c r="H19" s="21" t="inlineStr">
        <is>
          <t>Modificar fixturas de tensión, pues se rommpen fácilmente.</t>
        </is>
      </c>
      <c r="I19" s="1" t="inlineStr"/>
      <c r="J19" t="inlineStr">
        <is>
          <t>En proceso</t>
        </is>
      </c>
      <c r="K19" s="9" t="inlineStr"/>
      <c r="L19" t="inlineStr"/>
      <c r="M19" t="inlineStr"/>
      <c r="N19" t="inlineStr"/>
    </row>
    <row r="20" ht="75" customHeight="1" s="3">
      <c r="A20" t="inlineStr">
        <is>
          <t>OTD-MX-0018</t>
        </is>
      </c>
      <c r="B20" s="35" t="n">
        <v>45813</v>
      </c>
      <c r="C20" s="1" t="inlineStr">
        <is>
          <t>Angel Luque</t>
        </is>
      </c>
      <c r="D20" s="1" t="inlineStr">
        <is>
          <t>NPI</t>
        </is>
      </c>
      <c r="E20" s="35" t="n">
        <v>45818</v>
      </c>
      <c r="F20" s="1" t="inlineStr">
        <is>
          <t>Media</t>
        </is>
      </c>
      <c r="G20" s="1" t="inlineStr">
        <is>
          <t>Fixtura</t>
        </is>
      </c>
      <c r="H20" s="21" t="inlineStr">
        <is>
          <t>Crear fixtura para colocar espaciadores en Lumo. Con referencia de TNUT y evitar colocar mano cercas de punto de engrapado.</t>
        </is>
      </c>
      <c r="I20" s="1" t="inlineStr">
        <is>
          <t>25-016</t>
        </is>
      </c>
      <c r="J20" t="inlineStr">
        <is>
          <t>Completado</t>
        </is>
      </c>
      <c r="K20" s="36" t="n">
        <v>45818</v>
      </c>
      <c r="L20" t="inlineStr"/>
      <c r="M20" t="inlineStr"/>
      <c r="N20" t="inlineStr"/>
    </row>
    <row r="21" ht="75" customHeight="1" s="3">
      <c r="A21" t="inlineStr">
        <is>
          <t>OTD-MX-0019</t>
        </is>
      </c>
      <c r="B21" s="35" t="n">
        <v>45818</v>
      </c>
      <c r="C21" s="1" t="inlineStr">
        <is>
          <t>Luis González</t>
        </is>
      </c>
      <c r="D21" s="1" t="inlineStr">
        <is>
          <t>Ingeniería</t>
        </is>
      </c>
      <c r="E21" s="35" t="n">
        <v>45826</v>
      </c>
      <c r="F21" s="1" t="inlineStr">
        <is>
          <t>Media</t>
        </is>
      </c>
      <c r="G21" s="1" t="inlineStr">
        <is>
          <t>PLC</t>
        </is>
      </c>
      <c r="H21" s="21" t="inlineStr">
        <is>
          <t>Agregar temepraturas limites a HMI dependiendo el material (activacion de goma Axys)</t>
        </is>
      </c>
      <c r="I21" s="1" t="inlineStr"/>
      <c r="J21" t="inlineStr">
        <is>
          <t>Pendiente</t>
        </is>
      </c>
      <c r="K21" s="9" t="inlineStr"/>
      <c r="L21" s="23" t="inlineStr">
        <is>
          <t>Se programó en software de computadora. En espera de definición de temperaturas.</t>
        </is>
      </c>
      <c r="M21" t="inlineStr"/>
      <c r="N21" t="inlineStr"/>
    </row>
    <row r="22" ht="45" customHeight="1" s="3">
      <c r="A22" t="inlineStr">
        <is>
          <t>OTD-MX-0020</t>
        </is>
      </c>
      <c r="B22" s="35" t="n">
        <v>45819</v>
      </c>
      <c r="C22" s="1" t="inlineStr">
        <is>
          <t>Nathan Wagoner</t>
        </is>
      </c>
      <c r="D22" s="1" t="inlineStr">
        <is>
          <t>Ingeniería</t>
        </is>
      </c>
      <c r="E22" s="35" t="n">
        <v>45827</v>
      </c>
      <c r="F22" s="1" t="inlineStr">
        <is>
          <t>Media</t>
        </is>
      </c>
      <c r="G22" s="1" t="inlineStr">
        <is>
          <t>Fixtura</t>
        </is>
      </c>
      <c r="H22" s="21" t="inlineStr">
        <is>
          <t>Hacer fixtura para colocación de brackets en ensambles</t>
        </is>
      </c>
      <c r="I22" s="1" t="inlineStr">
        <is>
          <t>25-019</t>
        </is>
      </c>
      <c r="J22" t="inlineStr">
        <is>
          <t>En proceso</t>
        </is>
      </c>
      <c r="K22" s="9" t="inlineStr"/>
      <c r="L22" t="inlineStr"/>
      <c r="M22" t="inlineStr"/>
      <c r="N22" t="inlineStr"/>
    </row>
    <row r="23" ht="45" customHeight="1" s="3">
      <c r="A23" t="inlineStr">
        <is>
          <t>OTD-MX-0021</t>
        </is>
      </c>
      <c r="B23" s="35" t="n">
        <v>45824</v>
      </c>
      <c r="C23" s="1" t="inlineStr">
        <is>
          <t>Nathan Wagoner</t>
        </is>
      </c>
      <c r="D23" s="1" t="inlineStr">
        <is>
          <t>Ingeniería</t>
        </is>
      </c>
      <c r="E23" s="35" t="n">
        <v>45831</v>
      </c>
      <c r="F23" s="1" t="inlineStr">
        <is>
          <t>Media</t>
        </is>
      </c>
      <c r="G23" s="1" t="inlineStr">
        <is>
          <t>Otros</t>
        </is>
      </c>
      <c r="H23" s="21" t="inlineStr">
        <is>
          <t xml:space="preserve">Sustituir 6 mesas de constura por mesas tipo piano. </t>
        </is>
      </c>
      <c r="I23" s="1" t="inlineStr"/>
      <c r="J23" t="inlineStr">
        <is>
          <t>Completado</t>
        </is>
      </c>
      <c r="K23" s="36" t="n">
        <v>45840</v>
      </c>
      <c r="L23" t="inlineStr"/>
      <c r="M23" t="inlineStr"/>
      <c r="N23" t="inlineStr"/>
    </row>
    <row r="24" ht="60" customHeight="1" s="3">
      <c r="A24" t="inlineStr">
        <is>
          <t>OTD-MX-0022</t>
        </is>
      </c>
      <c r="B24" s="35" t="n">
        <v>45828</v>
      </c>
      <c r="C24" s="1" t="inlineStr">
        <is>
          <t>Miguel Salazar</t>
        </is>
      </c>
      <c r="D24" s="1" t="inlineStr">
        <is>
          <t>Mantenimiento</t>
        </is>
      </c>
      <c r="E24" s="35" t="n">
        <v>45835</v>
      </c>
      <c r="F24" s="1" t="inlineStr">
        <is>
          <t>Media</t>
        </is>
      </c>
      <c r="G24" s="1" t="inlineStr">
        <is>
          <t>Otros</t>
        </is>
      </c>
      <c r="H24" s="21" t="inlineStr">
        <is>
          <t>Hacer carrito para pick con angulos, ya que los utilizados actualmente, son frágiles.</t>
        </is>
      </c>
      <c r="I24" s="1" t="inlineStr"/>
      <c r="J24" t="inlineStr">
        <is>
          <t>Pendiente</t>
        </is>
      </c>
      <c r="K24" s="9" t="inlineStr"/>
      <c r="L24" t="inlineStr"/>
      <c r="M24" t="inlineStr"/>
      <c r="N24" t="inlineStr"/>
    </row>
    <row r="25" ht="45" customHeight="1" s="3">
      <c r="A25" t="inlineStr">
        <is>
          <t>OTD-MX-0023</t>
        </is>
      </c>
      <c r="B25" s="35" t="n">
        <v>45831</v>
      </c>
      <c r="C25" s="1" t="inlineStr">
        <is>
          <t>Miguel Salazar</t>
        </is>
      </c>
      <c r="D25" s="1" t="inlineStr">
        <is>
          <t>Mantenimiento</t>
        </is>
      </c>
      <c r="E25" s="35" t="n">
        <v>45832</v>
      </c>
      <c r="F25" s="1" t="inlineStr">
        <is>
          <t>Media</t>
        </is>
      </c>
      <c r="G25" s="1" t="inlineStr">
        <is>
          <t>Impresión 3D</t>
        </is>
      </c>
      <c r="H25" s="22" t="inlineStr">
        <is>
          <t>Dibujar el imprimir fixtura deslizable para area de sable</t>
        </is>
      </c>
      <c r="I25" s="1" t="inlineStr"/>
      <c r="J25" t="inlineStr">
        <is>
          <t>Completado</t>
        </is>
      </c>
      <c r="K25" s="36" t="n">
        <v>45831</v>
      </c>
      <c r="L25" t="inlineStr"/>
      <c r="M25" t="inlineStr"/>
      <c r="N25" t="inlineStr"/>
    </row>
    <row r="26" ht="45" customHeight="1" s="3">
      <c r="A26" t="inlineStr">
        <is>
          <t>OTD-MX-0024</t>
        </is>
      </c>
      <c r="B26" s="35" t="n">
        <v>45832</v>
      </c>
      <c r="C26" s="1" t="inlineStr">
        <is>
          <t xml:space="preserve">Samuel Herrera </t>
        </is>
      </c>
      <c r="D26" s="1" t="inlineStr">
        <is>
          <t>Producción</t>
        </is>
      </c>
      <c r="E26" s="35" t="n">
        <v>45835</v>
      </c>
      <c r="F26" s="1" t="inlineStr">
        <is>
          <t>Baja</t>
        </is>
      </c>
      <c r="G26" s="1" t="inlineStr">
        <is>
          <t>Otros</t>
        </is>
      </c>
      <c r="H26" s="21" t="inlineStr">
        <is>
          <t>Dibujar y cortar banco de madera para area de empaque.</t>
        </is>
      </c>
      <c r="I26" s="1" t="inlineStr"/>
      <c r="J26" t="inlineStr">
        <is>
          <t>Completado</t>
        </is>
      </c>
      <c r="K26" s="36" t="n">
        <v>45833</v>
      </c>
      <c r="L26" t="inlineStr"/>
      <c r="M26" t="inlineStr"/>
      <c r="N26" t="inlineStr"/>
    </row>
    <row r="27" ht="75" customHeight="1" s="3">
      <c r="A27" t="inlineStr">
        <is>
          <t>OTD-MX-0025</t>
        </is>
      </c>
      <c r="B27" s="35" t="n">
        <v>45833</v>
      </c>
      <c r="C27" s="1" t="inlineStr">
        <is>
          <t>Daniel Salas</t>
        </is>
      </c>
      <c r="D27" s="1" t="inlineStr">
        <is>
          <t>Ingeniería</t>
        </is>
      </c>
      <c r="E27" s="35" t="n">
        <v>45838</v>
      </c>
      <c r="F27" s="1" t="inlineStr">
        <is>
          <t>Baja</t>
        </is>
      </c>
      <c r="G27" s="1" t="inlineStr">
        <is>
          <t>Otros</t>
        </is>
      </c>
      <c r="H27" s="21" t="inlineStr">
        <is>
          <t>Dibujar y cortar MESA de madera para area de empaque. Proceso de empaque volverlo horizontal.</t>
        </is>
      </c>
      <c r="I27" s="1" t="inlineStr"/>
      <c r="J27" t="inlineStr">
        <is>
          <t>En proceso</t>
        </is>
      </c>
      <c r="K27" s="9" t="inlineStr"/>
      <c r="L27" t="inlineStr"/>
      <c r="M27" t="inlineStr"/>
      <c r="N27" t="inlineStr"/>
    </row>
    <row r="28" ht="30" customHeight="1" s="3">
      <c r="A28" t="inlineStr">
        <is>
          <t>OTD-MX-0026</t>
        </is>
      </c>
      <c r="B28" s="35" t="n">
        <v>45838</v>
      </c>
      <c r="C28" s="1" t="inlineStr">
        <is>
          <t>Oscar Arredondo</t>
        </is>
      </c>
      <c r="D28" s="1" t="inlineStr">
        <is>
          <t>NPI</t>
        </is>
      </c>
      <c r="E28" s="35" t="n">
        <v>45847</v>
      </c>
      <c r="F28" s="1" t="inlineStr">
        <is>
          <t>Alta</t>
        </is>
      </c>
      <c r="G28" s="1" t="inlineStr">
        <is>
          <t>Fixtura</t>
        </is>
      </c>
      <c r="H28" s="21" t="inlineStr">
        <is>
          <t>Diseñar mesas de ensamble para Klova 3.5</t>
        </is>
      </c>
      <c r="I28" s="1" t="inlineStr">
        <is>
          <t>Pendiente</t>
        </is>
      </c>
      <c r="J28" t="inlineStr">
        <is>
          <t>En proceso</t>
        </is>
      </c>
      <c r="K28" s="9" t="inlineStr"/>
      <c r="L28" t="inlineStr"/>
      <c r="M28" t="inlineStr"/>
      <c r="N28" t="inlineStr"/>
    </row>
    <row r="29">
      <c r="A29" t="inlineStr">
        <is>
          <t>OTD-MX-0027</t>
        </is>
      </c>
      <c r="B29" s="35" t="n">
        <v>45840</v>
      </c>
      <c r="C29" t="inlineStr">
        <is>
          <t>El Edghar</t>
        </is>
      </c>
      <c r="D29" t="inlineStr">
        <is>
          <t>Ingeniería</t>
        </is>
      </c>
      <c r="E29" s="35" t="n">
        <v>45840</v>
      </c>
      <c r="F29" t="inlineStr">
        <is>
          <t>Media</t>
        </is>
      </c>
      <c r="G29" t="inlineStr">
        <is>
          <t>Modificación</t>
        </is>
      </c>
      <c r="H29" t="inlineStr">
        <is>
          <t>test 123</t>
        </is>
      </c>
      <c r="I29" t="inlineStr"/>
      <c r="J29" t="inlineStr">
        <is>
          <t>Pendiente</t>
        </is>
      </c>
      <c r="K29" s="9" t="inlineStr"/>
      <c r="L29" t="inlineStr"/>
      <c r="M29" t="inlineStr"/>
      <c r="N29" t="inlineStr"/>
    </row>
    <row r="30">
      <c r="A30" t="inlineStr">
        <is>
          <t>OTD-MX-0028</t>
        </is>
      </c>
      <c r="B30" s="35" t="n">
        <v>45840</v>
      </c>
      <c r="C30" t="inlineStr">
        <is>
          <t>El Edghar 2 sdasd</t>
        </is>
      </c>
      <c r="D30" t="inlineStr">
        <is>
          <t>Producción</t>
        </is>
      </c>
      <c r="E30" s="35" t="n">
        <v>45840</v>
      </c>
      <c r="F30" t="inlineStr">
        <is>
          <t>Alta</t>
        </is>
      </c>
      <c r="G30" t="inlineStr">
        <is>
          <t>Modificación</t>
        </is>
      </c>
      <c r="H30" t="inlineStr">
        <is>
          <t>asdasd</t>
        </is>
      </c>
      <c r="I30" t="inlineStr"/>
      <c r="J30" t="inlineStr">
        <is>
          <t>Pendiente</t>
        </is>
      </c>
      <c r="K30" s="9" t="inlineStr"/>
      <c r="L30" t="inlineStr"/>
      <c r="M30" t="inlineStr"/>
      <c r="N30" t="inlineStr"/>
    </row>
    <row r="31">
      <c r="A31" t="inlineStr">
        <is>
          <t>OTD-MX-0029</t>
        </is>
      </c>
      <c r="B31" s="37" t="n">
        <v>45840</v>
      </c>
      <c r="C31" t="inlineStr">
        <is>
          <t>Prueba 3</t>
        </is>
      </c>
      <c r="D31" t="inlineStr">
        <is>
          <t>Producción</t>
        </is>
      </c>
      <c r="E31" s="37" t="n">
        <v>45860</v>
      </c>
      <c r="F31" t="inlineStr">
        <is>
          <t>Media</t>
        </is>
      </c>
      <c r="G31" t="inlineStr">
        <is>
          <t>Modificación</t>
        </is>
      </c>
      <c r="H31" t="inlineStr">
        <is>
          <t>asdasd</t>
        </is>
      </c>
      <c r="I31" t="inlineStr"/>
      <c r="J31" t="inlineStr">
        <is>
          <t>Pendiente</t>
        </is>
      </c>
      <c r="K31" s="9" t="inlineStr"/>
      <c r="L31" t="inlineStr"/>
      <c r="M31" t="inlineStr"/>
      <c r="N31" t="inlineStr"/>
    </row>
    <row r="32">
      <c r="A32">
        <f>IF(C32&lt;&gt;"", "OTD-MX-" &amp; TEXT(COUNTIF($C$3:C32,"&lt;&gt;"),"0000"), "")</f>
        <v/>
      </c>
      <c r="B32" s="2" t="n"/>
      <c r="E32" s="2" t="n"/>
      <c r="J32">
        <f>IF(C32&lt;&gt;"", "Pendiente", "")</f>
        <v/>
      </c>
      <c r="K32" s="9" t="n"/>
    </row>
    <row r="33">
      <c r="A33">
        <f>IF(C33&lt;&gt;"", "OTD-MX-" &amp; TEXT(COUNTIF($C$3:C33,"&lt;&gt;"),"0000"), "")</f>
        <v/>
      </c>
      <c r="B33" s="2" t="n"/>
      <c r="E33" s="2" t="n"/>
      <c r="J33">
        <f>IF(C33&lt;&gt;"", "Pendiente", "")</f>
        <v/>
      </c>
      <c r="K33" s="9" t="n"/>
    </row>
    <row r="34">
      <c r="A34">
        <f>IF(C34&lt;&gt;"", "OTD-MX-" &amp; TEXT(COUNTIF($C$3:C34,"&lt;&gt;"),"0000"), "")</f>
        <v/>
      </c>
      <c r="B34" s="2" t="n"/>
      <c r="E34" s="2" t="n"/>
      <c r="J34">
        <f>IF(C34&lt;&gt;"", "Pendiente", "")</f>
        <v/>
      </c>
      <c r="K34" s="9" t="n"/>
    </row>
    <row r="35">
      <c r="A35">
        <f>IF(C35&lt;&gt;"", "OTD-MX-" &amp; TEXT(COUNTIF($C$3:C35,"&lt;&gt;"),"0000"), "")</f>
        <v/>
      </c>
      <c r="B35" s="2" t="n"/>
      <c r="E35" s="2" t="n"/>
      <c r="J35">
        <f>IF(C35&lt;&gt;"", "Pendiente", "")</f>
        <v/>
      </c>
      <c r="K35" s="9" t="n"/>
    </row>
    <row r="36">
      <c r="A36">
        <f>IF(C36&lt;&gt;"", "OTD-MX-" &amp; TEXT(COUNTIF($C$3:C36,"&lt;&gt;"),"0000"), "")</f>
        <v/>
      </c>
      <c r="B36" s="2" t="n"/>
      <c r="E36" s="2" t="n"/>
      <c r="J36">
        <f>IF(C36&lt;&gt;"", "Pendiente", "")</f>
        <v/>
      </c>
      <c r="K36" s="9" t="n"/>
    </row>
    <row r="37">
      <c r="A37">
        <f>IF(C37&lt;&gt;"", "OTD-MX-" &amp; TEXT(COUNTIF($C$3:C37,"&lt;&gt;"),"0000"), "")</f>
        <v/>
      </c>
      <c r="B37" s="2" t="n"/>
      <c r="E37" s="2" t="n"/>
      <c r="J37">
        <f>IF(C37&lt;&gt;"", "Pendiente", "")</f>
        <v/>
      </c>
      <c r="K37" s="9" t="n"/>
    </row>
    <row r="38">
      <c r="A38">
        <f>IF(C38&lt;&gt;"", "OTD-MX-" &amp; TEXT(COUNTIF($C$3:C38,"&lt;&gt;"),"0000"), "")</f>
        <v/>
      </c>
      <c r="B38" s="2" t="n"/>
      <c r="E38" s="2" t="n"/>
      <c r="J38">
        <f>IF(C38&lt;&gt;"", "Pendiente", "")</f>
        <v/>
      </c>
      <c r="K38" s="9" t="n"/>
    </row>
    <row r="39">
      <c r="A39">
        <f>IF(C39&lt;&gt;"", "OTD-MX-" &amp; TEXT(COUNTIF($C$3:C39,"&lt;&gt;"),"0000"), "")</f>
        <v/>
      </c>
      <c r="B39" s="2" t="n"/>
      <c r="E39" s="2" t="n"/>
      <c r="J39">
        <f>IF(C39&lt;&gt;"", "Pendiente", "")</f>
        <v/>
      </c>
      <c r="K39" s="9" t="n"/>
    </row>
    <row r="40">
      <c r="A40">
        <f>IF(C40&lt;&gt;"", "OTD-MX-" &amp; TEXT(COUNTIF($C$3:C40,"&lt;&gt;"),"0000"), "")</f>
        <v/>
      </c>
      <c r="B40" s="2" t="n"/>
      <c r="E40" s="2" t="n"/>
      <c r="J40">
        <f>IF(C40&lt;&gt;"", "Pendiente", "")</f>
        <v/>
      </c>
      <c r="K40" s="9" t="n"/>
    </row>
    <row r="41">
      <c r="A41">
        <f>IF(C41&lt;&gt;"", "OTD-MX-" &amp; TEXT(COUNTIF($C$3:C41,"&lt;&gt;"),"0000"), "")</f>
        <v/>
      </c>
      <c r="B41" s="2" t="n"/>
      <c r="E41" s="2" t="n"/>
      <c r="J41">
        <f>IF(C41&lt;&gt;"", "Pendiente", "")</f>
        <v/>
      </c>
      <c r="K41" s="9" t="n"/>
    </row>
    <row r="42">
      <c r="A42">
        <f>IF(C42&lt;&gt;"", "OTD-MX-" &amp; TEXT(COUNTIF($C$3:C42,"&lt;&gt;"),"0000"), "")</f>
        <v/>
      </c>
      <c r="B42" s="2" t="n"/>
      <c r="E42" s="2" t="n"/>
      <c r="J42">
        <f>IF(C42&lt;&gt;"", "Pendiente", "")</f>
        <v/>
      </c>
      <c r="K42" s="9" t="n"/>
    </row>
    <row r="43">
      <c r="A43">
        <f>IF(C43&lt;&gt;"", "OTD-MX-" &amp; TEXT(COUNTIF($C$3:C43,"&lt;&gt;"),"0000"), "")</f>
        <v/>
      </c>
      <c r="B43" s="2" t="n"/>
      <c r="E43" s="2" t="n"/>
      <c r="J43">
        <f>IF(C43&lt;&gt;"", "Pendiente", "")</f>
        <v/>
      </c>
      <c r="K43" s="9" t="n"/>
    </row>
    <row r="44">
      <c r="A44">
        <f>IF(C44&lt;&gt;"", "OTD-MX-" &amp; TEXT(COUNTIF($C$3:C44,"&lt;&gt;"),"0000"), "")</f>
        <v/>
      </c>
      <c r="B44" s="2" t="n"/>
      <c r="E44" s="2" t="n"/>
      <c r="J44">
        <f>IF(C44&lt;&gt;"", "Pendiente", "")</f>
        <v/>
      </c>
      <c r="K44" s="9" t="n"/>
    </row>
    <row r="45">
      <c r="A45">
        <f>IF(C45&lt;&gt;"", "OTD-MX-" &amp; TEXT(COUNTIF($C$3:C45,"&lt;&gt;"),"0000"), "")</f>
        <v/>
      </c>
      <c r="B45" s="2" t="n"/>
      <c r="E45" s="2" t="n"/>
      <c r="J45">
        <f>IF(C45&lt;&gt;"", "Pendiente", "")</f>
        <v/>
      </c>
      <c r="K45" s="9" t="n"/>
    </row>
    <row r="46">
      <c r="A46">
        <f>IF(C46&lt;&gt;"", "OTD-MX-" &amp; TEXT(COUNTIF($C$3:C46,"&lt;&gt;"),"0000"), "")</f>
        <v/>
      </c>
      <c r="B46" s="2" t="n"/>
      <c r="E46" s="2" t="n"/>
      <c r="J46">
        <f>IF(C46&lt;&gt;"", "Pendiente", "")</f>
        <v/>
      </c>
      <c r="K46" s="9" t="n"/>
    </row>
    <row r="47">
      <c r="A47">
        <f>IF(C47&lt;&gt;"", "OTD-MX-" &amp; TEXT(COUNTIF($C$3:C47,"&lt;&gt;"),"0000"), "")</f>
        <v/>
      </c>
      <c r="B47" s="2" t="n"/>
      <c r="E47" s="2" t="n"/>
      <c r="J47">
        <f>IF(C47&lt;&gt;"", "Pendiente", "")</f>
        <v/>
      </c>
      <c r="K47" s="9" t="n"/>
    </row>
    <row r="48">
      <c r="A48">
        <f>IF(C48&lt;&gt;"", "OTD-MX-" &amp; TEXT(COUNTIF($C$3:C48,"&lt;&gt;"),"0000"), "")</f>
        <v/>
      </c>
      <c r="B48" s="2" t="n"/>
      <c r="E48" s="2" t="n"/>
      <c r="J48">
        <f>IF(C48&lt;&gt;"", "Pendiente", "")</f>
        <v/>
      </c>
      <c r="K48" s="9" t="n"/>
    </row>
    <row r="49">
      <c r="A49">
        <f>IF(C49&lt;&gt;"", "OTD-MX-" &amp; TEXT(COUNTIF($C$3:C49,"&lt;&gt;"),"0000"), "")</f>
        <v/>
      </c>
      <c r="B49" s="2" t="n"/>
      <c r="E49" s="2" t="n"/>
      <c r="J49">
        <f>IF(C49&lt;&gt;"", "Pendiente", "")</f>
        <v/>
      </c>
      <c r="K49" s="9" t="n"/>
    </row>
    <row r="50">
      <c r="A50">
        <f>IF(C50&lt;&gt;"", "OTD-MX-" &amp; TEXT(COUNTIF($C$3:C50,"&lt;&gt;"),"0000"), "")</f>
        <v/>
      </c>
      <c r="B50" s="2" t="n"/>
      <c r="E50" s="2" t="n"/>
      <c r="J50">
        <f>IF(C50&lt;&gt;"", "Pendiente", "")</f>
        <v/>
      </c>
      <c r="K50" s="9" t="n"/>
    </row>
    <row r="51">
      <c r="A51">
        <f>IF(C51&lt;&gt;"", "OTD-MX-" &amp; TEXT(COUNTIF($C$3:C51,"&lt;&gt;"),"0000"), "")</f>
        <v/>
      </c>
      <c r="B51" s="2" t="n"/>
      <c r="E51" s="2" t="n"/>
      <c r="J51">
        <f>IF(C51&lt;&gt;"", "Pendiente", "")</f>
        <v/>
      </c>
      <c r="K51" s="9" t="n"/>
    </row>
    <row r="52">
      <c r="A52">
        <f>IF(C52&lt;&gt;"", "OTD-MX-" &amp; TEXT(COUNTIF($C$3:C52,"&lt;&gt;"),"0000"), "")</f>
        <v/>
      </c>
      <c r="B52" s="2" t="n"/>
      <c r="E52" s="2" t="n"/>
      <c r="J52">
        <f>IF(C52&lt;&gt;"", "Pendiente", "")</f>
        <v/>
      </c>
      <c r="K52" s="9" t="n"/>
    </row>
    <row r="53">
      <c r="A53">
        <f>IF(C53&lt;&gt;"", "OTD-MX-" &amp; TEXT(COUNTIF($C$3:C53,"&lt;&gt;"),"0000"), "")</f>
        <v/>
      </c>
      <c r="B53" s="2" t="n"/>
      <c r="E53" s="2" t="n"/>
      <c r="J53">
        <f>IF(C53&lt;&gt;"", "Pendiente", "")</f>
        <v/>
      </c>
      <c r="K53" s="9" t="n"/>
    </row>
    <row r="54">
      <c r="A54">
        <f>IF(C54&lt;&gt;"", "OTD-MX-" &amp; TEXT(COUNTIF($C$3:C54,"&lt;&gt;"),"0000"), "")</f>
        <v/>
      </c>
      <c r="B54" s="2" t="n"/>
      <c r="E54" s="2" t="n"/>
      <c r="J54">
        <f>IF(C54&lt;&gt;"", "Pendiente", "")</f>
        <v/>
      </c>
      <c r="K54" s="9" t="n"/>
    </row>
    <row r="55">
      <c r="A55">
        <f>IF(C55&lt;&gt;"", "OTD-MX-" &amp; TEXT(COUNTIF($C$3:C55,"&lt;&gt;"),"0000"), "")</f>
        <v/>
      </c>
      <c r="B55" s="2" t="n"/>
      <c r="E55" s="2" t="n"/>
      <c r="J55">
        <f>IF(C55&lt;&gt;"", "Pendiente", "")</f>
        <v/>
      </c>
      <c r="K55" s="9" t="n"/>
    </row>
    <row r="56">
      <c r="A56">
        <f>IF(C56&lt;&gt;"", "OTD-MX-" &amp; TEXT(COUNTIF($C$3:C56,"&lt;&gt;"),"0000"), "")</f>
        <v/>
      </c>
      <c r="B56" s="2" t="n"/>
      <c r="E56" s="2" t="n"/>
      <c r="J56">
        <f>IF(C56&lt;&gt;"", "Pendiente", "")</f>
        <v/>
      </c>
      <c r="K56" s="9" t="n"/>
    </row>
    <row r="57">
      <c r="A57">
        <f>IF(C57&lt;&gt;"", "OTD-MX-" &amp; TEXT(COUNTIF($C$3:C57,"&lt;&gt;"),"0000"), "")</f>
        <v/>
      </c>
      <c r="B57" s="2" t="n"/>
      <c r="E57" s="2" t="n"/>
      <c r="J57">
        <f>IF(C57&lt;&gt;"", "Pendiente", "")</f>
        <v/>
      </c>
      <c r="K57" s="9" t="n"/>
    </row>
    <row r="58">
      <c r="A58">
        <f>IF(C58&lt;&gt;"", "OTD-MX-" &amp; TEXT(COUNTIF($C$3:C58,"&lt;&gt;"),"0000"), "")</f>
        <v/>
      </c>
      <c r="B58" s="2" t="n"/>
      <c r="E58" s="2" t="n"/>
      <c r="J58">
        <f>IF(C58&lt;&gt;"", "Pendiente", "")</f>
        <v/>
      </c>
      <c r="K58" s="9" t="n"/>
    </row>
    <row r="59">
      <c r="A59">
        <f>IF(C59&lt;&gt;"", "OTD-MX-" &amp; TEXT(COUNTIF($C$3:C59,"&lt;&gt;"),"0000"), "")</f>
        <v/>
      </c>
      <c r="B59" s="2" t="n"/>
      <c r="E59" s="2" t="n"/>
      <c r="J59">
        <f>IF(C59&lt;&gt;"", "Pendiente", "")</f>
        <v/>
      </c>
      <c r="K59" s="9" t="n"/>
    </row>
    <row r="60">
      <c r="A60">
        <f>IF(C60&lt;&gt;"", "OTD-MX-" &amp; TEXT(COUNTIF($C$3:C60,"&lt;&gt;"),"0000"), "")</f>
        <v/>
      </c>
      <c r="B60" s="2" t="n"/>
      <c r="E60" s="2" t="n"/>
      <c r="J60">
        <f>IF(C60&lt;&gt;"", "Pendiente", "")</f>
        <v/>
      </c>
      <c r="K60" s="9" t="n"/>
    </row>
    <row r="61">
      <c r="A61">
        <f>IF(C61&lt;&gt;"", "OTD-MX-" &amp; TEXT(COUNTIF($C$3:C61,"&lt;&gt;"),"0000"), "")</f>
        <v/>
      </c>
      <c r="B61" s="2" t="n"/>
      <c r="E61" s="2" t="n"/>
      <c r="J61">
        <f>IF(C61&lt;&gt;"", "Pendiente", "")</f>
        <v/>
      </c>
      <c r="K61" s="9" t="n"/>
    </row>
    <row r="62">
      <c r="A62">
        <f>IF(C62&lt;&gt;"", "OTD-MX-" &amp; TEXT(COUNTIF($C$3:C62,"&lt;&gt;"),"0000"), "")</f>
        <v/>
      </c>
      <c r="B62" s="2" t="n"/>
      <c r="E62" s="2" t="n"/>
      <c r="J62">
        <f>IF(C62&lt;&gt;"", "Pendiente", "")</f>
        <v/>
      </c>
      <c r="K62" s="9" t="n"/>
    </row>
    <row r="63">
      <c r="A63">
        <f>IF(C63&lt;&gt;"", "OTD-MX-" &amp; TEXT(COUNTIF($C$3:C63,"&lt;&gt;"),"0000"), "")</f>
        <v/>
      </c>
      <c r="B63" s="2" t="n"/>
      <c r="E63" s="2" t="n"/>
      <c r="J63">
        <f>IF(C63&lt;&gt;"", "Pendiente", "")</f>
        <v/>
      </c>
      <c r="K63" s="9" t="n"/>
    </row>
    <row r="64">
      <c r="A64">
        <f>IF(C64&lt;&gt;"", "OTD-MX-" &amp; TEXT(COUNTIF($C$3:C64,"&lt;&gt;"),"0000"), "")</f>
        <v/>
      </c>
      <c r="B64" s="2" t="n"/>
      <c r="E64" s="2" t="n"/>
      <c r="J64">
        <f>IF(C64&lt;&gt;"", "Pendiente", "")</f>
        <v/>
      </c>
      <c r="K64" s="9" t="n"/>
    </row>
    <row r="65">
      <c r="A65">
        <f>IF(C65&lt;&gt;"", "OTD-MX-" &amp; TEXT(COUNTIF($C$3:C65,"&lt;&gt;"),"0000"), "")</f>
        <v/>
      </c>
      <c r="B65" s="2" t="n"/>
      <c r="E65" s="2" t="n"/>
      <c r="J65">
        <f>IF(C65&lt;&gt;"", "Pendiente", "")</f>
        <v/>
      </c>
      <c r="K65" s="9" t="n"/>
    </row>
    <row r="66">
      <c r="A66">
        <f>IF(C66&lt;&gt;"", "OTD-MX-" &amp; TEXT(COUNTIF($C$3:C66,"&lt;&gt;"),"0000"), "")</f>
        <v/>
      </c>
      <c r="B66" s="2" t="n"/>
      <c r="E66" s="2" t="n"/>
      <c r="J66">
        <f>IF(C66&lt;&gt;"", "Pendiente", "")</f>
        <v/>
      </c>
      <c r="K66" s="9" t="n"/>
    </row>
    <row r="67">
      <c r="A67">
        <f>IF(C67&lt;&gt;"", "OTD-MX-" &amp; TEXT(COUNTIF($C$3:C67,"&lt;&gt;"),"0000"), "")</f>
        <v/>
      </c>
      <c r="B67" s="2" t="n"/>
      <c r="E67" s="2" t="n"/>
      <c r="J67">
        <f>IF(C67&lt;&gt;"", "Pendiente", "")</f>
        <v/>
      </c>
      <c r="K67" s="9" t="n"/>
    </row>
    <row r="68">
      <c r="A68">
        <f>IF(C68&lt;&gt;"", "OTD-MX-" &amp; TEXT(COUNTIF($C$3:C68,"&lt;&gt;"),"0000"), "")</f>
        <v/>
      </c>
      <c r="B68" s="2" t="n"/>
      <c r="E68" s="2" t="n"/>
      <c r="J68">
        <f>IF(C68&lt;&gt;"", "Pendiente", "")</f>
        <v/>
      </c>
      <c r="K68" s="9" t="n"/>
    </row>
    <row r="69">
      <c r="A69">
        <f>IF(C69&lt;&gt;"", "OTD-MX-" &amp; TEXT(COUNTIF($C$3:C69,"&lt;&gt;"),"0000"), "")</f>
        <v/>
      </c>
      <c r="B69" s="2" t="n"/>
      <c r="E69" s="2" t="n"/>
      <c r="J69">
        <f>IF(C69&lt;&gt;"", "Pendiente", "")</f>
        <v/>
      </c>
      <c r="K69" s="9" t="n"/>
    </row>
    <row r="70">
      <c r="A70">
        <f>IF(C70&lt;&gt;"", "OTD-MX-" &amp; TEXT(COUNTIF($C$3:C70,"&lt;&gt;"),"0000"), "")</f>
        <v/>
      </c>
      <c r="B70" s="2" t="n"/>
      <c r="E70" s="2" t="n"/>
      <c r="J70">
        <f>IF(C70&lt;&gt;"", "Pendiente", "")</f>
        <v/>
      </c>
      <c r="K70" s="9" t="n"/>
    </row>
    <row r="71">
      <c r="A71">
        <f>IF(C71&lt;&gt;"", "OTD-MX-" &amp; TEXT(COUNTIF($C$3:C71,"&lt;&gt;"),"0000"), "")</f>
        <v/>
      </c>
      <c r="B71" s="2" t="n"/>
      <c r="E71" s="2" t="n"/>
      <c r="J71">
        <f>IF(C71&lt;&gt;"", "Pendiente", "")</f>
        <v/>
      </c>
      <c r="K71" s="9" t="n"/>
    </row>
    <row r="72">
      <c r="A72">
        <f>IF(C72&lt;&gt;"", "OTD-MX-" &amp; TEXT(COUNTIF($C$3:C72,"&lt;&gt;"),"0000"), "")</f>
        <v/>
      </c>
      <c r="B72" s="2" t="n"/>
      <c r="E72" s="2" t="n"/>
      <c r="J72">
        <f>IF(C72&lt;&gt;"", "Pendiente", "")</f>
        <v/>
      </c>
      <c r="K72" s="9" t="n"/>
    </row>
    <row r="73">
      <c r="A73">
        <f>IF(C73&lt;&gt;"", "OTD-MX-" &amp; TEXT(COUNTIF($C$3:C73,"&lt;&gt;"),"0000"), "")</f>
        <v/>
      </c>
      <c r="B73" s="2" t="n"/>
      <c r="E73" s="2" t="n"/>
      <c r="J73">
        <f>IF(C73&lt;&gt;"", "Pendiente", "")</f>
        <v/>
      </c>
      <c r="K73" s="9" t="n"/>
    </row>
    <row r="74">
      <c r="A74">
        <f>IF(C74&lt;&gt;"", "OTD-MX-" &amp; TEXT(COUNTIF($C$3:C74,"&lt;&gt;"),"0000"), "")</f>
        <v/>
      </c>
      <c r="B74" s="2" t="n"/>
      <c r="E74" s="2" t="n"/>
      <c r="J74">
        <f>IF(C74&lt;&gt;"", "Pendiente", "")</f>
        <v/>
      </c>
      <c r="K74" s="9" t="n"/>
    </row>
    <row r="75">
      <c r="A75">
        <f>IF(C75&lt;&gt;"", "OTD-MX-" &amp; TEXT(COUNTIF($C$3:C75,"&lt;&gt;"),"0000"), "")</f>
        <v/>
      </c>
      <c r="B75" s="2" t="n"/>
      <c r="E75" s="2" t="n"/>
      <c r="J75">
        <f>IF(C75&lt;&gt;"", "Pendiente", "")</f>
        <v/>
      </c>
      <c r="K75" s="9" t="n"/>
    </row>
    <row r="76">
      <c r="A76">
        <f>IF(C76&lt;&gt;"", "OTD-MX-" &amp; TEXT(COUNTIF($C$3:C76,"&lt;&gt;"),"0000"), "")</f>
        <v/>
      </c>
      <c r="B76" s="2" t="n"/>
      <c r="E76" s="2" t="n"/>
      <c r="J76">
        <f>IF(C76&lt;&gt;"", "Pendiente", "")</f>
        <v/>
      </c>
      <c r="K76" s="9" t="n"/>
    </row>
    <row r="77">
      <c r="A77">
        <f>IF(C77&lt;&gt;"", "OTD-MX-" &amp; TEXT(COUNTIF($C$3:C77,"&lt;&gt;"),"0000"), "")</f>
        <v/>
      </c>
      <c r="B77" s="2" t="n"/>
      <c r="E77" s="2" t="n"/>
      <c r="J77">
        <f>IF(C77&lt;&gt;"", "Pendiente", "")</f>
        <v/>
      </c>
      <c r="K77" s="9" t="n"/>
    </row>
    <row r="78">
      <c r="A78">
        <f>IF(C78&lt;&gt;"", "OTD-MX-" &amp; TEXT(COUNTIF($C$3:C78,"&lt;&gt;"),"0000"), "")</f>
        <v/>
      </c>
      <c r="B78" s="2" t="n"/>
      <c r="E78" s="2" t="n"/>
      <c r="J78">
        <f>IF(C78&lt;&gt;"", "Pendiente", "")</f>
        <v/>
      </c>
      <c r="K78" s="9" t="n"/>
    </row>
    <row r="79">
      <c r="A79">
        <f>IF(C79&lt;&gt;"", "OTD-MX-" &amp; TEXT(COUNTIF($C$3:C79,"&lt;&gt;"),"0000"), "")</f>
        <v/>
      </c>
      <c r="B79" s="2" t="n"/>
      <c r="E79" s="2" t="n"/>
      <c r="J79">
        <f>IF(C79&lt;&gt;"", "Pendiente", "")</f>
        <v/>
      </c>
      <c r="K79" s="9" t="n"/>
    </row>
    <row r="80">
      <c r="A80">
        <f>IF(C80&lt;&gt;"", "OTD-MX-" &amp; TEXT(COUNTIF($C$3:C80,"&lt;&gt;"),"0000"), "")</f>
        <v/>
      </c>
      <c r="B80" s="2" t="n"/>
      <c r="E80" s="2" t="n"/>
      <c r="J80">
        <f>IF(C80&lt;&gt;"", "Pendiente", "")</f>
        <v/>
      </c>
      <c r="K80" s="9" t="n"/>
    </row>
    <row r="81">
      <c r="A81">
        <f>IF(C81&lt;&gt;"", "OTD-MX-" &amp; TEXT(COUNTIF($C$3:C81,"&lt;&gt;"),"0000"), "")</f>
        <v/>
      </c>
      <c r="B81" s="2" t="n"/>
      <c r="E81" s="2" t="n"/>
      <c r="J81">
        <f>IF(C81&lt;&gt;"", "Pendiente", "")</f>
        <v/>
      </c>
      <c r="K81" s="9" t="n"/>
    </row>
    <row r="82">
      <c r="A82">
        <f>IF(C82&lt;&gt;"", "OTD-MX-" &amp; TEXT(COUNTIF($C$3:C82,"&lt;&gt;"),"0000"), "")</f>
        <v/>
      </c>
      <c r="B82" s="2" t="n"/>
      <c r="E82" s="2" t="n"/>
      <c r="J82">
        <f>IF(C82&lt;&gt;"", "Pendiente", "")</f>
        <v/>
      </c>
      <c r="K82" s="9" t="n"/>
    </row>
    <row r="83">
      <c r="A83">
        <f>IF(C83&lt;&gt;"", "OTD-MX-" &amp; TEXT(COUNTIF($C$3:C83,"&lt;&gt;"),"0000"), "")</f>
        <v/>
      </c>
      <c r="B83" s="2" t="n"/>
      <c r="E83" s="2" t="n"/>
      <c r="J83">
        <f>IF(C83&lt;&gt;"", "Pendiente", "")</f>
        <v/>
      </c>
      <c r="K83" s="9" t="n"/>
    </row>
    <row r="84">
      <c r="A84">
        <f>IF(C84&lt;&gt;"", "OTD-MX-" &amp; TEXT(COUNTIF($C$3:C84,"&lt;&gt;"),"0000"), "")</f>
        <v/>
      </c>
      <c r="B84" s="2" t="n"/>
      <c r="E84" s="2" t="n"/>
      <c r="J84">
        <f>IF(C84&lt;&gt;"", "Pendiente", "")</f>
        <v/>
      </c>
      <c r="K84" s="9" t="n"/>
    </row>
    <row r="85">
      <c r="A85">
        <f>IF(C85&lt;&gt;"", "OTD-MX-" &amp; TEXT(COUNTIF($C$3:C85,"&lt;&gt;"),"0000"), "")</f>
        <v/>
      </c>
      <c r="B85" s="2" t="n"/>
      <c r="E85" s="2" t="n"/>
      <c r="J85">
        <f>IF(C85&lt;&gt;"", "Pendiente", "")</f>
        <v/>
      </c>
      <c r="K85" s="9" t="n"/>
    </row>
    <row r="86">
      <c r="A86">
        <f>IF(C86&lt;&gt;"", "OTD-MX-" &amp; TEXT(COUNTIF($C$3:C86,"&lt;&gt;"),"0000"), "")</f>
        <v/>
      </c>
      <c r="B86" s="2" t="n"/>
      <c r="E86" s="2" t="n"/>
      <c r="J86">
        <f>IF(C86&lt;&gt;"", "Pendiente", "")</f>
        <v/>
      </c>
      <c r="K86" s="9" t="n"/>
    </row>
    <row r="87">
      <c r="A87">
        <f>IF(C87&lt;&gt;"", "OTD-MX-" &amp; TEXT(COUNTIF($C$3:C87,"&lt;&gt;"),"0000"), "")</f>
        <v/>
      </c>
      <c r="B87" s="2" t="n"/>
      <c r="E87" s="2" t="n"/>
      <c r="J87">
        <f>IF(C87&lt;&gt;"", "Pendiente", "")</f>
        <v/>
      </c>
      <c r="K87" s="9" t="n"/>
    </row>
    <row r="88">
      <c r="A88">
        <f>IF(C88&lt;&gt;"", "OTD-MX-" &amp; TEXT(COUNTIF($C$3:C88,"&lt;&gt;"),"0000"), "")</f>
        <v/>
      </c>
      <c r="B88" s="2" t="n"/>
      <c r="E88" s="2" t="n"/>
      <c r="J88">
        <f>IF(C88&lt;&gt;"", "Pendiente", "")</f>
        <v/>
      </c>
      <c r="K88" s="9" t="n"/>
    </row>
    <row r="89">
      <c r="A89">
        <f>IF(C89&lt;&gt;"", "OTD-MX-" &amp; TEXT(COUNTIF($C$3:C89,"&lt;&gt;"),"0000"), "")</f>
        <v/>
      </c>
      <c r="B89" s="2" t="n"/>
      <c r="E89" s="2" t="n"/>
      <c r="J89">
        <f>IF(C89&lt;&gt;"", "Pendiente", "")</f>
        <v/>
      </c>
      <c r="K89" s="9" t="n"/>
    </row>
    <row r="90">
      <c r="A90">
        <f>IF(C90&lt;&gt;"", "OTD-MX-" &amp; TEXT(COUNTIF($C$3:C90,"&lt;&gt;"),"0000"), "")</f>
        <v/>
      </c>
      <c r="B90" s="2" t="n"/>
      <c r="E90" s="2" t="n"/>
      <c r="J90">
        <f>IF(C90&lt;&gt;"", "Pendiente", "")</f>
        <v/>
      </c>
      <c r="K90" s="9" t="n"/>
    </row>
    <row r="91">
      <c r="A91">
        <f>IF(C91&lt;&gt;"", "OTD-MX-" &amp; TEXT(COUNTIF($C$3:C91,"&lt;&gt;"),"0000"), "")</f>
        <v/>
      </c>
      <c r="B91" s="2" t="n"/>
      <c r="J91">
        <f>IF(C91&lt;&gt;"", "Pendiente", "")</f>
        <v/>
      </c>
    </row>
    <row r="92">
      <c r="A92">
        <f>IF(C92&lt;&gt;"", "OTD-MX-" &amp; TEXT(COUNTIF($C$3:C92,"&lt;&gt;"),"0000"), "")</f>
        <v/>
      </c>
      <c r="B92" s="2" t="n"/>
      <c r="J92">
        <f>IF(C92&lt;&gt;"", "Pendiente", "")</f>
        <v/>
      </c>
    </row>
    <row r="93">
      <c r="A93">
        <f>IF(C93&lt;&gt;"", "OTD-MX-" &amp; TEXT(COUNTIF($C$3:C93,"&lt;&gt;"),"0000"), "")</f>
        <v/>
      </c>
      <c r="B93" s="2" t="n"/>
      <c r="J93">
        <f>IF(C93&lt;&gt;"", "Pendiente", "")</f>
        <v/>
      </c>
    </row>
    <row r="94">
      <c r="A94">
        <f>IF(C94&lt;&gt;"", "OTD-MX-" &amp; TEXT(COUNTIF($C$3:C94,"&lt;&gt;"),"0000"), "")</f>
        <v/>
      </c>
      <c r="B94" s="2" t="n"/>
      <c r="J94">
        <f>IF(C94&lt;&gt;"", "Pendiente", "")</f>
        <v/>
      </c>
    </row>
    <row r="95">
      <c r="A95">
        <f>IF(C95&lt;&gt;"", "OTD-MX-" &amp; TEXT(COUNTIF($C$3:C95,"&lt;&gt;"),"0000"), "")</f>
        <v/>
      </c>
      <c r="B95" s="2" t="n"/>
      <c r="J95">
        <f>IF(C95&lt;&gt;"", "Pendiente", "")</f>
        <v/>
      </c>
    </row>
    <row r="96">
      <c r="A96">
        <f>IF(C96&lt;&gt;"", "OTD-MX-" &amp; TEXT(COUNTIF($C$3:C96,"&lt;&gt;"),"0000"), "")</f>
        <v/>
      </c>
      <c r="B96" s="2" t="n"/>
      <c r="J96">
        <f>IF(C96&lt;&gt;"", "Pendiente", "")</f>
        <v/>
      </c>
    </row>
    <row r="97">
      <c r="A97">
        <f>IF(C97&lt;&gt;"", "OTD-MX-" &amp; TEXT(COUNTIF($C$3:C97,"&lt;&gt;"),"0000"), "")</f>
        <v/>
      </c>
      <c r="B97" s="2" t="n"/>
      <c r="J97">
        <f>IF(C97&lt;&gt;"", "Pendiente", "")</f>
        <v/>
      </c>
    </row>
    <row r="98">
      <c r="A98">
        <f>IF(C98&lt;&gt;"", "OTD-MX-" &amp; TEXT(COUNTIF($C$3:C98,"&lt;&gt;"),"0000"), "")</f>
        <v/>
      </c>
      <c r="B98" s="2" t="n"/>
      <c r="J98">
        <f>IF(C98&lt;&gt;"", "Pendiente", "")</f>
        <v/>
      </c>
    </row>
    <row r="99">
      <c r="A99">
        <f>IF(C99&lt;&gt;"", "OTD-MX-" &amp; TEXT(COUNTIF($C$3:C99,"&lt;&gt;"),"0000"), "")</f>
        <v/>
      </c>
      <c r="B99" s="2" t="n"/>
      <c r="J99">
        <f>IF(C99&lt;&gt;"", "Pendiente", "")</f>
        <v/>
      </c>
    </row>
    <row r="100">
      <c r="A100">
        <f>IF(C100&lt;&gt;"", "OTD-MX-" &amp; TEXT(COUNTIF($C$3:C100,"&lt;&gt;"),"0000"), "")</f>
        <v/>
      </c>
      <c r="B100" s="2" t="n"/>
      <c r="J100">
        <f>IF(C100&lt;&gt;"", "Pendiente", "")</f>
        <v/>
      </c>
    </row>
  </sheetData>
  <mergeCells count="1">
    <mergeCell ref="A1:L1"/>
  </mergeCells>
  <conditionalFormatting sqref="F3:F90">
    <cfRule type="cellIs" priority="1" operator="equal" dxfId="17">
      <formula>"Alta"</formula>
    </cfRule>
  </conditionalFormatting>
  <conditionalFormatting sqref="J3:J100">
    <cfRule type="cellIs" priority="2" operator="equal" dxfId="16">
      <formula>"Completado"</formula>
    </cfRule>
    <cfRule type="cellIs" priority="2" operator="equal" dxfId="15">
      <formula>"En proceso"</formula>
    </cfRule>
    <cfRule type="cellIs" priority="3" operator="equal" dxfId="14">
      <formula>"Pendiente"</formula>
    </cfRule>
  </conditionalFormatting>
  <dataValidations count="4">
    <dataValidation sqref="F3:F90" showDropDown="0" showInputMessage="1" showErrorMessage="1" allowBlank="1" type="list">
      <formula1>"Alta, Media, Baja"</formula1>
    </dataValidation>
    <dataValidation sqref="G3:G90" showDropDown="0" showInputMessage="1" showErrorMessage="1" allowBlank="1" type="list">
      <formula1>"Fixtura, Dibujo, PLC, Modificación, Impresión 3D, Investigación, Otros"</formula1>
    </dataValidation>
    <dataValidation sqref="J3:J100" showDropDown="0" showInputMessage="1" showErrorMessage="1" allowBlank="1" type="list">
      <formula1>"Pendiente, En proceso, Completado"</formula1>
    </dataValidation>
    <dataValidation sqref="D3:D100" showDropDown="0" showInputMessage="1" showErrorMessage="1" allowBlank="1" type="list">
      <formula1>"Ingeniería, NPI, Producción, Programación CNC, Mantenimiento, Seguridad"</formula1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33"/>
  <sheetViews>
    <sheetView showGridLines="0" tabSelected="1" zoomScale="120" zoomScaleNormal="120" workbookViewId="0">
      <selection activeCell="A11" sqref="A11"/>
    </sheetView>
  </sheetViews>
  <sheetFormatPr baseColWidth="8" defaultColWidth="9.140625" defaultRowHeight="14.25"/>
  <cols>
    <col width="22.42578125" bestFit="1" customWidth="1" style="16" min="1" max="1"/>
    <col width="9.85546875" bestFit="1" customWidth="1" style="16" min="2" max="2"/>
    <col width="9.140625" customWidth="1" style="16" min="3" max="3"/>
    <col width="16.42578125" bestFit="1" customWidth="1" style="16" min="4" max="4"/>
    <col width="9.140625" customWidth="1" style="16" min="5" max="6"/>
    <col width="14.140625" bestFit="1" customWidth="1" style="16" min="7" max="7"/>
    <col width="9.140625" customWidth="1" style="16" min="8" max="16384"/>
  </cols>
  <sheetData>
    <row r="1" ht="15" customHeight="1" s="3" thickBot="1">
      <c r="A1" s="25" t="inlineStr">
        <is>
          <t>General</t>
        </is>
      </c>
      <c r="B1" s="38" t="n"/>
      <c r="D1" s="27" t="inlineStr">
        <is>
          <t>Prioridades</t>
        </is>
      </c>
      <c r="E1" s="38" t="n"/>
      <c r="G1" s="29" t="inlineStr">
        <is>
          <t>Tipo de Trabajo</t>
        </is>
      </c>
      <c r="H1" s="38" t="n"/>
    </row>
    <row r="2">
      <c r="A2" s="10" t="inlineStr">
        <is>
          <t>Ordenes totales</t>
        </is>
      </c>
      <c r="B2" s="10">
        <f>COUNTIF(Bitácora!C3:C1000, "&lt;&gt;")</f>
        <v/>
      </c>
      <c r="D2" s="13" t="inlineStr">
        <is>
          <t>Prioridad Alta</t>
        </is>
      </c>
      <c r="E2" s="13">
        <f>COUNTIF(Bitácora!F3:F1000, "Alta")</f>
        <v/>
      </c>
      <c r="G2" s="18" t="inlineStr">
        <is>
          <t>Fixtura</t>
        </is>
      </c>
      <c r="H2" s="18">
        <f>COUNTIF(Bitácora!G3:G1000, "Fixtura")</f>
        <v/>
      </c>
    </row>
    <row r="3">
      <c r="A3" s="11" t="inlineStr">
        <is>
          <t>Ordenes completadas</t>
        </is>
      </c>
      <c r="B3" s="11">
        <f>COUNTIF(Bitácora!J3:J1000, "Completado")</f>
        <v/>
      </c>
      <c r="D3" s="14" t="inlineStr">
        <is>
          <t>Prioridad Media</t>
        </is>
      </c>
      <c r="E3" s="14">
        <f>COUNTIF(Bitácora!F3:F1000, "Media")</f>
        <v/>
      </c>
      <c r="G3" s="20" t="inlineStr">
        <is>
          <t>Dibujo</t>
        </is>
      </c>
      <c r="H3" s="20">
        <f>COUNTIF(Bitácora!G3:G1000, "Dibujo")</f>
        <v/>
      </c>
    </row>
    <row r="4">
      <c r="A4" s="12" t="inlineStr">
        <is>
          <t>Ordenes En Proceso</t>
        </is>
      </c>
      <c r="B4" s="12">
        <f>COUNTIF(Bitácora!J3:J1000, "En proceso")</f>
        <v/>
      </c>
      <c r="D4" s="15" t="inlineStr">
        <is>
          <t>Prioridad Baja</t>
        </is>
      </c>
      <c r="E4" s="15">
        <f>COUNTIF(Bitácora!F3:F1000, "Baja")</f>
        <v/>
      </c>
      <c r="G4" s="19" t="inlineStr">
        <is>
          <t>PLC</t>
        </is>
      </c>
      <c r="H4" s="19">
        <f>COUNTIF(Bitácora!G3:G1000, "PLC")</f>
        <v/>
      </c>
    </row>
    <row r="5">
      <c r="A5" s="11" t="inlineStr">
        <is>
          <t>Ordenes Pendientes</t>
        </is>
      </c>
      <c r="B5" s="11">
        <f>COUNTIF(Bitácora!J3:J1000, "Pendiente")</f>
        <v/>
      </c>
      <c r="G5" s="20" t="inlineStr">
        <is>
          <t>Modificación</t>
        </is>
      </c>
      <c r="H5" s="20">
        <f>COUNTIF(Bitácora!G3:G1000, "Modificación")</f>
        <v/>
      </c>
    </row>
    <row r="6">
      <c r="G6" s="19" t="inlineStr">
        <is>
          <t>Impresión 3D</t>
        </is>
      </c>
      <c r="H6" s="19">
        <f>COUNTIF(Bitácora!G3:G1000, "Impresión 3D")</f>
        <v/>
      </c>
    </row>
    <row r="7">
      <c r="G7" s="20" t="inlineStr">
        <is>
          <t>Investigación</t>
        </is>
      </c>
      <c r="H7" s="20">
        <f>COUNTIF(Bitácora!G3:G1000, "Investigación")</f>
        <v/>
      </c>
    </row>
    <row r="8">
      <c r="G8" s="19" t="inlineStr">
        <is>
          <t>Otros</t>
        </is>
      </c>
      <c r="H8" s="19">
        <f>COUNTIF(Bitácora!G3:G1000, "Otros")</f>
        <v/>
      </c>
    </row>
    <row r="10" ht="15" customHeight="1" s="3">
      <c r="B10" s="17" t="n"/>
    </row>
    <row r="11" ht="15" customHeight="1" s="3">
      <c r="B11" s="17" t="n"/>
    </row>
    <row r="12" ht="15" customHeight="1" s="3">
      <c r="B12" s="17" t="n"/>
    </row>
    <row r="13" ht="15" customHeight="1" s="3">
      <c r="B13" s="17" t="n"/>
    </row>
    <row r="14" ht="15" customHeight="1" s="3">
      <c r="B14" s="17" t="n"/>
    </row>
    <row r="15" ht="15" customHeight="1" s="3">
      <c r="B15" s="17" t="n"/>
    </row>
    <row r="16" ht="15" customHeight="1" s="3">
      <c r="B16" s="17" t="n"/>
    </row>
    <row r="17" ht="15" customHeight="1" s="3">
      <c r="B17" s="17" t="n"/>
    </row>
    <row r="18" ht="15" customHeight="1" s="3">
      <c r="B18" s="17" t="n"/>
    </row>
    <row r="19" ht="15" customHeight="1" s="3">
      <c r="B19" s="17" t="n"/>
    </row>
    <row r="20" ht="15" customHeight="1" s="3">
      <c r="B20" s="17" t="n"/>
    </row>
    <row r="21" ht="15" customHeight="1" s="3">
      <c r="B21" s="17" t="n"/>
    </row>
    <row r="22" ht="15" customHeight="1" s="3">
      <c r="B22" s="17" t="n"/>
    </row>
    <row r="23" ht="15" customHeight="1" s="3">
      <c r="B23" s="17" t="n"/>
    </row>
    <row r="24" ht="15" customHeight="1" s="3">
      <c r="B24" s="17" t="n"/>
    </row>
    <row r="25" ht="15" customHeight="1" s="3">
      <c r="B25" s="17" t="n"/>
    </row>
    <row r="26" ht="15" customHeight="1" s="3">
      <c r="B26" s="17" t="n"/>
    </row>
    <row r="27" ht="15" customHeight="1" s="3">
      <c r="B27" s="17" t="n"/>
    </row>
    <row r="28" ht="15" customHeight="1" s="3">
      <c r="B28" s="17" t="n"/>
    </row>
    <row r="29" ht="15" customHeight="1" s="3">
      <c r="B29" s="17" t="n"/>
    </row>
    <row r="30" ht="15" customHeight="1" s="3">
      <c r="B30" s="17" t="n"/>
    </row>
    <row r="31" ht="15" customHeight="1" s="3">
      <c r="B31" s="17" t="n"/>
    </row>
    <row r="32" ht="15" customHeight="1" s="3">
      <c r="B32" s="17" t="n"/>
    </row>
    <row r="33" ht="15" customHeight="1" s="3">
      <c r="B33" s="17" t="n"/>
    </row>
  </sheetData>
  <mergeCells count="3">
    <mergeCell ref="D1:E1"/>
    <mergeCell ref="G1:H1"/>
    <mergeCell ref="A1:B1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Edghar Gonzalez</dc:creator>
  <dcterms:created xsi:type="dcterms:W3CDTF">2025-05-20T20:21:41Z</dcterms:created>
  <dcterms:modified xsi:type="dcterms:W3CDTF">2025-07-02T17:15:24Z</dcterms:modified>
  <cp:lastModifiedBy>Edghar Gonzalez</cp:lastModifiedBy>
</cp:coreProperties>
</file>