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025" windowHeight="7905"/>
  </bookViews>
  <sheets>
    <sheet name="Plan1" sheetId="1" r:id="rId1"/>
    <sheet name="Plan2" sheetId="2" r:id="rId2"/>
    <sheet name="Plan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C136" i="1" l="1"/>
  <c r="C135" i="1"/>
  <c r="C134" i="1"/>
  <c r="C133" i="1"/>
  <c r="C132" i="1"/>
  <c r="C129" i="1"/>
  <c r="C127" i="1"/>
  <c r="C126" i="1"/>
  <c r="C125" i="1"/>
  <c r="C124" i="1"/>
  <c r="C123" i="1"/>
  <c r="C120" i="1"/>
  <c r="S118" i="1"/>
  <c r="C116" i="1"/>
  <c r="C115" i="1"/>
  <c r="C114" i="1"/>
  <c r="C111" i="1"/>
  <c r="C110" i="1"/>
  <c r="C109" i="1"/>
  <c r="C107" i="1"/>
  <c r="C106" i="1"/>
  <c r="C105" i="1"/>
  <c r="C102" i="1"/>
  <c r="C101" i="1"/>
  <c r="C100" i="1"/>
  <c r="C99" i="1"/>
  <c r="C82" i="1"/>
  <c r="C81" i="1"/>
  <c r="C80" i="1"/>
  <c r="C77" i="1"/>
  <c r="C76" i="1"/>
  <c r="C75" i="1"/>
  <c r="C74" i="1"/>
  <c r="C73" i="1"/>
  <c r="C72" i="1"/>
  <c r="C68" i="1"/>
  <c r="C67" i="1"/>
  <c r="C66" i="1"/>
  <c r="C65" i="1"/>
  <c r="C64" i="1"/>
  <c r="C63" i="1"/>
  <c r="C59" i="1"/>
  <c r="C58" i="1"/>
  <c r="C57" i="1"/>
  <c r="C56" i="1"/>
  <c r="C55" i="1"/>
  <c r="C54" i="1"/>
  <c r="C50" i="1"/>
  <c r="C49" i="1"/>
  <c r="C48" i="1"/>
  <c r="C47" i="1"/>
  <c r="C46" i="1"/>
  <c r="C45" i="1"/>
  <c r="O29" i="1"/>
  <c r="K29" i="1"/>
  <c r="G29" i="1"/>
  <c r="G52" i="1" s="1"/>
  <c r="C28" i="1"/>
  <c r="C27" i="1"/>
  <c r="C26" i="1"/>
  <c r="C25" i="1"/>
  <c r="C24" i="1"/>
  <c r="C23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S21" i="1" s="1"/>
  <c r="D21" i="1"/>
  <c r="R20" i="1"/>
  <c r="R30" i="1" s="1"/>
  <c r="Q20" i="1"/>
  <c r="Q29" i="1" s="1"/>
  <c r="P20" i="1"/>
  <c r="O20" i="1"/>
  <c r="O30" i="1" s="1"/>
  <c r="N20" i="1"/>
  <c r="N30" i="1" s="1"/>
  <c r="M20" i="1"/>
  <c r="M29" i="1" s="1"/>
  <c r="L20" i="1"/>
  <c r="L13" i="1" s="1"/>
  <c r="K20" i="1"/>
  <c r="K30" i="1" s="1"/>
  <c r="J20" i="1"/>
  <c r="J30" i="1" s="1"/>
  <c r="I20" i="1"/>
  <c r="I29" i="1" s="1"/>
  <c r="H20" i="1"/>
  <c r="G20" i="1"/>
  <c r="G30" i="1" s="1"/>
  <c r="F20" i="1"/>
  <c r="F30" i="1" s="1"/>
  <c r="E20" i="1"/>
  <c r="E29" i="1" s="1"/>
  <c r="D20" i="1"/>
  <c r="D29" i="1" s="1"/>
  <c r="C19" i="1"/>
  <c r="C18" i="1"/>
  <c r="C17" i="1"/>
  <c r="C16" i="1"/>
  <c r="C15" i="1"/>
  <c r="C14" i="1"/>
  <c r="R13" i="1"/>
  <c r="O13" i="1"/>
  <c r="N13" i="1"/>
  <c r="K13" i="1"/>
  <c r="J13" i="1"/>
  <c r="G13" i="1"/>
  <c r="F13" i="1"/>
  <c r="O12" i="1"/>
  <c r="K12" i="1"/>
  <c r="G12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D52" i="1" l="1"/>
  <c r="D51" i="1"/>
  <c r="H12" i="1"/>
  <c r="I31" i="1"/>
  <c r="E52" i="1"/>
  <c r="E51" i="1"/>
  <c r="I52" i="1"/>
  <c r="I51" i="1"/>
  <c r="M52" i="1"/>
  <c r="M51" i="1"/>
  <c r="Q52" i="1"/>
  <c r="Q51" i="1"/>
  <c r="F31" i="1"/>
  <c r="J31" i="1"/>
  <c r="N31" i="1"/>
  <c r="R31" i="1"/>
  <c r="G31" i="1"/>
  <c r="K31" i="1"/>
  <c r="O31" i="1"/>
  <c r="D12" i="1"/>
  <c r="D13" i="1"/>
  <c r="H13" i="1"/>
  <c r="P13" i="1"/>
  <c r="E12" i="1"/>
  <c r="I12" i="1"/>
  <c r="M12" i="1"/>
  <c r="Q12" i="1"/>
  <c r="E13" i="1"/>
  <c r="I13" i="1"/>
  <c r="M13" i="1"/>
  <c r="Q13" i="1"/>
  <c r="F29" i="1"/>
  <c r="J29" i="1"/>
  <c r="N29" i="1"/>
  <c r="R29" i="1"/>
  <c r="K51" i="1"/>
  <c r="K52" i="1"/>
  <c r="O51" i="1"/>
  <c r="O52" i="1"/>
  <c r="D30" i="1"/>
  <c r="H30" i="1"/>
  <c r="H31" i="1" s="1"/>
  <c r="L30" i="1"/>
  <c r="L31" i="1" s="1"/>
  <c r="P30" i="1"/>
  <c r="P31" i="1" s="1"/>
  <c r="H29" i="1"/>
  <c r="L29" i="1"/>
  <c r="P29" i="1"/>
  <c r="P12" i="1" s="1"/>
  <c r="E30" i="1"/>
  <c r="I30" i="1"/>
  <c r="M30" i="1"/>
  <c r="M31" i="1" s="1"/>
  <c r="Q30" i="1"/>
  <c r="Q31" i="1" s="1"/>
  <c r="G51" i="1"/>
  <c r="L12" i="1"/>
  <c r="E31" i="1" l="1"/>
  <c r="O61" i="1"/>
  <c r="O60" i="1"/>
  <c r="L52" i="1"/>
  <c r="L51" i="1"/>
  <c r="J52" i="1"/>
  <c r="J12" i="1"/>
  <c r="J51" i="1"/>
  <c r="G61" i="1"/>
  <c r="G60" i="1"/>
  <c r="H52" i="1"/>
  <c r="H51" i="1"/>
  <c r="D31" i="1"/>
  <c r="S30" i="1"/>
  <c r="K61" i="1"/>
  <c r="K60" i="1"/>
  <c r="F12" i="1"/>
  <c r="F52" i="1"/>
  <c r="F51" i="1"/>
  <c r="S13" i="1"/>
  <c r="Q60" i="1"/>
  <c r="Q61" i="1"/>
  <c r="E60" i="1"/>
  <c r="E61" i="1"/>
  <c r="R52" i="1"/>
  <c r="R12" i="1"/>
  <c r="R51" i="1"/>
  <c r="S12" i="1"/>
  <c r="D60" i="1"/>
  <c r="D61" i="1"/>
  <c r="I60" i="1"/>
  <c r="I61" i="1"/>
  <c r="P52" i="1"/>
  <c r="P51" i="1"/>
  <c r="N51" i="1"/>
  <c r="N12" i="1"/>
  <c r="N52" i="1"/>
  <c r="M60" i="1"/>
  <c r="M61" i="1"/>
  <c r="I69" i="1" l="1"/>
  <c r="I70" i="1"/>
  <c r="R60" i="1"/>
  <c r="R61" i="1"/>
  <c r="E69" i="1"/>
  <c r="E70" i="1"/>
  <c r="G69" i="1"/>
  <c r="G70" i="1"/>
  <c r="J60" i="1"/>
  <c r="J61" i="1"/>
  <c r="S52" i="1"/>
  <c r="Q69" i="1"/>
  <c r="Q70" i="1"/>
  <c r="F60" i="1"/>
  <c r="F61" i="1"/>
  <c r="L60" i="1"/>
  <c r="L61" i="1"/>
  <c r="P60" i="1"/>
  <c r="P61" i="1"/>
  <c r="K69" i="1"/>
  <c r="K70" i="1"/>
  <c r="O69" i="1"/>
  <c r="O70" i="1"/>
  <c r="M69" i="1"/>
  <c r="M70" i="1"/>
  <c r="D69" i="1"/>
  <c r="D70" i="1"/>
  <c r="N60" i="1"/>
  <c r="N61" i="1"/>
  <c r="H60" i="1"/>
  <c r="H61" i="1"/>
  <c r="D78" i="1" l="1"/>
  <c r="D79" i="1"/>
  <c r="P69" i="1"/>
  <c r="P70" i="1"/>
  <c r="F70" i="1"/>
  <c r="S70" i="1" s="1"/>
  <c r="F69" i="1"/>
  <c r="J70" i="1"/>
  <c r="J69" i="1"/>
  <c r="H69" i="1"/>
  <c r="H70" i="1"/>
  <c r="O78" i="1"/>
  <c r="O79" i="1"/>
  <c r="O43" i="1" s="1"/>
  <c r="S61" i="1"/>
  <c r="Q83" i="1"/>
  <c r="N70" i="1"/>
  <c r="N69" i="1"/>
  <c r="Q79" i="1"/>
  <c r="Q78" i="1"/>
  <c r="Q43" i="1"/>
  <c r="I79" i="1"/>
  <c r="I83" i="1" s="1"/>
  <c r="I78" i="1"/>
  <c r="I43" i="1" s="1"/>
  <c r="G78" i="1"/>
  <c r="G79" i="1"/>
  <c r="G83" i="1" s="1"/>
  <c r="G42" i="1"/>
  <c r="E79" i="1"/>
  <c r="E83" i="1" s="1"/>
  <c r="E78" i="1"/>
  <c r="R70" i="1"/>
  <c r="R69" i="1"/>
  <c r="D83" i="1"/>
  <c r="K78" i="1"/>
  <c r="K79" i="1"/>
  <c r="K83" i="1" s="1"/>
  <c r="M79" i="1"/>
  <c r="M83" i="1" s="1"/>
  <c r="M78" i="1"/>
  <c r="L69" i="1"/>
  <c r="L70" i="1"/>
  <c r="R83" i="1" l="1"/>
  <c r="E103" i="1"/>
  <c r="E104" i="1"/>
  <c r="E42" i="1"/>
  <c r="Q103" i="1"/>
  <c r="Q104" i="1"/>
  <c r="J78" i="1"/>
  <c r="J43" i="1" s="1"/>
  <c r="J79" i="1"/>
  <c r="O83" i="1"/>
  <c r="K103" i="1"/>
  <c r="K104" i="1"/>
  <c r="R78" i="1"/>
  <c r="R79" i="1"/>
  <c r="G43" i="1"/>
  <c r="Q42" i="1"/>
  <c r="N78" i="1"/>
  <c r="N79" i="1"/>
  <c r="N83" i="1" s="1"/>
  <c r="R43" i="1"/>
  <c r="F78" i="1"/>
  <c r="F79" i="1"/>
  <c r="F42" i="1"/>
  <c r="E43" i="1"/>
  <c r="M43" i="1"/>
  <c r="R42" i="1"/>
  <c r="M103" i="1"/>
  <c r="M104" i="1"/>
  <c r="I103" i="1"/>
  <c r="I104" i="1"/>
  <c r="I42" i="1"/>
  <c r="M42" i="1"/>
  <c r="D104" i="1"/>
  <c r="D103" i="1"/>
  <c r="D43" i="1"/>
  <c r="D42" i="1"/>
  <c r="F83" i="1"/>
  <c r="L83" i="1"/>
  <c r="L78" i="1"/>
  <c r="L79" i="1"/>
  <c r="S79" i="1" s="1"/>
  <c r="S83" i="1" s="1"/>
  <c r="L42" i="1"/>
  <c r="G103" i="1"/>
  <c r="G104" i="1"/>
  <c r="K42" i="1"/>
  <c r="J42" i="1"/>
  <c r="F43" i="1"/>
  <c r="O103" i="1"/>
  <c r="O104" i="1"/>
  <c r="O42" i="1"/>
  <c r="H78" i="1"/>
  <c r="H42" i="1" s="1"/>
  <c r="H79" i="1"/>
  <c r="H83" i="1" s="1"/>
  <c r="J83" i="1"/>
  <c r="P78" i="1"/>
  <c r="P79" i="1"/>
  <c r="P83" i="1" s="1"/>
  <c r="P42" i="1"/>
  <c r="K43" i="1"/>
  <c r="I112" i="1" l="1"/>
  <c r="I113" i="1"/>
  <c r="P104" i="1"/>
  <c r="P103" i="1"/>
  <c r="P43" i="1"/>
  <c r="O113" i="1"/>
  <c r="O112" i="1"/>
  <c r="O98" i="1"/>
  <c r="O8" i="1" s="1"/>
  <c r="L104" i="1"/>
  <c r="L103" i="1"/>
  <c r="F103" i="1"/>
  <c r="F104" i="1"/>
  <c r="N103" i="1"/>
  <c r="N104" i="1"/>
  <c r="N42" i="1"/>
  <c r="G113" i="1"/>
  <c r="G112" i="1"/>
  <c r="M112" i="1"/>
  <c r="M98" i="1"/>
  <c r="M113" i="1"/>
  <c r="R103" i="1"/>
  <c r="R104" i="1"/>
  <c r="E112" i="1"/>
  <c r="E98" i="1" s="1"/>
  <c r="E8" i="1" s="1"/>
  <c r="E113" i="1"/>
  <c r="H104" i="1"/>
  <c r="H103" i="1"/>
  <c r="H43" i="1"/>
  <c r="D112" i="1"/>
  <c r="D98" i="1"/>
  <c r="D8" i="1" s="1"/>
  <c r="D113" i="1"/>
  <c r="L43" i="1"/>
  <c r="N43" i="1"/>
  <c r="Q112" i="1"/>
  <c r="Q98" i="1" s="1"/>
  <c r="Q8" i="1" s="1"/>
  <c r="Q113" i="1"/>
  <c r="M8" i="1"/>
  <c r="K113" i="1"/>
  <c r="K112" i="1"/>
  <c r="K98" i="1"/>
  <c r="K8" i="1" s="1"/>
  <c r="J103" i="1"/>
  <c r="J104" i="1"/>
  <c r="J112" i="1" l="1"/>
  <c r="J113" i="1"/>
  <c r="H112" i="1"/>
  <c r="H98" i="1" s="1"/>
  <c r="H8" i="1" s="1"/>
  <c r="H113" i="1"/>
  <c r="G121" i="1"/>
  <c r="G122" i="1"/>
  <c r="N112" i="1"/>
  <c r="N98" i="1"/>
  <c r="N8" i="1" s="1"/>
  <c r="N113" i="1"/>
  <c r="P112" i="1"/>
  <c r="P98" i="1"/>
  <c r="P113" i="1"/>
  <c r="I121" i="1"/>
  <c r="I122" i="1"/>
  <c r="Q121" i="1"/>
  <c r="Q122" i="1"/>
  <c r="E121" i="1"/>
  <c r="E122" i="1"/>
  <c r="K121" i="1"/>
  <c r="K122" i="1"/>
  <c r="R112" i="1"/>
  <c r="R98" i="1"/>
  <c r="R8" i="1" s="1"/>
  <c r="R113" i="1"/>
  <c r="P8" i="1"/>
  <c r="S104" i="1"/>
  <c r="S137" i="1" s="1"/>
  <c r="D122" i="1"/>
  <c r="D121" i="1"/>
  <c r="M121" i="1"/>
  <c r="M122" i="1"/>
  <c r="G98" i="1"/>
  <c r="G8" i="1" s="1"/>
  <c r="F112" i="1"/>
  <c r="F98" i="1"/>
  <c r="F8" i="1" s="1"/>
  <c r="F113" i="1"/>
  <c r="L112" i="1"/>
  <c r="L113" i="1"/>
  <c r="O121" i="1"/>
  <c r="O122" i="1"/>
  <c r="I98" i="1"/>
  <c r="I8" i="1" s="1"/>
  <c r="L122" i="1" l="1"/>
  <c r="L121" i="1"/>
  <c r="K130" i="1"/>
  <c r="K97" i="1" s="1"/>
  <c r="K7" i="1" s="1"/>
  <c r="K131" i="1"/>
  <c r="K137" i="1" s="1"/>
  <c r="K9" i="1" s="1"/>
  <c r="I130" i="1"/>
  <c r="I131" i="1"/>
  <c r="J121" i="1"/>
  <c r="J122" i="1"/>
  <c r="O137" i="1"/>
  <c r="O130" i="1"/>
  <c r="O97" i="1" s="1"/>
  <c r="O7" i="1" s="1"/>
  <c r="O131" i="1"/>
  <c r="F121" i="1"/>
  <c r="F122" i="1"/>
  <c r="M130" i="1"/>
  <c r="M131" i="1"/>
  <c r="M137" i="1" s="1"/>
  <c r="M9" i="1" s="1"/>
  <c r="M97" i="1"/>
  <c r="M7" i="1" s="1"/>
  <c r="R121" i="1"/>
  <c r="R122" i="1"/>
  <c r="I97" i="1"/>
  <c r="N121" i="1"/>
  <c r="N122" i="1"/>
  <c r="D131" i="1"/>
  <c r="D137" i="1" s="1"/>
  <c r="D130" i="1"/>
  <c r="D97" i="1" s="1"/>
  <c r="D7" i="1" s="1"/>
  <c r="E130" i="1"/>
  <c r="E131" i="1"/>
  <c r="E137" i="1" s="1"/>
  <c r="E9" i="1" s="1"/>
  <c r="E97" i="1"/>
  <c r="E7" i="1" s="1"/>
  <c r="Q130" i="1"/>
  <c r="Q131" i="1"/>
  <c r="Q137" i="1" s="1"/>
  <c r="Q9" i="1" s="1"/>
  <c r="Q97" i="1"/>
  <c r="Q7" i="1" s="1"/>
  <c r="H122" i="1"/>
  <c r="H121" i="1"/>
  <c r="L98" i="1"/>
  <c r="L8" i="1" s="1"/>
  <c r="I137" i="1"/>
  <c r="P122" i="1"/>
  <c r="P121" i="1"/>
  <c r="G130" i="1"/>
  <c r="G97" i="1" s="1"/>
  <c r="G131" i="1"/>
  <c r="G137" i="1" s="1"/>
  <c r="J98" i="1"/>
  <c r="J8" i="1" s="1"/>
  <c r="D9" i="1" l="1"/>
  <c r="G9" i="1"/>
  <c r="G7" i="1"/>
  <c r="H131" i="1"/>
  <c r="H130" i="1"/>
  <c r="H97" i="1" s="1"/>
  <c r="H7" i="1" s="1"/>
  <c r="R130" i="1"/>
  <c r="R131" i="1"/>
  <c r="R137" i="1" s="1"/>
  <c r="R97" i="1"/>
  <c r="J130" i="1"/>
  <c r="J97" i="1" s="1"/>
  <c r="J131" i="1"/>
  <c r="H137" i="1"/>
  <c r="H9" i="1" s="1"/>
  <c r="N130" i="1"/>
  <c r="N97" i="1" s="1"/>
  <c r="N131" i="1"/>
  <c r="N137" i="1" s="1"/>
  <c r="F130" i="1"/>
  <c r="F97" i="1" s="1"/>
  <c r="F131" i="1"/>
  <c r="F137" i="1" s="1"/>
  <c r="L131" i="1"/>
  <c r="L137" i="1" s="1"/>
  <c r="L9" i="1" s="1"/>
  <c r="L130" i="1"/>
  <c r="L97" i="1" s="1"/>
  <c r="L7" i="1" s="1"/>
  <c r="I7" i="1"/>
  <c r="I9" i="1"/>
  <c r="O9" i="1"/>
  <c r="P131" i="1"/>
  <c r="P137" i="1" s="1"/>
  <c r="P9" i="1" s="1"/>
  <c r="P130" i="1"/>
  <c r="P97" i="1" s="1"/>
  <c r="P7" i="1" s="1"/>
  <c r="J137" i="1"/>
  <c r="N7" i="1" l="1"/>
  <c r="N9" i="1"/>
  <c r="F9" i="1"/>
  <c r="S9" i="1" s="1"/>
  <c r="F7" i="1"/>
  <c r="J9" i="1"/>
  <c r="J7" i="1"/>
  <c r="R9" i="1"/>
  <c r="R7" i="1"/>
  <c r="S138" i="1" l="1"/>
  <c r="S84" i="1"/>
</calcChain>
</file>

<file path=xl/comments1.xml><?xml version="1.0" encoding="utf-8"?>
<comments xmlns="http://schemas.openxmlformats.org/spreadsheetml/2006/main">
  <authors>
    <author>User</author>
  </authors>
  <commentList>
    <comment ref="D20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<sst xmlns="http://schemas.openxmlformats.org/spreadsheetml/2006/main" count="334" uniqueCount="34">
  <si>
    <t>Início</t>
  </si>
  <si>
    <t>PROFISSIONAL</t>
  </si>
  <si>
    <t>AJUDANTE</t>
  </si>
  <si>
    <t>x</t>
  </si>
  <si>
    <t>Presentes</t>
  </si>
  <si>
    <t>Edgard</t>
  </si>
  <si>
    <t>Marcelus</t>
  </si>
  <si>
    <t>Samuel</t>
  </si>
  <si>
    <t>Ademir</t>
  </si>
  <si>
    <t>Cosme</t>
  </si>
  <si>
    <t>Agricio</t>
  </si>
  <si>
    <t>Ricardo</t>
  </si>
  <si>
    <t>Silvio</t>
  </si>
  <si>
    <t>Luiz Fernando</t>
  </si>
  <si>
    <t>Richard</t>
  </si>
  <si>
    <t>Luis Fernando (Batata)</t>
  </si>
  <si>
    <t>Alex</t>
  </si>
  <si>
    <t>Marcos</t>
  </si>
  <si>
    <t>Valor da diária</t>
  </si>
  <si>
    <t xml:space="preserve">Na semana </t>
  </si>
  <si>
    <t>Valor de acrecimo</t>
  </si>
  <si>
    <t>No acumulado</t>
  </si>
  <si>
    <t>Total dias Mês</t>
  </si>
  <si>
    <t>Total de Faltas</t>
  </si>
  <si>
    <t>Custo total das diárias</t>
  </si>
  <si>
    <t>ABRIL</t>
  </si>
  <si>
    <t>Pediu p/sair</t>
  </si>
  <si>
    <t>Dias trab. semana</t>
  </si>
  <si>
    <t>Total da semana</t>
  </si>
  <si>
    <t>MAIO</t>
  </si>
  <si>
    <t>Faltou</t>
  </si>
  <si>
    <t>Dispensado</t>
  </si>
  <si>
    <t>P/outra obra</t>
  </si>
  <si>
    <t>JUNHO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</si>
</sst>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indexed="64"/>
      </left>
      <right/>
      <top/>
      <bottom/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thin">
        <color rgb="FFFF3300"/>
      </top>
      <bottom style="thin">
        <color rgb="FFFF33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rgb="FFFF3300"/>
      </right>
      <top style="thin">
        <color rgb="FFFF0000"/>
      </top>
      <bottom style="thin">
        <color rgb="FFFF33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3300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8" xfId="0" applyBorder="1"/>
    <xf numFmtId="0" fontId="1" fillId="0" borderId="0" xfId="0" applyFont="1" applyBorder="1"/>
    <xf numFmtId="164" fontId="1" fillId="0" borderId="10" xfId="0" applyNumberFormat="1" applyFon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0" borderId="11" xfId="0" applyNumberFormat="1" applyBorder="1" applyAlignment="1">
      <alignment horizontal="left"/>
    </xf>
    <xf numFmtId="164" fontId="1" fillId="0" borderId="12" xfId="0" applyNumberFormat="1" applyFont="1" applyBorder="1" applyAlignment="1">
      <alignment horizontal="left"/>
    </xf>
    <xf numFmtId="164" fontId="0" fillId="0" borderId="13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0" fontId="1" fillId="0" borderId="8" xfId="0" applyFont="1" applyBorder="1"/>
    <xf numFmtId="164" fontId="0" fillId="0" borderId="0" xfId="0" applyNumberFormat="1" applyBorder="1" applyAlignment="1">
      <alignment horizontal="left"/>
    </xf>
    <xf numFmtId="164" fontId="1" fillId="2" borderId="10" xfId="0" applyNumberFormat="1" applyFont="1" applyFill="1" applyBorder="1" applyAlignment="1">
      <alignment horizontal="left"/>
    </xf>
    <xf numFmtId="0" fontId="1" fillId="0" borderId="15" xfId="0" applyFont="1" applyBorder="1"/>
    <xf numFmtId="164" fontId="0" fillId="0" borderId="0" xfId="0" applyNumberFormat="1"/>
    <xf numFmtId="0" fontId="1" fillId="0" borderId="10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7" xfId="0" applyNumberFormat="1" applyFont="1" applyBorder="1" applyAlignment="1">
      <alignment horizontal="center"/>
    </xf>
    <xf numFmtId="0" fontId="0" fillId="0" borderId="16" xfId="0" applyBorder="1"/>
    <xf numFmtId="164" fontId="1" fillId="2" borderId="0" xfId="0" applyNumberFormat="1" applyFont="1" applyFill="1" applyBorder="1" applyAlignment="1">
      <alignment horizontal="left"/>
    </xf>
    <xf numFmtId="164" fontId="1" fillId="2" borderId="17" xfId="0" applyNumberFormat="1" applyFont="1" applyFill="1" applyBorder="1" applyAlignment="1">
      <alignment horizontal="left"/>
    </xf>
    <xf numFmtId="164" fontId="0" fillId="2" borderId="15" xfId="0" applyNumberFormat="1" applyFill="1" applyBorder="1"/>
    <xf numFmtId="0" fontId="2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0" borderId="11" xfId="0" applyNumberFormat="1" applyBorder="1"/>
    <xf numFmtId="14" fontId="0" fillId="0" borderId="8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7" xfId="0" applyBorder="1"/>
    <xf numFmtId="164" fontId="0" fillId="2" borderId="17" xfId="0" applyNumberFormat="1" applyFill="1" applyBorder="1" applyAlignment="1">
      <alignment horizontal="center"/>
    </xf>
    <xf numFmtId="164" fontId="0" fillId="2" borderId="0" xfId="0" applyNumberFormat="1" applyFill="1"/>
    <xf numFmtId="14" fontId="0" fillId="0" borderId="22" xfId="0" applyNumberFormat="1" applyBorder="1" applyAlignment="1">
      <alignment horizontal="center"/>
    </xf>
    <xf numFmtId="0" fontId="0" fillId="0" borderId="23" xfId="0" applyBorder="1"/>
    <xf numFmtId="164" fontId="0" fillId="0" borderId="23" xfId="0" applyNumberFormat="1" applyBorder="1" applyAlignment="1">
      <alignment horizontal="center"/>
    </xf>
    <xf numFmtId="0" fontId="0" fillId="0" borderId="24" xfId="0" applyBorder="1"/>
    <xf numFmtId="14" fontId="0" fillId="0" borderId="25" xfId="0" applyNumberFormat="1" applyBorder="1" applyAlignment="1">
      <alignment horizontal="center"/>
    </xf>
    <xf numFmtId="0" fontId="0" fillId="0" borderId="26" xfId="0" applyBorder="1"/>
    <xf numFmtId="0" fontId="1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164" fontId="0" fillId="0" borderId="29" xfId="0" applyNumberFormat="1" applyBorder="1" applyAlignment="1">
      <alignment horizontal="center"/>
    </xf>
    <xf numFmtId="164" fontId="0" fillId="3" borderId="29" xfId="0" applyNumberFormat="1" applyFill="1" applyBorder="1" applyAlignment="1">
      <alignment horizontal="center"/>
    </xf>
    <xf numFmtId="164" fontId="0" fillId="3" borderId="30" xfId="0" applyNumberFormat="1" applyFill="1" applyBorder="1"/>
    <xf numFmtId="14" fontId="0" fillId="0" borderId="31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0" xfId="0" applyBorder="1"/>
    <xf numFmtId="0" fontId="0" fillId="0" borderId="2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3" xfId="0" applyFon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0" fillId="0" borderId="37" xfId="0" applyBorder="1"/>
    <xf numFmtId="0" fontId="1" fillId="0" borderId="37" xfId="0" applyFont="1" applyBorder="1"/>
    <xf numFmtId="0" fontId="1" fillId="0" borderId="27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/>
    <xf numFmtId="0" fontId="1" fillId="0" borderId="33" xfId="0" applyFont="1" applyBorder="1" applyAlignment="1">
      <alignment horizontal="center"/>
    </xf>
    <xf numFmtId="0" fontId="1" fillId="0" borderId="17" xfId="0" applyFont="1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4" xfId="0" applyBorder="1" applyAlignment="1" applyProtection="1">
      <alignment horizontal="center"/>
      <protection locked="0"/>
    </xf>
    <xf numFmtId="0" fontId="0" fillId="0" borderId="35" xfId="0" applyBorder="1" applyAlignment="1" applyProtection="1">
      <alignment horizontal="center"/>
      <protection locked="0"/>
    </xf>
    <xf numFmtId="0" fontId="0" fillId="0" borderId="36" xfId="0" applyBorder="1" applyAlignment="1" applyProtection="1">
      <alignment horizontal="center"/>
      <protection locked="0"/>
    </xf>
    <xf numFmtId="0" fontId="1" fillId="0" borderId="39" xfId="0" applyFont="1" applyBorder="1"/>
    <xf numFmtId="0" fontId="0" fillId="0" borderId="40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1" fillId="0" borderId="26" xfId="0" applyFont="1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32" xfId="0" applyBorder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41" xfId="0" applyBorder="1"/>
    <xf numFmtId="0" fontId="0" fillId="0" borderId="42" xfId="0" applyBorder="1"/>
    <xf numFmtId="164" fontId="0" fillId="3" borderId="42" xfId="0" applyNumberFormat="1" applyFill="1" applyBorder="1" applyAlignment="1">
      <alignment horizontal="center"/>
    </xf>
    <xf numFmtId="164" fontId="0" fillId="3" borderId="43" xfId="0" applyNumberFormat="1" applyFill="1" applyBorder="1" applyAlignment="1">
      <alignment horizontal="center"/>
    </xf>
    <xf numFmtId="0" fontId="1" fillId="0" borderId="11" xfId="0" applyNumberFormat="1" applyFont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0" fillId="0" borderId="44" xfId="0" applyBorder="1"/>
    <xf numFmtId="14" fontId="0" fillId="0" borderId="45" xfId="0" applyNumberFormat="1" applyBorder="1" applyAlignment="1">
      <alignment horizontal="center"/>
    </xf>
    <xf numFmtId="0" fontId="0" fillId="0" borderId="46" xfId="0" applyBorder="1"/>
    <xf numFmtId="164" fontId="0" fillId="0" borderId="47" xfId="0" applyNumberFormat="1" applyBorder="1" applyAlignment="1">
      <alignment horizontal="center"/>
    </xf>
    <xf numFmtId="164" fontId="0" fillId="0" borderId="48" xfId="0" applyNumberFormat="1" applyBorder="1" applyAlignment="1">
      <alignment horizontal="center"/>
    </xf>
    <xf numFmtId="14" fontId="0" fillId="0" borderId="49" xfId="0" applyNumberFormat="1" applyBorder="1" applyAlignment="1">
      <alignment horizontal="center"/>
    </xf>
    <xf numFmtId="0" fontId="1" fillId="0" borderId="46" xfId="0" applyFont="1" applyBorder="1" applyAlignment="1" applyProtection="1">
      <alignment horizontal="center"/>
      <protection locked="0"/>
    </xf>
    <xf numFmtId="0" fontId="0" fillId="0" borderId="46" xfId="0" applyBorder="1" applyAlignment="1" applyProtection="1">
      <alignment horizontal="center"/>
      <protection locked="0"/>
    </xf>
    <xf numFmtId="0" fontId="1" fillId="0" borderId="50" xfId="0" applyFont="1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51" xfId="0" applyFont="1" applyBorder="1" applyAlignment="1" applyProtection="1">
      <alignment horizontal="center"/>
      <protection locked="0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52" xfId="0" applyNumberFormat="1" applyBorder="1" applyAlignment="1">
      <alignment horizontal="center"/>
    </xf>
    <xf numFmtId="0" fontId="1" fillId="0" borderId="21" xfId="0" applyFont="1" applyBorder="1" applyAlignment="1" applyProtection="1">
      <alignment horizontal="center"/>
      <protection locked="0"/>
    </xf>
    <xf numFmtId="0" fontId="0" fillId="0" borderId="53" xfId="0" applyBorder="1" applyAlignment="1" applyProtection="1">
      <alignment horizontal="center"/>
      <protection locked="0"/>
    </xf>
    <xf numFmtId="14" fontId="0" fillId="0" borderId="54" xfId="0" applyNumberFormat="1" applyBorder="1" applyAlignment="1">
      <alignment horizontal="center"/>
    </xf>
    <xf numFmtId="0" fontId="0" fillId="0" borderId="40" xfId="0" applyBorder="1"/>
    <xf numFmtId="0" fontId="0" fillId="0" borderId="55" xfId="0" applyBorder="1" applyAlignment="1" applyProtection="1">
      <alignment horizontal="center"/>
      <protection locked="0"/>
    </xf>
    <xf numFmtId="14" fontId="0" fillId="0" borderId="56" xfId="0" applyNumberFormat="1" applyBorder="1" applyAlignment="1">
      <alignment horizontal="center"/>
    </xf>
    <xf numFmtId="0" fontId="0" fillId="0" borderId="57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1" fillId="0" borderId="57" xfId="0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164" fontId="0" fillId="0" borderId="0" xfId="0" applyNumberFormat="1" applyFill="1"/>
    <xf numFmtId="0" fontId="1" fillId="0" borderId="59" xfId="0" applyFont="1" applyBorder="1"/>
    <xf numFmtId="0" fontId="0" fillId="0" borderId="60" xfId="0" applyBorder="1"/>
    <xf numFmtId="0" fontId="0" fillId="0" borderId="47" xfId="0" applyBorder="1"/>
    <xf numFmtId="0" fontId="0" fillId="0" borderId="47" xfId="0" applyBorder="1" applyAlignment="1" applyProtection="1">
      <alignment horizontal="center"/>
      <protection locked="0"/>
    </xf>
    <xf numFmtId="0" fontId="0" fillId="0" borderId="48" xfId="0" applyBorder="1" applyAlignment="1" applyProtection="1">
      <alignment horizontal="center"/>
      <protection locked="0"/>
    </xf>
  </cellXfs>
  <cellStyles count="1">
    <cellStyle name="Normal" xfId="0" builtinId="0"/>
  </cellStyles>
  <dxfs count="120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_Fis&#237;co_Finan_&amp;_Curva_S_V_(2)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.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 t="str">
            <v>Faltou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138"/>
  <sheetViews>
    <sheetView tabSelected="1" zoomScale="80" zoomScaleNormal="80" workbookViewId="0">
      <selection activeCell="I17" sqref="I17"/>
    </sheetView>
  </sheetViews>
  <sheetFormatPr defaultRowHeight="15" x14ac:dyDescent="0.25"/>
  <cols>
    <col min="2" max="2" width="19.85546875" bestFit="1" customWidth="1"/>
    <col min="3" max="3" width="8.7109375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9" max="19" width="13.42578125" bestFit="1" customWidth="1"/>
  </cols>
  <sheetData>
    <row r="2" spans="2:19" ht="15.75" thickBot="1" x14ac:dyDescent="0.3"/>
    <row r="3" spans="2:19" x14ac:dyDescent="0.25">
      <c r="B3" s="1" t="s">
        <v>0</v>
      </c>
      <c r="C3" s="2"/>
      <c r="D3" s="3" t="s">
        <v>1</v>
      </c>
      <c r="E3" s="4"/>
      <c r="F3" s="4"/>
      <c r="G3" s="4"/>
      <c r="H3" s="4"/>
      <c r="I3" s="5"/>
      <c r="J3" s="6" t="s">
        <v>2</v>
      </c>
      <c r="K3" s="4"/>
      <c r="L3" s="4"/>
      <c r="M3" s="4"/>
      <c r="N3" s="4"/>
      <c r="O3" s="7"/>
      <c r="P3" s="7"/>
      <c r="Q3" s="7"/>
      <c r="R3" s="5"/>
      <c r="S3" s="8"/>
    </row>
    <row r="4" spans="2:19" x14ac:dyDescent="0.25">
      <c r="B4" s="9" t="s">
        <v>3</v>
      </c>
      <c r="C4" s="10" t="s">
        <v>4</v>
      </c>
      <c r="D4" s="11" t="s">
        <v>5</v>
      </c>
      <c r="E4" s="12" t="s">
        <v>6</v>
      </c>
      <c r="F4" s="11" t="s">
        <v>7</v>
      </c>
      <c r="G4" s="11" t="s">
        <v>8</v>
      </c>
      <c r="H4" s="12" t="s">
        <v>9</v>
      </c>
      <c r="I4" s="13" t="s">
        <v>10</v>
      </c>
      <c r="J4" s="14" t="s">
        <v>11</v>
      </c>
      <c r="K4" s="11" t="s">
        <v>12</v>
      </c>
      <c r="L4" s="11" t="s">
        <v>13</v>
      </c>
      <c r="M4" s="11" t="s">
        <v>14</v>
      </c>
      <c r="N4" s="11" t="s">
        <v>15</v>
      </c>
      <c r="O4" s="15" t="s">
        <v>16</v>
      </c>
      <c r="P4" s="15" t="s">
        <v>17</v>
      </c>
      <c r="Q4" s="15"/>
      <c r="R4" s="16"/>
      <c r="S4" s="17"/>
    </row>
    <row r="5" spans="2:19" x14ac:dyDescent="0.25">
      <c r="B5" s="18" t="s">
        <v>18</v>
      </c>
      <c r="C5" s="19" t="s">
        <v>19</v>
      </c>
      <c r="D5" s="20">
        <v>135</v>
      </c>
      <c r="E5" s="21">
        <v>165</v>
      </c>
      <c r="F5" s="20">
        <v>165</v>
      </c>
      <c r="G5" s="20">
        <v>165</v>
      </c>
      <c r="H5" s="21">
        <v>165</v>
      </c>
      <c r="I5" s="22">
        <v>165</v>
      </c>
      <c r="J5" s="23">
        <v>90</v>
      </c>
      <c r="K5" s="20">
        <v>90</v>
      </c>
      <c r="L5" s="20">
        <v>90</v>
      </c>
      <c r="M5" s="20">
        <v>90</v>
      </c>
      <c r="N5" s="21">
        <v>90</v>
      </c>
      <c r="O5" s="24">
        <v>90</v>
      </c>
      <c r="P5" s="24">
        <v>90</v>
      </c>
      <c r="Q5" s="24"/>
      <c r="R5" s="22"/>
      <c r="S5" s="25"/>
    </row>
    <row r="6" spans="2:19" x14ac:dyDescent="0.25">
      <c r="B6" s="26" t="s">
        <v>20</v>
      </c>
      <c r="C6" s="27"/>
      <c r="D6" s="28">
        <f>SUM(D11,D41,D96)</f>
        <v>0</v>
      </c>
      <c r="E6" s="28">
        <f t="shared" ref="E6:R6" si="0">SUM(E11,E41,E96)</f>
        <v>0</v>
      </c>
      <c r="F6" s="28">
        <f t="shared" si="0"/>
        <v>0</v>
      </c>
      <c r="G6" s="28">
        <f t="shared" si="0"/>
        <v>0</v>
      </c>
      <c r="H6" s="28">
        <f t="shared" si="0"/>
        <v>0</v>
      </c>
      <c r="I6" s="28">
        <f t="shared" si="0"/>
        <v>0</v>
      </c>
      <c r="J6" s="28">
        <f t="shared" si="0"/>
        <v>0</v>
      </c>
      <c r="K6" s="28">
        <f t="shared" si="0"/>
        <v>0</v>
      </c>
      <c r="L6" s="28">
        <f t="shared" si="0"/>
        <v>0</v>
      </c>
      <c r="M6" s="28">
        <f t="shared" si="0"/>
        <v>0</v>
      </c>
      <c r="N6" s="28">
        <f t="shared" si="0"/>
        <v>10</v>
      </c>
      <c r="O6" s="28">
        <f t="shared" si="0"/>
        <v>10</v>
      </c>
      <c r="P6" s="28">
        <f t="shared" si="0"/>
        <v>0</v>
      </c>
      <c r="Q6" s="28">
        <f t="shared" si="0"/>
        <v>0</v>
      </c>
      <c r="R6" s="28">
        <f t="shared" si="0"/>
        <v>0</v>
      </c>
      <c r="S6" s="29" t="s">
        <v>21</v>
      </c>
    </row>
    <row r="7" spans="2:19" x14ac:dyDescent="0.25">
      <c r="B7" s="26" t="s">
        <v>22</v>
      </c>
      <c r="C7" s="27"/>
      <c r="D7" s="31">
        <f t="shared" ref="D7:R7" si="1">IF(SUM(D20,D29,D51,D60,D69,D78,D97)&gt;0,SUM(D20,D29,D51,D60,D69,D78,D97),"")</f>
        <v>45</v>
      </c>
      <c r="E7" s="31">
        <f t="shared" si="1"/>
        <v>17</v>
      </c>
      <c r="F7" s="31">
        <f t="shared" si="1"/>
        <v>34</v>
      </c>
      <c r="G7" s="31">
        <f t="shared" si="1"/>
        <v>20</v>
      </c>
      <c r="H7" s="31">
        <f t="shared" si="1"/>
        <v>3</v>
      </c>
      <c r="I7" s="31">
        <f t="shared" si="1"/>
        <v>4</v>
      </c>
      <c r="J7" s="31">
        <f t="shared" si="1"/>
        <v>1</v>
      </c>
      <c r="K7" s="31">
        <f t="shared" si="1"/>
        <v>1</v>
      </c>
      <c r="L7" s="31">
        <f t="shared" si="1"/>
        <v>34</v>
      </c>
      <c r="M7" s="31">
        <f t="shared" si="1"/>
        <v>35</v>
      </c>
      <c r="N7" s="31">
        <f t="shared" si="1"/>
        <v>22</v>
      </c>
      <c r="O7" s="31">
        <f t="shared" si="1"/>
        <v>22</v>
      </c>
      <c r="P7" s="31">
        <f t="shared" si="1"/>
        <v>4</v>
      </c>
      <c r="Q7" s="31" t="str">
        <f t="shared" si="1"/>
        <v/>
      </c>
      <c r="R7" s="31" t="str">
        <f t="shared" si="1"/>
        <v/>
      </c>
      <c r="S7" s="29"/>
    </row>
    <row r="8" spans="2:19" x14ac:dyDescent="0.25">
      <c r="B8" s="32" t="s">
        <v>23</v>
      </c>
      <c r="C8" s="27"/>
      <c r="D8" s="33" t="str">
        <f>IF(SUM(D13,D43,D98)&gt;0,SUM(D13,D43,D98),"")</f>
        <v/>
      </c>
      <c r="E8" s="33" t="str">
        <f t="shared" ref="E8:R8" si="2">IF(SUM(E13,E43,E98)&gt;0,SUM(E13,E43,E98),"")</f>
        <v/>
      </c>
      <c r="F8" s="33" t="str">
        <f t="shared" si="2"/>
        <v/>
      </c>
      <c r="G8" s="33">
        <f t="shared" si="2"/>
        <v>1</v>
      </c>
      <c r="H8" s="33" t="str">
        <f t="shared" si="2"/>
        <v/>
      </c>
      <c r="I8" s="33" t="str">
        <f t="shared" si="2"/>
        <v/>
      </c>
      <c r="J8" s="33" t="str">
        <f t="shared" si="2"/>
        <v/>
      </c>
      <c r="K8" s="33" t="str">
        <f t="shared" si="2"/>
        <v/>
      </c>
      <c r="L8" s="33">
        <f t="shared" si="2"/>
        <v>2</v>
      </c>
      <c r="M8" s="33" t="str">
        <f t="shared" si="2"/>
        <v/>
      </c>
      <c r="N8" s="33">
        <f t="shared" si="2"/>
        <v>1</v>
      </c>
      <c r="O8" s="33">
        <f t="shared" si="2"/>
        <v>3</v>
      </c>
      <c r="P8" s="33" t="str">
        <f t="shared" si="2"/>
        <v/>
      </c>
      <c r="Q8" s="33" t="str">
        <f t="shared" si="2"/>
        <v/>
      </c>
      <c r="R8" s="33" t="str">
        <f t="shared" si="2"/>
        <v/>
      </c>
      <c r="S8" s="29"/>
    </row>
    <row r="9" spans="2:19" ht="15.75" thickBot="1" x14ac:dyDescent="0.3">
      <c r="B9" s="34" t="s">
        <v>24</v>
      </c>
      <c r="C9" s="35"/>
      <c r="D9" s="36">
        <f>COUNTIF(D12:D137,$B$4)*D5+D6</f>
        <v>6075</v>
      </c>
      <c r="E9" s="36">
        <f t="shared" ref="E9:R9" si="3">COUNTIF(E12:E137,$B$4)*E5+E6</f>
        <v>2805</v>
      </c>
      <c r="F9" s="36">
        <f t="shared" si="3"/>
        <v>5610</v>
      </c>
      <c r="G9" s="36">
        <f t="shared" si="3"/>
        <v>3300</v>
      </c>
      <c r="H9" s="36">
        <f t="shared" si="3"/>
        <v>495</v>
      </c>
      <c r="I9" s="36">
        <f t="shared" si="3"/>
        <v>660</v>
      </c>
      <c r="J9" s="36">
        <f t="shared" si="3"/>
        <v>90</v>
      </c>
      <c r="K9" s="36">
        <f t="shared" si="3"/>
        <v>90</v>
      </c>
      <c r="L9" s="36">
        <f t="shared" si="3"/>
        <v>3060</v>
      </c>
      <c r="M9" s="36">
        <f t="shared" si="3"/>
        <v>3150</v>
      </c>
      <c r="N9" s="36">
        <f t="shared" si="3"/>
        <v>1990</v>
      </c>
      <c r="O9" s="36">
        <f t="shared" si="3"/>
        <v>1990</v>
      </c>
      <c r="P9" s="36">
        <f t="shared" si="3"/>
        <v>360</v>
      </c>
      <c r="Q9" s="36">
        <f t="shared" si="3"/>
        <v>0</v>
      </c>
      <c r="R9" s="36">
        <f t="shared" si="3"/>
        <v>0</v>
      </c>
      <c r="S9" s="37">
        <f>SUM(D9:R9)</f>
        <v>29675</v>
      </c>
    </row>
    <row r="10" spans="2:19" ht="18" x14ac:dyDescent="0.25">
      <c r="B10" s="38" t="s">
        <v>25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</row>
    <row r="11" spans="2:19" x14ac:dyDescent="0.25">
      <c r="B11" s="26" t="s">
        <v>20</v>
      </c>
      <c r="C11" s="27"/>
      <c r="D11" s="20"/>
      <c r="E11" s="21"/>
      <c r="F11" s="20"/>
      <c r="G11" s="20"/>
      <c r="H11" s="21"/>
      <c r="I11" s="22"/>
      <c r="J11" s="23"/>
      <c r="K11" s="20"/>
      <c r="L11" s="20"/>
      <c r="M11" s="20"/>
      <c r="N11" s="21">
        <v>10</v>
      </c>
      <c r="O11" s="24">
        <v>10</v>
      </c>
      <c r="P11" s="24"/>
      <c r="Q11" s="24"/>
      <c r="R11" s="24"/>
      <c r="S11" s="41"/>
    </row>
    <row r="12" spans="2:19" x14ac:dyDescent="0.25">
      <c r="B12" s="26" t="s">
        <v>22</v>
      </c>
      <c r="C12" s="27"/>
      <c r="D12" s="31">
        <f>IF(SUM(D20,D29)&gt;0,SUM(D20,D29),"")</f>
        <v>11</v>
      </c>
      <c r="E12" s="31" t="str">
        <f t="shared" ref="E12:R12" si="4">IF(SUM(E20,E29)&gt;0,SUM(E20,E29),"")</f>
        <v/>
      </c>
      <c r="F12" s="31">
        <f t="shared" si="4"/>
        <v>8</v>
      </c>
      <c r="G12" s="31" t="str">
        <f t="shared" si="4"/>
        <v/>
      </c>
      <c r="H12" s="31" t="str">
        <f t="shared" si="4"/>
        <v/>
      </c>
      <c r="I12" s="31" t="str">
        <f t="shared" si="4"/>
        <v/>
      </c>
      <c r="J12" s="31">
        <f t="shared" si="4"/>
        <v>1</v>
      </c>
      <c r="K12" s="31">
        <f t="shared" si="4"/>
        <v>1</v>
      </c>
      <c r="L12" s="31">
        <f t="shared" si="4"/>
        <v>9</v>
      </c>
      <c r="M12" s="31">
        <f t="shared" si="4"/>
        <v>8</v>
      </c>
      <c r="N12" s="31" t="str">
        <f t="shared" si="4"/>
        <v/>
      </c>
      <c r="O12" s="31" t="str">
        <f t="shared" si="4"/>
        <v/>
      </c>
      <c r="P12" s="31" t="str">
        <f t="shared" si="4"/>
        <v/>
      </c>
      <c r="Q12" s="31" t="str">
        <f t="shared" si="4"/>
        <v/>
      </c>
      <c r="R12" s="31" t="str">
        <f t="shared" si="4"/>
        <v/>
      </c>
      <c r="S12" s="42">
        <f>IF(D12&lt;&gt;$B$4,D12="",1*$D$5)+IF(E12&lt;&gt;$B$4,0,1*$E$5)+IF(F12&lt;&gt;$B$4,0,1*$F$5)</f>
        <v>0</v>
      </c>
    </row>
    <row r="13" spans="2:19" x14ac:dyDescent="0.25">
      <c r="B13" s="32" t="s">
        <v>23</v>
      </c>
      <c r="C13" s="27"/>
      <c r="D13" s="33" t="str">
        <f>IF(COUNTIF(D16:D28,'[1]Dados de Físico Semanal'!$C$2)&gt;0,COUNTIF(D16:D28,'[1]Dados de Físico Semanal'!$C$2),"")</f>
        <v/>
      </c>
      <c r="E13" s="33" t="str">
        <f>IF(COUNTIF(E16:E28,'[1]Dados de Físico Semanal'!$C$2)&gt;0,COUNTIF(E16:E28,'[1]Dados de Físico Semanal'!$C$2),"")</f>
        <v/>
      </c>
      <c r="F13" s="33" t="str">
        <f>IF(COUNTIF(F16:F28,'[1]Dados de Físico Semanal'!$C$2)&gt;0,COUNTIF(F16:F28,'[1]Dados de Físico Semanal'!$C$2),"")</f>
        <v/>
      </c>
      <c r="G13" s="33" t="str">
        <f>IF(COUNTIF(G16:G28,'[1]Dados de Físico Semanal'!$C$2)&gt;0,COUNTIF(G16:G28,'[1]Dados de Físico Semanal'!$C$2),"")</f>
        <v/>
      </c>
      <c r="H13" s="33" t="str">
        <f>IF(COUNTIF(H16:H28,'[1]Dados de Físico Semanal'!$C$2)&gt;0,COUNTIF(H16:H28,'[1]Dados de Físico Semanal'!$C$2),"")</f>
        <v/>
      </c>
      <c r="I13" s="33" t="str">
        <f>IF(COUNTIF(I16:I28,'[1]Dados de Físico Semanal'!$C$2)&gt;0,COUNTIF(I16:I28,'[1]Dados de Físico Semanal'!$C$2),"")</f>
        <v/>
      </c>
      <c r="J13" s="33" t="str">
        <f>IF(COUNTIF(J16:J28,'[1]Dados de Físico Semanal'!$C$2)&gt;0,COUNTIF(J16:J28,'[1]Dados de Físico Semanal'!$C$2),"")</f>
        <v/>
      </c>
      <c r="K13" s="33" t="str">
        <f>IF(COUNTIF(K16:K28,'[1]Dados de Físico Semanal'!$C$2)&gt;0,COUNTIF(K16:K28,'[1]Dados de Físico Semanal'!$C$2),"")</f>
        <v/>
      </c>
      <c r="L13" s="33" t="str">
        <f>IF(COUNTIF(L16:L28,'[1]Dados de Físico Semanal'!$C$2)&gt;0,COUNTIF(L16:L28,'[1]Dados de Físico Semanal'!$C$2),"")</f>
        <v/>
      </c>
      <c r="M13" s="33" t="str">
        <f>IF(COUNTIF(M16:M28,'[1]Dados de Físico Semanal'!$C$2)&gt;0,COUNTIF(M16:M28,'[1]Dados de Físico Semanal'!$C$2),"")</f>
        <v/>
      </c>
      <c r="N13" s="33" t="str">
        <f>IF(COUNTIF(N16:N28,'[1]Dados de Físico Semanal'!$C$2)&gt;0,COUNTIF(N16:N28,'[1]Dados de Físico Semanal'!$C$2),"")</f>
        <v/>
      </c>
      <c r="O13" s="33" t="str">
        <f>IF(COUNTIF(O16:O28,'[1]Dados de Físico Semanal'!$C$2)&gt;0,COUNTIF(O16:O28,'[1]Dados de Físico Semanal'!$C$2),"")</f>
        <v/>
      </c>
      <c r="P13" s="33" t="str">
        <f>IF(COUNTIF(P16:P28,'[1]Dados de Físico Semanal'!$C$2)&gt;0,COUNTIF(P16:P28,'[1]Dados de Físico Semanal'!$C$2),"")</f>
        <v/>
      </c>
      <c r="Q13" s="33" t="str">
        <f>IF(COUNTIF(Q16:Q28,'[1]Dados de Físico Semanal'!$C$2)&gt;0,COUNTIF(Q16:Q28,'[1]Dados de Físico Semanal'!$C$2),"")</f>
        <v/>
      </c>
      <c r="R13" s="33" t="str">
        <f>IF(COUNTIF(R16:R28,'[1]Dados de Físico Semanal'!$C$2)&gt;0,COUNTIF(R16:R28,'[1]Dados de Físico Semanal'!$C$2),"")</f>
        <v/>
      </c>
      <c r="S13" s="42">
        <f>IF(D13&lt;&gt;$B$4,D13="",D5)+IF(E13&lt;&gt;$B$4,0,E5)+IF(F13&lt;&gt;$B$4,0,F5)</f>
        <v>1</v>
      </c>
    </row>
    <row r="14" spans="2:19" x14ac:dyDescent="0.25">
      <c r="B14" s="43">
        <v>44669</v>
      </c>
      <c r="C14" s="12">
        <f t="shared" ref="C14:C19" si="5">IF(COUNTIF(D14:R14,$B$4)&gt;0,COUNTIF(D14:R14,$B$4),"")</f>
        <v>1</v>
      </c>
      <c r="D14" s="44" t="s">
        <v>3</v>
      </c>
      <c r="E14" s="45"/>
      <c r="F14" s="45"/>
      <c r="G14" s="45"/>
      <c r="H14" s="45"/>
      <c r="I14" s="45"/>
      <c r="J14" s="44"/>
      <c r="K14" s="44"/>
      <c r="L14" s="45"/>
      <c r="M14" s="45"/>
      <c r="N14" s="45"/>
      <c r="O14" s="45"/>
      <c r="P14" s="45"/>
      <c r="Q14" s="45"/>
      <c r="R14" s="45"/>
      <c r="S14" s="42"/>
    </row>
    <row r="15" spans="2:19" x14ac:dyDescent="0.25">
      <c r="B15" s="43">
        <v>44670</v>
      </c>
      <c r="C15" s="12">
        <f t="shared" si="5"/>
        <v>3</v>
      </c>
      <c r="D15" s="45" t="s">
        <v>3</v>
      </c>
      <c r="E15" s="45"/>
      <c r="F15" s="45"/>
      <c r="G15" s="45"/>
      <c r="H15" s="45"/>
      <c r="I15" s="45"/>
      <c r="J15" s="44" t="s">
        <v>3</v>
      </c>
      <c r="K15" s="44" t="s">
        <v>3</v>
      </c>
      <c r="L15" s="44"/>
      <c r="M15" s="45"/>
      <c r="N15" s="45"/>
      <c r="O15" s="45"/>
      <c r="P15" s="45"/>
      <c r="Q15" s="45"/>
      <c r="R15" s="45"/>
      <c r="S15" s="42"/>
    </row>
    <row r="16" spans="2:19" x14ac:dyDescent="0.25">
      <c r="B16" s="43">
        <v>44671</v>
      </c>
      <c r="C16" s="12">
        <f t="shared" si="5"/>
        <v>2</v>
      </c>
      <c r="D16" s="45" t="s">
        <v>3</v>
      </c>
      <c r="E16" s="45"/>
      <c r="F16" s="44"/>
      <c r="G16" s="45"/>
      <c r="H16" s="45"/>
      <c r="I16" s="45"/>
      <c r="J16" s="45" t="s">
        <v>26</v>
      </c>
      <c r="K16" s="45" t="s">
        <v>26</v>
      </c>
      <c r="L16" s="44" t="s">
        <v>3</v>
      </c>
      <c r="M16" s="45"/>
      <c r="N16" s="45"/>
      <c r="O16" s="45"/>
      <c r="P16" s="45"/>
      <c r="Q16" s="45"/>
      <c r="R16" s="45"/>
      <c r="S16" s="13"/>
    </row>
    <row r="17" spans="2:19" x14ac:dyDescent="0.25">
      <c r="B17" s="43">
        <v>44672</v>
      </c>
      <c r="C17" s="12">
        <f t="shared" si="5"/>
        <v>4</v>
      </c>
      <c r="D17" s="45" t="s">
        <v>3</v>
      </c>
      <c r="E17" s="45"/>
      <c r="F17" s="44" t="s">
        <v>3</v>
      </c>
      <c r="G17" s="45"/>
      <c r="H17" s="45"/>
      <c r="I17" s="45"/>
      <c r="J17" s="45"/>
      <c r="K17" s="45"/>
      <c r="L17" s="44" t="s">
        <v>3</v>
      </c>
      <c r="M17" s="44" t="s">
        <v>3</v>
      </c>
      <c r="N17" s="45"/>
      <c r="O17" s="45"/>
      <c r="P17" s="45"/>
      <c r="Q17" s="45"/>
      <c r="R17" s="45"/>
      <c r="S17" s="13"/>
    </row>
    <row r="18" spans="2:19" x14ac:dyDescent="0.25">
      <c r="B18" s="43">
        <v>44673</v>
      </c>
      <c r="C18" s="12">
        <f t="shared" si="5"/>
        <v>4</v>
      </c>
      <c r="D18" s="45" t="s">
        <v>3</v>
      </c>
      <c r="E18" s="45"/>
      <c r="F18" s="44" t="s">
        <v>3</v>
      </c>
      <c r="G18" s="45"/>
      <c r="H18" s="45"/>
      <c r="I18" s="45"/>
      <c r="J18" s="45"/>
      <c r="K18" s="45"/>
      <c r="L18" s="44" t="s">
        <v>3</v>
      </c>
      <c r="M18" s="44" t="s">
        <v>3</v>
      </c>
      <c r="N18" s="45"/>
      <c r="O18" s="45"/>
      <c r="P18" s="45"/>
      <c r="Q18" s="45"/>
      <c r="R18" s="45"/>
      <c r="S18" s="13"/>
    </row>
    <row r="19" spans="2:19" x14ac:dyDescent="0.25">
      <c r="B19" s="43">
        <v>44674</v>
      </c>
      <c r="C19" s="12">
        <f t="shared" si="5"/>
        <v>4</v>
      </c>
      <c r="D19" s="45" t="s">
        <v>3</v>
      </c>
      <c r="E19" s="45"/>
      <c r="F19" s="44" t="s">
        <v>3</v>
      </c>
      <c r="G19" s="45"/>
      <c r="H19" s="45"/>
      <c r="I19" s="45"/>
      <c r="J19" s="45"/>
      <c r="K19" s="45"/>
      <c r="L19" s="44" t="s">
        <v>3</v>
      </c>
      <c r="M19" s="44" t="s">
        <v>3</v>
      </c>
      <c r="N19" s="45"/>
      <c r="O19" s="45"/>
      <c r="P19" s="45"/>
      <c r="Q19" s="45"/>
      <c r="R19" s="45"/>
      <c r="S19" s="13"/>
    </row>
    <row r="20" spans="2:19" x14ac:dyDescent="0.25">
      <c r="B20" s="26" t="s">
        <v>27</v>
      </c>
      <c r="C20" s="12"/>
      <c r="D20" s="46">
        <f>IF(COUNTIF(D14:D18,$B$4)&gt;0,COUNTIF(D14:D18,$B$4),"")</f>
        <v>5</v>
      </c>
      <c r="E20" s="46" t="str">
        <f t="shared" ref="E20:R20" si="6">IF(COUNTIF(E14:E18,$B$4)&gt;0,COUNTIF(E14:E18,$B$4),"")</f>
        <v/>
      </c>
      <c r="F20" s="46">
        <f t="shared" si="6"/>
        <v>2</v>
      </c>
      <c r="G20" s="46" t="str">
        <f t="shared" si="6"/>
        <v/>
      </c>
      <c r="H20" s="46" t="str">
        <f t="shared" si="6"/>
        <v/>
      </c>
      <c r="I20" s="46" t="str">
        <f t="shared" si="6"/>
        <v/>
      </c>
      <c r="J20" s="46">
        <f t="shared" si="6"/>
        <v>1</v>
      </c>
      <c r="K20" s="46">
        <f t="shared" si="6"/>
        <v>1</v>
      </c>
      <c r="L20" s="46">
        <f t="shared" si="6"/>
        <v>3</v>
      </c>
      <c r="M20" s="46">
        <f t="shared" si="6"/>
        <v>2</v>
      </c>
      <c r="N20" s="46" t="str">
        <f t="shared" si="6"/>
        <v/>
      </c>
      <c r="O20" s="46" t="str">
        <f t="shared" si="6"/>
        <v/>
      </c>
      <c r="P20" s="46" t="str">
        <f t="shared" si="6"/>
        <v/>
      </c>
      <c r="Q20" s="46" t="str">
        <f t="shared" si="6"/>
        <v/>
      </c>
      <c r="R20" s="46" t="str">
        <f t="shared" si="6"/>
        <v/>
      </c>
      <c r="S20" s="13"/>
    </row>
    <row r="21" spans="2:19" x14ac:dyDescent="0.25">
      <c r="B21" s="32" t="s">
        <v>28</v>
      </c>
      <c r="C21" s="47"/>
      <c r="D21" s="48">
        <f>IF(COUNTIF(D$14:D$18,$B$4)+N("inserir só nas proximas +CONT.SE(D$6:D$7;$B$4)")&gt;0,(COUNTIF(D$14:D$18,$B$4)+N("inserir só nas proximas+CONT.SE(D$6:D$7;$B$4)"))*D$5,"")</f>
        <v>675</v>
      </c>
      <c r="E21" s="48" t="str">
        <f t="shared" ref="E21:R21" si="7">IF(COUNTIF(E$14:E$18,$B$4)+N("inserir só nas proximas +CONT.SE(D$6:D$7;$B$4)")&gt;0,(COUNTIF(E$14:E$18,$B$4)+N("inserir só nas proximas+CONT.SE(D$6:D$7;$B$4)"))*E$5,"")</f>
        <v/>
      </c>
      <c r="F21" s="48">
        <f t="shared" si="7"/>
        <v>330</v>
      </c>
      <c r="G21" s="48" t="str">
        <f t="shared" si="7"/>
        <v/>
      </c>
      <c r="H21" s="48" t="str">
        <f t="shared" si="7"/>
        <v/>
      </c>
      <c r="I21" s="48" t="str">
        <f t="shared" si="7"/>
        <v/>
      </c>
      <c r="J21" s="48">
        <f t="shared" si="7"/>
        <v>90</v>
      </c>
      <c r="K21" s="48">
        <f t="shared" si="7"/>
        <v>90</v>
      </c>
      <c r="L21" s="48">
        <f t="shared" si="7"/>
        <v>270</v>
      </c>
      <c r="M21" s="48">
        <f t="shared" si="7"/>
        <v>180</v>
      </c>
      <c r="N21" s="48" t="str">
        <f t="shared" si="7"/>
        <v/>
      </c>
      <c r="O21" s="48" t="str">
        <f t="shared" si="7"/>
        <v/>
      </c>
      <c r="P21" s="48" t="str">
        <f t="shared" si="7"/>
        <v/>
      </c>
      <c r="Q21" s="48" t="str">
        <f t="shared" si="7"/>
        <v/>
      </c>
      <c r="R21" s="48" t="str">
        <f t="shared" si="7"/>
        <v/>
      </c>
      <c r="S21" s="49">
        <f ca="1">IF(B19&lt;=TODAY(),SUM(D21:R21),"")</f>
        <v>1635</v>
      </c>
    </row>
    <row r="22" spans="2:19" x14ac:dyDescent="0.25">
      <c r="B22" s="50">
        <v>44675</v>
      </c>
      <c r="C22" s="5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</row>
    <row r="23" spans="2:19" x14ac:dyDescent="0.25">
      <c r="B23" s="54">
        <v>44676</v>
      </c>
      <c r="C23" s="55">
        <f t="shared" ref="C23:C28" si="8">IF(COUNTIF(D23:R23,$B$4)&gt;0,COUNTIF(D23:R23,$B$4),"")</f>
        <v>4</v>
      </c>
      <c r="D23" s="56" t="s">
        <v>3</v>
      </c>
      <c r="E23" s="57"/>
      <c r="F23" s="56" t="s">
        <v>3</v>
      </c>
      <c r="G23" s="57"/>
      <c r="H23" s="57"/>
      <c r="I23" s="57"/>
      <c r="J23" s="57"/>
      <c r="K23" s="57"/>
      <c r="L23" s="56" t="s">
        <v>3</v>
      </c>
      <c r="M23" s="56" t="s">
        <v>3</v>
      </c>
      <c r="N23" s="57"/>
      <c r="O23" s="57"/>
      <c r="P23" s="57"/>
      <c r="Q23" s="57"/>
      <c r="R23" s="57"/>
      <c r="S23" s="58"/>
    </row>
    <row r="24" spans="2:19" x14ac:dyDescent="0.25">
      <c r="B24" s="43">
        <v>44677</v>
      </c>
      <c r="C24" s="12">
        <f t="shared" si="8"/>
        <v>4</v>
      </c>
      <c r="D24" s="45" t="s">
        <v>3</v>
      </c>
      <c r="E24" s="45"/>
      <c r="F24" s="45" t="s">
        <v>3</v>
      </c>
      <c r="G24" s="45"/>
      <c r="H24" s="45"/>
      <c r="I24" s="45"/>
      <c r="J24" s="45"/>
      <c r="K24" s="45"/>
      <c r="L24" s="45" t="s">
        <v>3</v>
      </c>
      <c r="M24" s="45" t="s">
        <v>3</v>
      </c>
      <c r="N24" s="45"/>
      <c r="O24" s="45"/>
      <c r="P24" s="45"/>
      <c r="Q24" s="45"/>
      <c r="R24" s="45"/>
      <c r="S24" s="13"/>
    </row>
    <row r="25" spans="2:19" x14ac:dyDescent="0.25">
      <c r="B25" s="43">
        <v>44678</v>
      </c>
      <c r="C25" s="12">
        <f t="shared" si="8"/>
        <v>4</v>
      </c>
      <c r="D25" s="45" t="s">
        <v>3</v>
      </c>
      <c r="E25" s="45"/>
      <c r="F25" s="45" t="s">
        <v>3</v>
      </c>
      <c r="G25" s="45"/>
      <c r="H25" s="45"/>
      <c r="I25" s="45"/>
      <c r="J25" s="45"/>
      <c r="K25" s="45"/>
      <c r="L25" s="45" t="s">
        <v>3</v>
      </c>
      <c r="M25" s="45" t="s">
        <v>3</v>
      </c>
      <c r="N25" s="45"/>
      <c r="O25" s="45"/>
      <c r="P25" s="45"/>
      <c r="Q25" s="45"/>
      <c r="R25" s="45"/>
      <c r="S25" s="13"/>
    </row>
    <row r="26" spans="2:19" x14ac:dyDescent="0.25">
      <c r="B26" s="43">
        <v>44679</v>
      </c>
      <c r="C26" s="12">
        <f t="shared" si="8"/>
        <v>4</v>
      </c>
      <c r="D26" s="45" t="s">
        <v>3</v>
      </c>
      <c r="E26" s="45"/>
      <c r="F26" s="45" t="s">
        <v>3</v>
      </c>
      <c r="G26" s="45"/>
      <c r="H26" s="45"/>
      <c r="I26" s="45"/>
      <c r="J26" s="45"/>
      <c r="K26" s="45"/>
      <c r="L26" s="45" t="s">
        <v>3</v>
      </c>
      <c r="M26" s="45" t="s">
        <v>3</v>
      </c>
      <c r="N26" s="45"/>
      <c r="O26" s="45"/>
      <c r="P26" s="45"/>
      <c r="Q26" s="45"/>
      <c r="R26" s="45"/>
      <c r="S26" s="13"/>
    </row>
    <row r="27" spans="2:19" x14ac:dyDescent="0.25">
      <c r="B27" s="43">
        <v>44680</v>
      </c>
      <c r="C27" s="12">
        <f t="shared" si="8"/>
        <v>4</v>
      </c>
      <c r="D27" s="45" t="s">
        <v>3</v>
      </c>
      <c r="E27" s="45"/>
      <c r="F27" s="45" t="s">
        <v>3</v>
      </c>
      <c r="G27" s="45"/>
      <c r="H27" s="45"/>
      <c r="I27" s="45"/>
      <c r="J27" s="45"/>
      <c r="K27" s="45"/>
      <c r="L27" s="45" t="s">
        <v>3</v>
      </c>
      <c r="M27" s="45" t="s">
        <v>3</v>
      </c>
      <c r="N27" s="45"/>
      <c r="O27" s="45"/>
      <c r="P27" s="45"/>
      <c r="Q27" s="45"/>
      <c r="R27" s="45"/>
      <c r="S27" s="13"/>
    </row>
    <row r="28" spans="2:19" x14ac:dyDescent="0.25">
      <c r="B28" s="43">
        <v>44681</v>
      </c>
      <c r="C28" s="12">
        <f t="shared" si="8"/>
        <v>4</v>
      </c>
      <c r="D28" s="45" t="s">
        <v>3</v>
      </c>
      <c r="E28" s="45"/>
      <c r="F28" s="45" t="s">
        <v>3</v>
      </c>
      <c r="G28" s="45"/>
      <c r="H28" s="45"/>
      <c r="I28" s="45"/>
      <c r="J28" s="45"/>
      <c r="K28" s="45"/>
      <c r="L28" s="45" t="s">
        <v>3</v>
      </c>
      <c r="M28" s="45" t="s">
        <v>3</v>
      </c>
      <c r="N28" s="45"/>
      <c r="O28" s="45"/>
      <c r="P28" s="45"/>
      <c r="Q28" s="45"/>
      <c r="R28" s="45"/>
      <c r="S28" s="13"/>
    </row>
    <row r="29" spans="2:19" x14ac:dyDescent="0.25">
      <c r="B29" s="18" t="s">
        <v>27</v>
      </c>
      <c r="C29" s="12"/>
      <c r="D29" s="46">
        <f>IF(COUNTIF($D$23:$D$27,$B$4)+COUNTIF($D$19:$D$20,$B$4)&gt;0,COUNTIF($D$23:$D$27,$B$4)+COUNTIF($D$19:$D$20,$B$4),"")</f>
        <v>6</v>
      </c>
      <c r="E29" s="46" t="str">
        <f t="shared" ref="E29:R29" si="9">IF(COUNTIF(E23:E27,$B$4)+COUNTIF(E19:E20,$B$4)&gt;0,COUNTIF(E23:E27,$B$4)+COUNTIF(E19:E20,$B$4),"")</f>
        <v/>
      </c>
      <c r="F29" s="46">
        <f t="shared" si="9"/>
        <v>6</v>
      </c>
      <c r="G29" s="46" t="str">
        <f t="shared" si="9"/>
        <v/>
      </c>
      <c r="H29" s="46" t="str">
        <f t="shared" si="9"/>
        <v/>
      </c>
      <c r="I29" s="46" t="str">
        <f t="shared" si="9"/>
        <v/>
      </c>
      <c r="J29" s="46" t="str">
        <f t="shared" si="9"/>
        <v/>
      </c>
      <c r="K29" s="46" t="str">
        <f t="shared" si="9"/>
        <v/>
      </c>
      <c r="L29" s="46">
        <f t="shared" si="9"/>
        <v>6</v>
      </c>
      <c r="M29" s="46">
        <f t="shared" si="9"/>
        <v>6</v>
      </c>
      <c r="N29" s="46" t="str">
        <f t="shared" si="9"/>
        <v/>
      </c>
      <c r="O29" s="46" t="str">
        <f t="shared" si="9"/>
        <v/>
      </c>
      <c r="P29" s="46" t="str">
        <f t="shared" si="9"/>
        <v/>
      </c>
      <c r="Q29" s="46" t="str">
        <f t="shared" si="9"/>
        <v/>
      </c>
      <c r="R29" s="46" t="str">
        <f t="shared" si="9"/>
        <v/>
      </c>
      <c r="S29" s="13"/>
    </row>
    <row r="30" spans="2:19" x14ac:dyDescent="0.25">
      <c r="B30" s="26" t="s">
        <v>28</v>
      </c>
      <c r="C30" s="12"/>
      <c r="D30" s="48">
        <f t="shared" ref="D30:R30" si="10">IF(COUNTIF(D$23:D$27,$B$4)+COUNTIF(D$19:D$20,$B$4)&gt;0,(COUNTIF(D$23:D$27,$B$4)+COUNTIF(D$19:D$20,$B$4))*D$5,"")</f>
        <v>810</v>
      </c>
      <c r="E30" s="48" t="str">
        <f t="shared" si="10"/>
        <v/>
      </c>
      <c r="F30" s="48">
        <f t="shared" si="10"/>
        <v>990</v>
      </c>
      <c r="G30" s="48" t="str">
        <f t="shared" si="10"/>
        <v/>
      </c>
      <c r="H30" s="48" t="str">
        <f t="shared" si="10"/>
        <v/>
      </c>
      <c r="I30" s="48" t="str">
        <f t="shared" si="10"/>
        <v/>
      </c>
      <c r="J30" s="48" t="str">
        <f t="shared" si="10"/>
        <v/>
      </c>
      <c r="K30" s="48" t="str">
        <f t="shared" si="10"/>
        <v/>
      </c>
      <c r="L30" s="48">
        <f t="shared" si="10"/>
        <v>540</v>
      </c>
      <c r="M30" s="48">
        <f t="shared" si="10"/>
        <v>540</v>
      </c>
      <c r="N30" s="48" t="str">
        <f t="shared" si="10"/>
        <v/>
      </c>
      <c r="O30" s="48" t="str">
        <f t="shared" si="10"/>
        <v/>
      </c>
      <c r="P30" s="48" t="str">
        <f t="shared" si="10"/>
        <v/>
      </c>
      <c r="Q30" s="48" t="str">
        <f t="shared" si="10"/>
        <v/>
      </c>
      <c r="R30" s="48" t="str">
        <f t="shared" si="10"/>
        <v/>
      </c>
      <c r="S30" s="49">
        <f ca="1">IF(B28&lt;=TODAY(),SUM(D30:R30),"")</f>
        <v>2880</v>
      </c>
    </row>
    <row r="31" spans="2:19" ht="15.75" thickBot="1" x14ac:dyDescent="0.3">
      <c r="B31" s="59"/>
      <c r="C31" s="60"/>
      <c r="D31" s="61">
        <f>IFERROR(D21+D30,"")</f>
        <v>1485</v>
      </c>
      <c r="E31" s="61" t="str">
        <f t="shared" ref="E31:R31" si="11">IFERROR(E21+E30,"")</f>
        <v/>
      </c>
      <c r="F31" s="62">
        <f t="shared" si="11"/>
        <v>1320</v>
      </c>
      <c r="G31" s="62" t="str">
        <f t="shared" si="11"/>
        <v/>
      </c>
      <c r="H31" s="62" t="str">
        <f t="shared" si="11"/>
        <v/>
      </c>
      <c r="I31" s="62" t="str">
        <f t="shared" si="11"/>
        <v/>
      </c>
      <c r="J31" s="62" t="str">
        <f t="shared" si="11"/>
        <v/>
      </c>
      <c r="K31" s="62" t="str">
        <f t="shared" si="11"/>
        <v/>
      </c>
      <c r="L31" s="62">
        <f t="shared" si="11"/>
        <v>810</v>
      </c>
      <c r="M31" s="62">
        <f t="shared" si="11"/>
        <v>720</v>
      </c>
      <c r="N31" s="62" t="str">
        <f t="shared" si="11"/>
        <v/>
      </c>
      <c r="O31" s="62" t="str">
        <f t="shared" si="11"/>
        <v/>
      </c>
      <c r="P31" s="62" t="str">
        <f t="shared" si="11"/>
        <v/>
      </c>
      <c r="Q31" s="62" t="str">
        <f t="shared" si="11"/>
        <v/>
      </c>
      <c r="R31" s="62" t="str">
        <f t="shared" si="11"/>
        <v/>
      </c>
      <c r="S31" s="63"/>
    </row>
    <row r="34" spans="2:19" x14ac:dyDescent="0.25">
      <c r="S34" s="30"/>
    </row>
    <row r="35" spans="2:19" x14ac:dyDescent="0.25">
      <c r="S35" s="30"/>
    </row>
    <row r="36" spans="2:19" x14ac:dyDescent="0.25">
      <c r="S36" s="30"/>
    </row>
    <row r="37" spans="2:19" x14ac:dyDescent="0.25">
      <c r="S37" s="30"/>
    </row>
    <row r="38" spans="2:19" x14ac:dyDescent="0.25">
      <c r="S38" s="30"/>
    </row>
    <row r="39" spans="2:19" ht="15.75" thickBot="1" x14ac:dyDescent="0.3">
      <c r="S39" s="30"/>
    </row>
    <row r="40" spans="2:19" ht="18" x14ac:dyDescent="0.25">
      <c r="B40" s="38" t="s">
        <v>29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0"/>
    </row>
    <row r="41" spans="2:19" x14ac:dyDescent="0.25">
      <c r="B41" s="26" t="s">
        <v>20</v>
      </c>
      <c r="C41" s="27"/>
      <c r="D41" s="20"/>
      <c r="E41" s="21"/>
      <c r="F41" s="20"/>
      <c r="G41" s="20"/>
      <c r="H41" s="21"/>
      <c r="I41" s="22"/>
      <c r="J41" s="23"/>
      <c r="K41" s="20"/>
      <c r="L41" s="20"/>
      <c r="M41" s="20"/>
      <c r="N41" s="21"/>
      <c r="O41" s="24"/>
      <c r="P41" s="24"/>
      <c r="Q41" s="24"/>
      <c r="R41" s="24"/>
      <c r="S41" s="30"/>
    </row>
    <row r="42" spans="2:19" x14ac:dyDescent="0.25">
      <c r="B42" s="26" t="s">
        <v>22</v>
      </c>
      <c r="C42" s="27"/>
      <c r="D42" s="31">
        <f>IF(SUM(D51,D60,D69,D78)&gt;0,SUM(D51,D60,D69,D78),"")</f>
        <v>24</v>
      </c>
      <c r="E42" s="31">
        <f t="shared" ref="E42:R42" si="12">IF(SUM(E51,E60,E69,E78)&gt;0,SUM(E51,E60,E69,E78),"")</f>
        <v>9</v>
      </c>
      <c r="F42" s="31">
        <f t="shared" si="12"/>
        <v>24</v>
      </c>
      <c r="G42" s="31">
        <f t="shared" si="12"/>
        <v>14</v>
      </c>
      <c r="H42" s="31">
        <f t="shared" si="12"/>
        <v>3</v>
      </c>
      <c r="I42" s="31">
        <f t="shared" si="12"/>
        <v>4</v>
      </c>
      <c r="J42" s="31" t="str">
        <f t="shared" si="12"/>
        <v/>
      </c>
      <c r="K42" s="31" t="str">
        <f t="shared" si="12"/>
        <v/>
      </c>
      <c r="L42" s="31">
        <f t="shared" si="12"/>
        <v>22</v>
      </c>
      <c r="M42" s="31">
        <f t="shared" si="12"/>
        <v>24</v>
      </c>
      <c r="N42" s="31">
        <f t="shared" si="12"/>
        <v>20</v>
      </c>
      <c r="O42" s="31">
        <f t="shared" si="12"/>
        <v>17</v>
      </c>
      <c r="P42" s="31">
        <f t="shared" si="12"/>
        <v>4</v>
      </c>
      <c r="Q42" s="31" t="str">
        <f t="shared" si="12"/>
        <v/>
      </c>
      <c r="R42" s="31" t="str">
        <f t="shared" si="12"/>
        <v/>
      </c>
      <c r="S42" s="30"/>
    </row>
    <row r="43" spans="2:19" x14ac:dyDescent="0.25">
      <c r="B43" s="32" t="s">
        <v>23</v>
      </c>
      <c r="C43" s="27"/>
      <c r="D43" s="33" t="str">
        <f>IF(COUNTIF(D44:D82,'[1]Dados de Físico Semanal'!$C$2)&gt;0,COUNTIF(D44:D82,'[1]Dados de Físico Semanal'!$C$2),"")</f>
        <v/>
      </c>
      <c r="E43" s="33" t="str">
        <f>IF(COUNTIF(E44:E82,'[1]Dados de Físico Semanal'!$C$2)&gt;0,COUNTIF(E44:E82,'[1]Dados de Físico Semanal'!$C$2),"")</f>
        <v/>
      </c>
      <c r="F43" s="33" t="str">
        <f>IF(COUNTIF(F44:F82,'[1]Dados de Físico Semanal'!$C$2)&gt;0,COUNTIF(F44:F82,'[1]Dados de Físico Semanal'!$C$2),"")</f>
        <v/>
      </c>
      <c r="G43" s="33" t="str">
        <f>IF(COUNTIF(G44:G82,'[1]Dados de Físico Semanal'!$C$2)&gt;0,COUNTIF(G44:G82,'[1]Dados de Físico Semanal'!$C$2),"")</f>
        <v/>
      </c>
      <c r="H43" s="33" t="str">
        <f>IF(COUNTIF(H44:H82,'[1]Dados de Físico Semanal'!$C$2)&gt;0,COUNTIF(H44:H82,'[1]Dados de Físico Semanal'!$C$2),"")</f>
        <v/>
      </c>
      <c r="I43" s="33" t="str">
        <f>IF(COUNTIF(I44:I82,'[1]Dados de Físico Semanal'!$C$2)&gt;0,COUNTIF(I44:I82,'[1]Dados de Físico Semanal'!$C$2),"")</f>
        <v/>
      </c>
      <c r="J43" s="33" t="str">
        <f>IF(COUNTIF(J44:J82,'[1]Dados de Físico Semanal'!$C$2)&gt;0,COUNTIF(J44:J82,'[1]Dados de Físico Semanal'!$C$2),"")</f>
        <v/>
      </c>
      <c r="K43" s="33" t="str">
        <f>IF(COUNTIF(K44:K82,'[1]Dados de Físico Semanal'!$C$2)&gt;0,COUNTIF(K44:K82,'[1]Dados de Físico Semanal'!$C$2),"")</f>
        <v/>
      </c>
      <c r="L43" s="33">
        <f>IF(COUNTIF(L44:L82,'[1]Dados de Físico Semanal'!$C$2)&gt;0,COUNTIF(L44:L82,'[1]Dados de Físico Semanal'!$C$2),"")</f>
        <v>2</v>
      </c>
      <c r="M43" s="33" t="str">
        <f>IF(COUNTIF(M44:M82,'[1]Dados de Físico Semanal'!$C$2)&gt;0,COUNTIF(M44:M82,'[1]Dados de Físico Semanal'!$C$2),"")</f>
        <v/>
      </c>
      <c r="N43" s="33">
        <f>IF(COUNTIF(N44:N82,'[1]Dados de Físico Semanal'!$C$2)&gt;0,COUNTIF(N44:N82,'[1]Dados de Físico Semanal'!$C$2),"")</f>
        <v>1</v>
      </c>
      <c r="O43" s="33">
        <f>IF(COUNTIF(O44:O82,'[1]Dados de Físico Semanal'!$C$2)&gt;0,COUNTIF(O44:O82,'[1]Dados de Físico Semanal'!$C$2),"")</f>
        <v>1</v>
      </c>
      <c r="P43" s="33" t="str">
        <f>IF(COUNTIF(P44:P82,'[1]Dados de Físico Semanal'!$C$2)&gt;0,COUNTIF(P44:P82,'[1]Dados de Físico Semanal'!$C$2),"")</f>
        <v/>
      </c>
      <c r="Q43" s="33" t="str">
        <f>IF(COUNTIF(Q44:Q82,'[1]Dados de Físico Semanal'!$C$2)&gt;0,COUNTIF(Q44:Q82,'[1]Dados de Físico Semanal'!$C$2),"")</f>
        <v/>
      </c>
      <c r="R43" s="33" t="str">
        <f>IF(COUNTIF(R44:R82,'[1]Dados de Físico Semanal'!$C$2)&gt;0,COUNTIF(R44:R82,'[1]Dados de Físico Semanal'!$C$2),"")</f>
        <v/>
      </c>
    </row>
    <row r="44" spans="2:19" x14ac:dyDescent="0.25">
      <c r="B44" s="64">
        <v>44682</v>
      </c>
      <c r="C44" s="51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65"/>
    </row>
    <row r="45" spans="2:19" x14ac:dyDescent="0.25">
      <c r="B45" s="54">
        <v>44683</v>
      </c>
      <c r="C45" s="66">
        <f t="shared" ref="C45:C50" si="13">IF(COUNTIF(D45:R45,$B$4)&gt;0,COUNTIF(D45:R45,$B$4),"")</f>
        <v>4</v>
      </c>
      <c r="D45" s="56" t="s">
        <v>3</v>
      </c>
      <c r="E45" s="57"/>
      <c r="F45" s="56" t="s">
        <v>3</v>
      </c>
      <c r="G45" s="57"/>
      <c r="H45" s="57"/>
      <c r="I45" s="67"/>
      <c r="J45" s="68"/>
      <c r="K45" s="68"/>
      <c r="L45" s="56" t="s">
        <v>3</v>
      </c>
      <c r="M45" s="56" t="s">
        <v>3</v>
      </c>
      <c r="N45" s="57"/>
      <c r="O45" s="69"/>
      <c r="P45" s="69"/>
      <c r="Q45" s="69"/>
      <c r="R45" s="67"/>
    </row>
    <row r="46" spans="2:19" x14ac:dyDescent="0.25">
      <c r="B46" s="43">
        <v>44684</v>
      </c>
      <c r="C46" s="66">
        <f t="shared" si="13"/>
        <v>4</v>
      </c>
      <c r="D46" s="44" t="s">
        <v>3</v>
      </c>
      <c r="E46" s="45"/>
      <c r="F46" s="44" t="s">
        <v>3</v>
      </c>
      <c r="G46" s="45"/>
      <c r="H46" s="45"/>
      <c r="I46" s="70"/>
      <c r="J46" s="71"/>
      <c r="K46" s="71"/>
      <c r="L46" s="44" t="s">
        <v>3</v>
      </c>
      <c r="M46" s="44" t="s">
        <v>3</v>
      </c>
      <c r="N46" s="45"/>
      <c r="O46" s="72"/>
      <c r="P46" s="72"/>
      <c r="Q46" s="72"/>
      <c r="R46" s="70"/>
    </row>
    <row r="47" spans="2:19" x14ac:dyDescent="0.25">
      <c r="B47" s="43">
        <v>44685</v>
      </c>
      <c r="C47" s="66">
        <f t="shared" si="13"/>
        <v>5</v>
      </c>
      <c r="D47" s="44" t="s">
        <v>3</v>
      </c>
      <c r="E47" s="45"/>
      <c r="F47" s="44" t="s">
        <v>3</v>
      </c>
      <c r="G47" s="45"/>
      <c r="H47" s="45"/>
      <c r="I47" s="70"/>
      <c r="J47" s="71"/>
      <c r="K47" s="71"/>
      <c r="L47" s="44" t="s">
        <v>3</v>
      </c>
      <c r="M47" s="44" t="s">
        <v>3</v>
      </c>
      <c r="N47" s="44" t="s">
        <v>3</v>
      </c>
      <c r="O47" s="73"/>
      <c r="P47" s="73"/>
      <c r="Q47" s="73"/>
      <c r="R47" s="70"/>
    </row>
    <row r="48" spans="2:19" x14ac:dyDescent="0.25">
      <c r="B48" s="43">
        <v>44686</v>
      </c>
      <c r="C48" s="66">
        <f t="shared" si="13"/>
        <v>5</v>
      </c>
      <c r="D48" s="44" t="s">
        <v>3</v>
      </c>
      <c r="E48" s="45"/>
      <c r="F48" s="44" t="s">
        <v>3</v>
      </c>
      <c r="G48" s="45"/>
      <c r="H48" s="45"/>
      <c r="I48" s="70"/>
      <c r="J48" s="71"/>
      <c r="K48" s="71"/>
      <c r="L48" s="44" t="s">
        <v>3</v>
      </c>
      <c r="M48" s="44" t="s">
        <v>3</v>
      </c>
      <c r="N48" s="44" t="s">
        <v>3</v>
      </c>
      <c r="O48" s="73"/>
      <c r="P48" s="73"/>
      <c r="Q48" s="73"/>
      <c r="R48" s="70"/>
    </row>
    <row r="49" spans="2:19" x14ac:dyDescent="0.25">
      <c r="B49" s="43">
        <v>44687</v>
      </c>
      <c r="C49" s="66">
        <f t="shared" si="13"/>
        <v>5</v>
      </c>
      <c r="D49" s="44" t="s">
        <v>3</v>
      </c>
      <c r="E49" s="45"/>
      <c r="F49" s="44" t="s">
        <v>3</v>
      </c>
      <c r="G49" s="45"/>
      <c r="H49" s="45"/>
      <c r="I49" s="70"/>
      <c r="J49" s="71"/>
      <c r="K49" s="71"/>
      <c r="L49" s="44" t="s">
        <v>3</v>
      </c>
      <c r="M49" s="44" t="s">
        <v>3</v>
      </c>
      <c r="N49" s="44" t="s">
        <v>3</v>
      </c>
      <c r="O49" s="73"/>
      <c r="P49" s="73"/>
      <c r="Q49" s="73"/>
      <c r="R49" s="70"/>
    </row>
    <row r="50" spans="2:19" x14ac:dyDescent="0.25">
      <c r="B50" s="74">
        <v>44688</v>
      </c>
      <c r="C50" s="66">
        <f t="shared" si="13"/>
        <v>5</v>
      </c>
      <c r="D50" s="75" t="s">
        <v>3</v>
      </c>
      <c r="E50" s="76"/>
      <c r="F50" s="75" t="s">
        <v>3</v>
      </c>
      <c r="G50" s="76"/>
      <c r="H50" s="76"/>
      <c r="I50" s="77"/>
      <c r="J50" s="78"/>
      <c r="K50" s="78"/>
      <c r="L50" s="75" t="s">
        <v>30</v>
      </c>
      <c r="M50" s="75" t="s">
        <v>3</v>
      </c>
      <c r="N50" s="75" t="s">
        <v>3</v>
      </c>
      <c r="O50" s="79" t="s">
        <v>3</v>
      </c>
      <c r="P50" s="79"/>
      <c r="Q50" s="79"/>
      <c r="R50" s="80"/>
    </row>
    <row r="51" spans="2:19" x14ac:dyDescent="0.25">
      <c r="B51" s="81" t="s">
        <v>27</v>
      </c>
      <c r="C51" s="66"/>
      <c r="D51" s="46">
        <f>IF(COUNTIF(D45:D49,$B$4)+COUNTIF(D28:D29,$B$4)&gt;0,COUNTIF(D45:D49,$B$4)+COUNTIF(D28:D29,$B$4),"")</f>
        <v>6</v>
      </c>
      <c r="E51" s="46" t="str">
        <f t="shared" ref="E51:R51" si="14">IF(COUNTIF(E45:E49,$B$4)+COUNTIF(E28:E29,$B$4)&gt;0,COUNTIF(E45:E49,$B$4)+COUNTIF(E28:E29,$B$4),"")</f>
        <v/>
      </c>
      <c r="F51" s="46">
        <f t="shared" si="14"/>
        <v>6</v>
      </c>
      <c r="G51" s="46" t="str">
        <f t="shared" si="14"/>
        <v/>
      </c>
      <c r="H51" s="46" t="str">
        <f t="shared" si="14"/>
        <v/>
      </c>
      <c r="I51" s="46" t="str">
        <f t="shared" si="14"/>
        <v/>
      </c>
      <c r="J51" s="46" t="str">
        <f t="shared" si="14"/>
        <v/>
      </c>
      <c r="K51" s="46" t="str">
        <f t="shared" si="14"/>
        <v/>
      </c>
      <c r="L51" s="46">
        <f t="shared" si="14"/>
        <v>6</v>
      </c>
      <c r="M51" s="46">
        <f t="shared" si="14"/>
        <v>6</v>
      </c>
      <c r="N51" s="46">
        <f t="shared" si="14"/>
        <v>3</v>
      </c>
      <c r="O51" s="46" t="str">
        <f t="shared" si="14"/>
        <v/>
      </c>
      <c r="P51" s="46" t="str">
        <f t="shared" si="14"/>
        <v/>
      </c>
      <c r="Q51" s="46" t="str">
        <f t="shared" si="14"/>
        <v/>
      </c>
      <c r="R51" s="46" t="str">
        <f t="shared" si="14"/>
        <v/>
      </c>
    </row>
    <row r="52" spans="2:19" x14ac:dyDescent="0.25">
      <c r="B52" s="82" t="s">
        <v>28</v>
      </c>
      <c r="C52" s="66"/>
      <c r="D52" s="48">
        <f>IF(COUNTIF(D46:D49,$B$4)+COUNTIF(D28:D29,$B$4)&gt;0,(COUNTIF(D46:D49,$B$4)+COUNTIF(D28:D29,$B$4))*D$5,"")</f>
        <v>675</v>
      </c>
      <c r="E52" s="48" t="str">
        <f t="shared" ref="E52:R52" si="15">IF(COUNTIF(E46:E49,$B$4)+COUNTIF(E28:E29,$B$4)&gt;0,(COUNTIF(E46:E49,$B$4)+COUNTIF(E28:E29,$B$4))*E$5,"")</f>
        <v/>
      </c>
      <c r="F52" s="48">
        <f t="shared" si="15"/>
        <v>825</v>
      </c>
      <c r="G52" s="48" t="str">
        <f t="shared" si="15"/>
        <v/>
      </c>
      <c r="H52" s="48" t="str">
        <f t="shared" si="15"/>
        <v/>
      </c>
      <c r="I52" s="48" t="str">
        <f t="shared" si="15"/>
        <v/>
      </c>
      <c r="J52" s="48" t="str">
        <f t="shared" si="15"/>
        <v/>
      </c>
      <c r="K52" s="48" t="str">
        <f t="shared" si="15"/>
        <v/>
      </c>
      <c r="L52" s="48">
        <f t="shared" si="15"/>
        <v>450</v>
      </c>
      <c r="M52" s="48">
        <f t="shared" si="15"/>
        <v>450</v>
      </c>
      <c r="N52" s="48">
        <f t="shared" si="15"/>
        <v>270</v>
      </c>
      <c r="O52" s="48" t="str">
        <f t="shared" si="15"/>
        <v/>
      </c>
      <c r="P52" s="48" t="str">
        <f t="shared" si="15"/>
        <v/>
      </c>
      <c r="Q52" s="48" t="str">
        <f t="shared" si="15"/>
        <v/>
      </c>
      <c r="R52" s="48" t="str">
        <f t="shared" si="15"/>
        <v/>
      </c>
      <c r="S52" s="49">
        <f ca="1">IF(B50&lt;=TODAY(),SUM(D52:R52),"")</f>
        <v>2670</v>
      </c>
    </row>
    <row r="53" spans="2:19" x14ac:dyDescent="0.25">
      <c r="B53" s="64">
        <v>44689</v>
      </c>
      <c r="C53" s="51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65"/>
      <c r="S53" s="30"/>
    </row>
    <row r="54" spans="2:19" x14ac:dyDescent="0.25">
      <c r="B54" s="54">
        <v>44690</v>
      </c>
      <c r="C54" s="66">
        <f t="shared" ref="C54:C59" si="16">IF(COUNTIF(D54:R54,$B$4)&gt;0,COUNTIF(D54:R54,$B$4),"")</f>
        <v>8</v>
      </c>
      <c r="D54" s="56" t="s">
        <v>3</v>
      </c>
      <c r="E54" s="57"/>
      <c r="F54" s="57" t="s">
        <v>3</v>
      </c>
      <c r="G54" s="57" t="s">
        <v>3</v>
      </c>
      <c r="H54" s="57" t="s">
        <v>3</v>
      </c>
      <c r="I54" s="67"/>
      <c r="J54" s="68"/>
      <c r="K54" s="68"/>
      <c r="L54" s="57" t="s">
        <v>3</v>
      </c>
      <c r="M54" s="57" t="s">
        <v>3</v>
      </c>
      <c r="N54" s="57" t="s">
        <v>3</v>
      </c>
      <c r="O54" s="69" t="s">
        <v>3</v>
      </c>
      <c r="P54" s="69"/>
      <c r="Q54" s="69"/>
      <c r="R54" s="83"/>
    </row>
    <row r="55" spans="2:19" x14ac:dyDescent="0.25">
      <c r="B55" s="43">
        <v>44691</v>
      </c>
      <c r="C55" s="66">
        <f t="shared" si="16"/>
        <v>9</v>
      </c>
      <c r="D55" s="45" t="s">
        <v>3</v>
      </c>
      <c r="E55" s="45"/>
      <c r="F55" s="45" t="s">
        <v>3</v>
      </c>
      <c r="G55" s="45" t="s">
        <v>3</v>
      </c>
      <c r="H55" s="45" t="s">
        <v>3</v>
      </c>
      <c r="I55" s="70"/>
      <c r="J55" s="71"/>
      <c r="K55" s="71"/>
      <c r="L55" s="45" t="s">
        <v>3</v>
      </c>
      <c r="M55" s="45" t="s">
        <v>3</v>
      </c>
      <c r="N55" s="45" t="s">
        <v>3</v>
      </c>
      <c r="O55" s="72" t="s">
        <v>3</v>
      </c>
      <c r="P55" s="72" t="s">
        <v>3</v>
      </c>
      <c r="Q55" s="72"/>
      <c r="R55" s="70"/>
    </row>
    <row r="56" spans="2:19" x14ac:dyDescent="0.25">
      <c r="B56" s="43">
        <v>44692</v>
      </c>
      <c r="C56" s="66">
        <f t="shared" si="16"/>
        <v>9</v>
      </c>
      <c r="D56" s="45" t="s">
        <v>3</v>
      </c>
      <c r="E56" s="45"/>
      <c r="F56" s="45" t="s">
        <v>3</v>
      </c>
      <c r="G56" s="45" t="s">
        <v>3</v>
      </c>
      <c r="H56" s="45" t="s">
        <v>3</v>
      </c>
      <c r="I56" s="70"/>
      <c r="J56" s="71"/>
      <c r="K56" s="71"/>
      <c r="L56" s="45" t="s">
        <v>3</v>
      </c>
      <c r="M56" s="45" t="s">
        <v>3</v>
      </c>
      <c r="N56" s="45" t="s">
        <v>3</v>
      </c>
      <c r="O56" s="72" t="s">
        <v>3</v>
      </c>
      <c r="P56" s="72" t="s">
        <v>3</v>
      </c>
      <c r="Q56" s="72"/>
      <c r="R56" s="70"/>
    </row>
    <row r="57" spans="2:19" x14ac:dyDescent="0.25">
      <c r="B57" s="43">
        <v>44693</v>
      </c>
      <c r="C57" s="66">
        <f t="shared" si="16"/>
        <v>8</v>
      </c>
      <c r="D57" s="45" t="s">
        <v>3</v>
      </c>
      <c r="E57" s="45"/>
      <c r="F57" s="45" t="s">
        <v>3</v>
      </c>
      <c r="G57" s="45" t="s">
        <v>3</v>
      </c>
      <c r="H57" s="45" t="s">
        <v>31</v>
      </c>
      <c r="I57" s="70"/>
      <c r="J57" s="71"/>
      <c r="K57" s="71"/>
      <c r="L57" s="45" t="s">
        <v>3</v>
      </c>
      <c r="M57" s="45" t="s">
        <v>3</v>
      </c>
      <c r="N57" s="45" t="s">
        <v>3</v>
      </c>
      <c r="O57" s="72" t="s">
        <v>3</v>
      </c>
      <c r="P57" s="72" t="s">
        <v>3</v>
      </c>
      <c r="Q57" s="72"/>
      <c r="R57" s="70"/>
    </row>
    <row r="58" spans="2:19" x14ac:dyDescent="0.25">
      <c r="B58" s="43">
        <v>44694</v>
      </c>
      <c r="C58" s="66">
        <f t="shared" si="16"/>
        <v>8</v>
      </c>
      <c r="D58" s="45" t="s">
        <v>3</v>
      </c>
      <c r="E58" s="45"/>
      <c r="F58" s="45" t="s">
        <v>3</v>
      </c>
      <c r="G58" s="45" t="s">
        <v>3</v>
      </c>
      <c r="H58" s="45"/>
      <c r="I58" s="70"/>
      <c r="J58" s="71"/>
      <c r="K58" s="71"/>
      <c r="L58" s="44" t="s">
        <v>3</v>
      </c>
      <c r="M58" s="44" t="s">
        <v>3</v>
      </c>
      <c r="N58" s="44" t="s">
        <v>3</v>
      </c>
      <c r="O58" s="73" t="s">
        <v>3</v>
      </c>
      <c r="P58" s="72" t="s">
        <v>3</v>
      </c>
      <c r="Q58" s="72"/>
      <c r="R58" s="70"/>
    </row>
    <row r="59" spans="2:19" x14ac:dyDescent="0.25">
      <c r="B59" s="74">
        <v>44695</v>
      </c>
      <c r="C59" s="66">
        <f t="shared" si="16"/>
        <v>5</v>
      </c>
      <c r="D59" s="75" t="s">
        <v>3</v>
      </c>
      <c r="E59" s="76"/>
      <c r="F59" s="75" t="s">
        <v>3</v>
      </c>
      <c r="G59" s="75" t="s">
        <v>32</v>
      </c>
      <c r="H59" s="76"/>
      <c r="I59" s="77"/>
      <c r="J59" s="78"/>
      <c r="K59" s="78"/>
      <c r="L59" s="75" t="s">
        <v>3</v>
      </c>
      <c r="M59" s="75" t="s">
        <v>3</v>
      </c>
      <c r="N59" s="76" t="s">
        <v>30</v>
      </c>
      <c r="O59" s="79" t="s">
        <v>3</v>
      </c>
      <c r="P59" s="84" t="s">
        <v>26</v>
      </c>
      <c r="Q59" s="84"/>
      <c r="R59" s="77"/>
    </row>
    <row r="60" spans="2:19" x14ac:dyDescent="0.25">
      <c r="B60" s="34" t="s">
        <v>27</v>
      </c>
      <c r="C60" s="66"/>
      <c r="D60" s="46">
        <f t="shared" ref="D60:K60" si="17">IF(COUNTIF(D54:D58,$B$4)+COUNTIF(D50:D51,$B$4)&gt;0,COUNTIF(D54:D58,$B$4)+COUNTIF(D50:D51,$B$4),"")</f>
        <v>6</v>
      </c>
      <c r="E60" s="46" t="str">
        <f t="shared" si="17"/>
        <v/>
      </c>
      <c r="F60" s="46">
        <f t="shared" si="17"/>
        <v>6</v>
      </c>
      <c r="G60" s="46">
        <f t="shared" si="17"/>
        <v>5</v>
      </c>
      <c r="H60" s="46">
        <f t="shared" si="17"/>
        <v>3</v>
      </c>
      <c r="I60" s="46" t="str">
        <f t="shared" si="17"/>
        <v/>
      </c>
      <c r="J60" s="46" t="str">
        <f t="shared" si="17"/>
        <v/>
      </c>
      <c r="K60" s="46" t="str">
        <f t="shared" si="17"/>
        <v/>
      </c>
      <c r="L60" s="46">
        <f>IF(COUNTIF(L54:L58,$B$4)+COUNTIF(L50:L51,$B$4)&gt;0,COUNTIF(L54:L58,$B$4)+COUNTIF(L50:L51,$B$4),"")</f>
        <v>5</v>
      </c>
      <c r="M60" s="46">
        <f t="shared" ref="M60:R60" si="18">IF(COUNTIF(M54:M58,$B$4)+COUNTIF(M50:M51,$B$4)&gt;0,COUNTIF(M54:M58,$B$4)+COUNTIF(M50:M51,$B$4),"")</f>
        <v>6</v>
      </c>
      <c r="N60" s="46">
        <f t="shared" si="18"/>
        <v>6</v>
      </c>
      <c r="O60" s="46">
        <f t="shared" si="18"/>
        <v>6</v>
      </c>
      <c r="P60" s="46">
        <f t="shared" si="18"/>
        <v>4</v>
      </c>
      <c r="Q60" s="46" t="str">
        <f t="shared" si="18"/>
        <v/>
      </c>
      <c r="R60" s="46" t="str">
        <f t="shared" si="18"/>
        <v/>
      </c>
    </row>
    <row r="61" spans="2:19" x14ac:dyDescent="0.25">
      <c r="B61" s="82" t="s">
        <v>28</v>
      </c>
      <c r="C61" s="85"/>
      <c r="D61" s="48">
        <f>IF(COUNTIF(D54:D58,$B$4)+COUNTIF(D50:D51,$B$4)&gt;0,(COUNTIF(D54:D58,$B$4)+COUNTIF(D50:D51,$B$4))*D$5,"")</f>
        <v>810</v>
      </c>
      <c r="E61" s="48" t="str">
        <f t="shared" ref="E61:R61" si="19">IF(COUNTIF(E54:E58,$B$4)+COUNTIF(E50:E51,$B$4)&gt;0,(COUNTIF(E54:E58,$B$4)+COUNTIF(E50:E51,$B$4))*E$5,"")</f>
        <v/>
      </c>
      <c r="F61" s="48">
        <f t="shared" si="19"/>
        <v>990</v>
      </c>
      <c r="G61" s="48">
        <f t="shared" si="19"/>
        <v>825</v>
      </c>
      <c r="H61" s="48">
        <f t="shared" si="19"/>
        <v>495</v>
      </c>
      <c r="I61" s="48" t="str">
        <f t="shared" si="19"/>
        <v/>
      </c>
      <c r="J61" s="48" t="str">
        <f t="shared" si="19"/>
        <v/>
      </c>
      <c r="K61" s="48" t="str">
        <f t="shared" si="19"/>
        <v/>
      </c>
      <c r="L61" s="48">
        <f t="shared" si="19"/>
        <v>450</v>
      </c>
      <c r="M61" s="48">
        <f t="shared" si="19"/>
        <v>540</v>
      </c>
      <c r="N61" s="48">
        <f t="shared" si="19"/>
        <v>540</v>
      </c>
      <c r="O61" s="48">
        <f t="shared" si="19"/>
        <v>540</v>
      </c>
      <c r="P61" s="48">
        <f t="shared" si="19"/>
        <v>360</v>
      </c>
      <c r="Q61" s="48" t="str">
        <f t="shared" si="19"/>
        <v/>
      </c>
      <c r="R61" s="48" t="str">
        <f t="shared" si="19"/>
        <v/>
      </c>
      <c r="S61" s="49">
        <f ca="1">IF(B59&lt;=TODAY(),SUM(D61:R61),"")</f>
        <v>5550</v>
      </c>
    </row>
    <row r="62" spans="2:19" x14ac:dyDescent="0.25">
      <c r="B62" s="64">
        <v>44696</v>
      </c>
      <c r="C62" s="51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65"/>
      <c r="S62" s="30"/>
    </row>
    <row r="63" spans="2:19" x14ac:dyDescent="0.25">
      <c r="B63" s="54">
        <v>44697</v>
      </c>
      <c r="C63" s="66">
        <f t="shared" ref="C63:C68" si="20">IF(COUNTIF(D63:R63,$B$4)&gt;0,COUNTIF(D63:R63,$B$4),"")</f>
        <v>7</v>
      </c>
      <c r="D63" s="56" t="s">
        <v>3</v>
      </c>
      <c r="E63" s="57"/>
      <c r="F63" s="56" t="s">
        <v>3</v>
      </c>
      <c r="G63" s="56" t="s">
        <v>3</v>
      </c>
      <c r="H63" s="57"/>
      <c r="I63" s="67"/>
      <c r="J63" s="68"/>
      <c r="K63" s="68"/>
      <c r="L63" s="56" t="s">
        <v>3</v>
      </c>
      <c r="M63" s="56" t="s">
        <v>3</v>
      </c>
      <c r="N63" s="56" t="s">
        <v>3</v>
      </c>
      <c r="O63" s="86" t="s">
        <v>3</v>
      </c>
      <c r="P63" s="69"/>
      <c r="Q63" s="69"/>
      <c r="R63" s="67"/>
    </row>
    <row r="64" spans="2:19" x14ac:dyDescent="0.25">
      <c r="B64" s="43">
        <v>44698</v>
      </c>
      <c r="C64" s="66">
        <f t="shared" si="20"/>
        <v>8</v>
      </c>
      <c r="D64" s="45" t="s">
        <v>3</v>
      </c>
      <c r="E64" s="45"/>
      <c r="F64" s="45" t="s">
        <v>3</v>
      </c>
      <c r="G64" s="45" t="s">
        <v>3</v>
      </c>
      <c r="H64" s="45"/>
      <c r="I64" s="70" t="s">
        <v>3</v>
      </c>
      <c r="J64" s="71"/>
      <c r="K64" s="71"/>
      <c r="L64" s="45" t="s">
        <v>3</v>
      </c>
      <c r="M64" s="45" t="s">
        <v>3</v>
      </c>
      <c r="N64" s="45" t="s">
        <v>3</v>
      </c>
      <c r="O64" s="72" t="s">
        <v>3</v>
      </c>
      <c r="P64" s="72"/>
      <c r="Q64" s="72"/>
      <c r="R64" s="70"/>
    </row>
    <row r="65" spans="2:19" x14ac:dyDescent="0.25">
      <c r="B65" s="43">
        <v>44699</v>
      </c>
      <c r="C65" s="66">
        <f t="shared" si="20"/>
        <v>9</v>
      </c>
      <c r="D65" s="45" t="s">
        <v>3</v>
      </c>
      <c r="E65" s="45" t="s">
        <v>3</v>
      </c>
      <c r="F65" s="45" t="s">
        <v>3</v>
      </c>
      <c r="G65" s="45" t="s">
        <v>3</v>
      </c>
      <c r="H65" s="45"/>
      <c r="I65" s="70" t="s">
        <v>3</v>
      </c>
      <c r="J65" s="71"/>
      <c r="K65" s="71"/>
      <c r="L65" s="45" t="s">
        <v>3</v>
      </c>
      <c r="M65" s="45" t="s">
        <v>3</v>
      </c>
      <c r="N65" s="45" t="s">
        <v>3</v>
      </c>
      <c r="O65" s="72" t="s">
        <v>3</v>
      </c>
      <c r="P65" s="72"/>
      <c r="Q65" s="72"/>
      <c r="R65" s="70"/>
    </row>
    <row r="66" spans="2:19" x14ac:dyDescent="0.25">
      <c r="B66" s="43">
        <v>44700</v>
      </c>
      <c r="C66" s="66">
        <f t="shared" si="20"/>
        <v>7</v>
      </c>
      <c r="D66" s="45" t="s">
        <v>3</v>
      </c>
      <c r="E66" s="45" t="s">
        <v>3</v>
      </c>
      <c r="F66" s="45" t="s">
        <v>3</v>
      </c>
      <c r="G66" s="45" t="s">
        <v>32</v>
      </c>
      <c r="H66" s="45"/>
      <c r="I66" s="70" t="s">
        <v>32</v>
      </c>
      <c r="J66" s="71"/>
      <c r="K66" s="71"/>
      <c r="L66" s="45" t="s">
        <v>3</v>
      </c>
      <c r="M66" s="45" t="s">
        <v>3</v>
      </c>
      <c r="N66" s="45" t="s">
        <v>3</v>
      </c>
      <c r="O66" s="72" t="s">
        <v>3</v>
      </c>
      <c r="P66" s="72"/>
      <c r="Q66" s="72"/>
      <c r="R66" s="70"/>
    </row>
    <row r="67" spans="2:19" x14ac:dyDescent="0.25">
      <c r="B67" s="43">
        <v>44701</v>
      </c>
      <c r="C67" s="66">
        <f t="shared" si="20"/>
        <v>7</v>
      </c>
      <c r="D67" s="44" t="s">
        <v>3</v>
      </c>
      <c r="E67" s="44" t="s">
        <v>3</v>
      </c>
      <c r="F67" s="44" t="s">
        <v>3</v>
      </c>
      <c r="G67" s="44" t="s">
        <v>3</v>
      </c>
      <c r="H67" s="45"/>
      <c r="I67" s="70"/>
      <c r="J67" s="71"/>
      <c r="K67" s="71"/>
      <c r="L67" s="44" t="s">
        <v>3</v>
      </c>
      <c r="M67" s="44" t="s">
        <v>3</v>
      </c>
      <c r="N67" s="44" t="s">
        <v>3</v>
      </c>
      <c r="O67" s="72" t="s">
        <v>30</v>
      </c>
      <c r="P67" s="72"/>
      <c r="Q67" s="72"/>
      <c r="R67" s="70"/>
    </row>
    <row r="68" spans="2:19" x14ac:dyDescent="0.25">
      <c r="B68" s="74">
        <v>44702</v>
      </c>
      <c r="C68" s="66">
        <f t="shared" si="20"/>
        <v>6</v>
      </c>
      <c r="D68" s="76" t="s">
        <v>3</v>
      </c>
      <c r="E68" s="76" t="s">
        <v>3</v>
      </c>
      <c r="F68" s="76" t="s">
        <v>3</v>
      </c>
      <c r="G68" s="76"/>
      <c r="H68" s="76"/>
      <c r="I68" s="77"/>
      <c r="J68" s="78"/>
      <c r="K68" s="78"/>
      <c r="L68" s="76" t="s">
        <v>30</v>
      </c>
      <c r="M68" s="76" t="s">
        <v>3</v>
      </c>
      <c r="N68" s="76" t="s">
        <v>3</v>
      </c>
      <c r="O68" s="84" t="s">
        <v>3</v>
      </c>
      <c r="P68" s="84"/>
      <c r="Q68" s="84"/>
      <c r="R68" s="77"/>
    </row>
    <row r="69" spans="2:19" x14ac:dyDescent="0.25">
      <c r="B69" s="34" t="s">
        <v>27</v>
      </c>
      <c r="C69" s="66"/>
      <c r="D69" s="46">
        <f t="shared" ref="D69:R69" si="21">IF(COUNTIF(D63:D67,$B$4)+COUNTIF(D59:D60,$B$4)&gt;0,COUNTIF(D63:D67,$B$4)+COUNTIF(D59:D60,$B$4),"")</f>
        <v>6</v>
      </c>
      <c r="E69" s="46">
        <f t="shared" si="21"/>
        <v>3</v>
      </c>
      <c r="F69" s="46">
        <f t="shared" si="21"/>
        <v>6</v>
      </c>
      <c r="G69" s="46">
        <f t="shared" si="21"/>
        <v>4</v>
      </c>
      <c r="H69" s="46" t="str">
        <f t="shared" si="21"/>
        <v/>
      </c>
      <c r="I69" s="46">
        <f t="shared" si="21"/>
        <v>2</v>
      </c>
      <c r="J69" s="46" t="str">
        <f t="shared" si="21"/>
        <v/>
      </c>
      <c r="K69" s="46" t="str">
        <f t="shared" si="21"/>
        <v/>
      </c>
      <c r="L69" s="46">
        <f t="shared" si="21"/>
        <v>6</v>
      </c>
      <c r="M69" s="46">
        <f t="shared" si="21"/>
        <v>6</v>
      </c>
      <c r="N69" s="46">
        <f t="shared" si="21"/>
        <v>5</v>
      </c>
      <c r="O69" s="46">
        <f t="shared" si="21"/>
        <v>5</v>
      </c>
      <c r="P69" s="46" t="str">
        <f t="shared" si="21"/>
        <v/>
      </c>
      <c r="Q69" s="46" t="str">
        <f t="shared" si="21"/>
        <v/>
      </c>
      <c r="R69" s="46" t="str">
        <f t="shared" si="21"/>
        <v/>
      </c>
    </row>
    <row r="70" spans="2:19" x14ac:dyDescent="0.25">
      <c r="B70" s="82" t="s">
        <v>28</v>
      </c>
      <c r="C70" s="85"/>
      <c r="D70" s="48">
        <f>IF(COUNTIF(D63:D67,$B$4)+COUNTIF(D59:D60,$B$4)&gt;0,(COUNTIF(D63:D67,$B$4)+COUNTIF(D59:D60,$B$4))*D$5,"")</f>
        <v>810</v>
      </c>
      <c r="E70" s="48">
        <f t="shared" ref="E70:R70" si="22">IF(COUNTIF(E63:E67,$B$4)+COUNTIF(E59:E60,$B$4)&gt;0,(COUNTIF(E63:E67,$B$4)+COUNTIF(E59:E60,$B$4))*E$5,"")</f>
        <v>495</v>
      </c>
      <c r="F70" s="48">
        <f t="shared" si="22"/>
        <v>990</v>
      </c>
      <c r="G70" s="48">
        <f t="shared" si="22"/>
        <v>660</v>
      </c>
      <c r="H70" s="48" t="str">
        <f t="shared" si="22"/>
        <v/>
      </c>
      <c r="I70" s="48">
        <f t="shared" si="22"/>
        <v>330</v>
      </c>
      <c r="J70" s="48" t="str">
        <f t="shared" si="22"/>
        <v/>
      </c>
      <c r="K70" s="48" t="str">
        <f t="shared" si="22"/>
        <v/>
      </c>
      <c r="L70" s="48">
        <f t="shared" si="22"/>
        <v>540</v>
      </c>
      <c r="M70" s="48">
        <f t="shared" si="22"/>
        <v>540</v>
      </c>
      <c r="N70" s="48">
        <f t="shared" si="22"/>
        <v>450</v>
      </c>
      <c r="O70" s="48">
        <f t="shared" si="22"/>
        <v>450</v>
      </c>
      <c r="P70" s="48" t="str">
        <f t="shared" si="22"/>
        <v/>
      </c>
      <c r="Q70" s="48" t="str">
        <f t="shared" si="22"/>
        <v/>
      </c>
      <c r="R70" s="48" t="str">
        <f t="shared" si="22"/>
        <v/>
      </c>
      <c r="S70" s="49">
        <f ca="1">IF(B68&lt;=TODAY(),SUM(D70:R70),"")</f>
        <v>5265</v>
      </c>
    </row>
    <row r="71" spans="2:19" x14ac:dyDescent="0.25">
      <c r="B71" s="50">
        <v>44703</v>
      </c>
      <c r="C71" s="51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65"/>
      <c r="S71" s="30"/>
    </row>
    <row r="72" spans="2:19" x14ac:dyDescent="0.25">
      <c r="B72" s="54">
        <v>44704</v>
      </c>
      <c r="C72" s="66">
        <f t="shared" ref="C72:C82" si="23">IF(COUNTIF(D72:R72,$B$4)&gt;0,COUNTIF(D72:R72,$B$4),"")</f>
        <v>9</v>
      </c>
      <c r="D72" s="57" t="s">
        <v>3</v>
      </c>
      <c r="E72" s="57" t="s">
        <v>3</v>
      </c>
      <c r="F72" s="57" t="s">
        <v>3</v>
      </c>
      <c r="G72" s="57" t="s">
        <v>3</v>
      </c>
      <c r="H72" s="57"/>
      <c r="I72" s="67" t="s">
        <v>3</v>
      </c>
      <c r="J72" s="68"/>
      <c r="K72" s="68"/>
      <c r="L72" s="57" t="s">
        <v>3</v>
      </c>
      <c r="M72" s="57" t="s">
        <v>3</v>
      </c>
      <c r="N72" s="57" t="s">
        <v>3</v>
      </c>
      <c r="O72" s="69" t="s">
        <v>3</v>
      </c>
      <c r="P72" s="69"/>
      <c r="Q72" s="69"/>
      <c r="R72" s="67"/>
    </row>
    <row r="73" spans="2:19" x14ac:dyDescent="0.25">
      <c r="B73" s="43">
        <v>44705</v>
      </c>
      <c r="C73" s="66">
        <f t="shared" si="23"/>
        <v>9</v>
      </c>
      <c r="D73" s="45" t="s">
        <v>3</v>
      </c>
      <c r="E73" s="45" t="s">
        <v>3</v>
      </c>
      <c r="F73" s="45" t="s">
        <v>3</v>
      </c>
      <c r="G73" s="45" t="s">
        <v>3</v>
      </c>
      <c r="H73" s="45"/>
      <c r="I73" s="70" t="s">
        <v>3</v>
      </c>
      <c r="J73" s="71"/>
      <c r="K73" s="71"/>
      <c r="L73" s="45" t="s">
        <v>3</v>
      </c>
      <c r="M73" s="45" t="s">
        <v>3</v>
      </c>
      <c r="N73" s="45" t="s">
        <v>3</v>
      </c>
      <c r="O73" s="72" t="s">
        <v>3</v>
      </c>
      <c r="P73" s="72"/>
      <c r="Q73" s="72"/>
      <c r="R73" s="70"/>
    </row>
    <row r="74" spans="2:19" x14ac:dyDescent="0.25">
      <c r="B74" s="43">
        <v>44706</v>
      </c>
      <c r="C74" s="66">
        <f t="shared" si="23"/>
        <v>8</v>
      </c>
      <c r="D74" s="45" t="s">
        <v>3</v>
      </c>
      <c r="E74" s="45" t="s">
        <v>3</v>
      </c>
      <c r="F74" s="45" t="s">
        <v>3</v>
      </c>
      <c r="G74" s="45" t="s">
        <v>3</v>
      </c>
      <c r="H74" s="45"/>
      <c r="I74" s="70"/>
      <c r="J74" s="71"/>
      <c r="K74" s="71"/>
      <c r="L74" s="45" t="s">
        <v>3</v>
      </c>
      <c r="M74" s="45" t="s">
        <v>3</v>
      </c>
      <c r="N74" s="45" t="s">
        <v>3</v>
      </c>
      <c r="O74" s="72" t="s">
        <v>3</v>
      </c>
      <c r="P74" s="72"/>
      <c r="Q74" s="72"/>
      <c r="R74" s="70"/>
    </row>
    <row r="75" spans="2:19" x14ac:dyDescent="0.25">
      <c r="B75" s="43">
        <v>44707</v>
      </c>
      <c r="C75" s="66">
        <f t="shared" si="23"/>
        <v>8</v>
      </c>
      <c r="D75" s="45" t="s">
        <v>3</v>
      </c>
      <c r="E75" s="45" t="s">
        <v>3</v>
      </c>
      <c r="F75" s="45" t="s">
        <v>3</v>
      </c>
      <c r="G75" s="45" t="s">
        <v>3</v>
      </c>
      <c r="H75" s="45"/>
      <c r="I75" s="70"/>
      <c r="J75" s="71"/>
      <c r="K75" s="71"/>
      <c r="L75" s="45" t="s">
        <v>3</v>
      </c>
      <c r="M75" s="45" t="s">
        <v>3</v>
      </c>
      <c r="N75" s="45" t="s">
        <v>3</v>
      </c>
      <c r="O75" s="72" t="s">
        <v>3</v>
      </c>
      <c r="P75" s="72"/>
      <c r="Q75" s="72"/>
      <c r="R75" s="70"/>
    </row>
    <row r="76" spans="2:19" x14ac:dyDescent="0.25">
      <c r="B76" s="43">
        <v>44708</v>
      </c>
      <c r="C76" s="66">
        <f t="shared" si="23"/>
        <v>8</v>
      </c>
      <c r="D76" s="44" t="s">
        <v>3</v>
      </c>
      <c r="E76" s="45" t="s">
        <v>3</v>
      </c>
      <c r="F76" s="45" t="s">
        <v>3</v>
      </c>
      <c r="G76" s="45" t="s">
        <v>3</v>
      </c>
      <c r="H76" s="45"/>
      <c r="I76" s="70"/>
      <c r="J76" s="71"/>
      <c r="K76" s="71"/>
      <c r="L76" s="45" t="s">
        <v>3</v>
      </c>
      <c r="M76" s="45" t="s">
        <v>3</v>
      </c>
      <c r="N76" s="45" t="s">
        <v>3</v>
      </c>
      <c r="O76" s="72" t="s">
        <v>3</v>
      </c>
      <c r="P76" s="72"/>
      <c r="Q76" s="72"/>
      <c r="R76" s="70"/>
    </row>
    <row r="77" spans="2:19" x14ac:dyDescent="0.25">
      <c r="B77" s="43">
        <v>44709</v>
      </c>
      <c r="C77" s="66">
        <f t="shared" si="23"/>
        <v>1</v>
      </c>
      <c r="D77" s="87" t="s">
        <v>3</v>
      </c>
      <c r="E77" s="88"/>
      <c r="F77" s="88"/>
      <c r="G77" s="88"/>
      <c r="H77" s="88"/>
      <c r="I77" s="89"/>
      <c r="J77" s="90"/>
      <c r="K77" s="90"/>
      <c r="L77" s="88"/>
      <c r="M77" s="88"/>
      <c r="N77" s="88"/>
      <c r="O77" s="91"/>
      <c r="P77" s="91"/>
      <c r="Q77" s="91"/>
      <c r="R77" s="89"/>
    </row>
    <row r="78" spans="2:19" x14ac:dyDescent="0.25">
      <c r="B78" s="34" t="s">
        <v>27</v>
      </c>
      <c r="C78" s="47"/>
      <c r="D78" s="46">
        <f t="shared" ref="D78:R78" si="24">IF(COUNTIF(D72:D76,$B$4)+COUNTIF(D68:D69,$B$4)&gt;0,COUNTIF(D72:D76,$B$4)+COUNTIF(D68:D69,$B$4),"")</f>
        <v>6</v>
      </c>
      <c r="E78" s="46">
        <f t="shared" si="24"/>
        <v>6</v>
      </c>
      <c r="F78" s="46">
        <f t="shared" si="24"/>
        <v>6</v>
      </c>
      <c r="G78" s="46">
        <f t="shared" si="24"/>
        <v>5</v>
      </c>
      <c r="H78" s="46" t="str">
        <f t="shared" si="24"/>
        <v/>
      </c>
      <c r="I78" s="46">
        <f t="shared" si="24"/>
        <v>2</v>
      </c>
      <c r="J78" s="46" t="str">
        <f t="shared" si="24"/>
        <v/>
      </c>
      <c r="K78" s="46" t="str">
        <f t="shared" si="24"/>
        <v/>
      </c>
      <c r="L78" s="46">
        <f t="shared" si="24"/>
        <v>5</v>
      </c>
      <c r="M78" s="46">
        <f t="shared" si="24"/>
        <v>6</v>
      </c>
      <c r="N78" s="46">
        <f t="shared" si="24"/>
        <v>6</v>
      </c>
      <c r="O78" s="46">
        <f t="shared" si="24"/>
        <v>6</v>
      </c>
      <c r="P78" s="46" t="str">
        <f t="shared" si="24"/>
        <v/>
      </c>
      <c r="Q78" s="46" t="str">
        <f t="shared" si="24"/>
        <v/>
      </c>
      <c r="R78" s="46" t="str">
        <f t="shared" si="24"/>
        <v/>
      </c>
    </row>
    <row r="79" spans="2:19" x14ac:dyDescent="0.25">
      <c r="B79" s="92" t="s">
        <v>28</v>
      </c>
      <c r="C79" s="66"/>
      <c r="D79" s="48">
        <f>IF(COUNTIF(D72:D76,$B$4)+COUNTIF(D68:D69,$B$4)&gt;0,(COUNTIF(D72:D76,$B$4)+COUNTIF(D68:D69,$B$4))*D$5,"")</f>
        <v>810</v>
      </c>
      <c r="E79" s="48">
        <f t="shared" ref="E79:R79" si="25">IF(COUNTIF(E72:E76,$B$4)+COUNTIF(E68:E69,$B$4)&gt;0,(COUNTIF(E72:E76,$B$4)+COUNTIF(E68:E69,$B$4))*E$5,"")</f>
        <v>990</v>
      </c>
      <c r="F79" s="48">
        <f t="shared" si="25"/>
        <v>990</v>
      </c>
      <c r="G79" s="48">
        <f t="shared" si="25"/>
        <v>825</v>
      </c>
      <c r="H79" s="48" t="str">
        <f t="shared" si="25"/>
        <v/>
      </c>
      <c r="I79" s="48">
        <f t="shared" si="25"/>
        <v>330</v>
      </c>
      <c r="J79" s="48" t="str">
        <f t="shared" si="25"/>
        <v/>
      </c>
      <c r="K79" s="48" t="str">
        <f t="shared" si="25"/>
        <v/>
      </c>
      <c r="L79" s="48">
        <f t="shared" si="25"/>
        <v>450</v>
      </c>
      <c r="M79" s="48">
        <f t="shared" si="25"/>
        <v>540</v>
      </c>
      <c r="N79" s="48">
        <f t="shared" si="25"/>
        <v>540</v>
      </c>
      <c r="O79" s="48">
        <f t="shared" si="25"/>
        <v>540</v>
      </c>
      <c r="P79" s="48" t="str">
        <f t="shared" si="25"/>
        <v/>
      </c>
      <c r="Q79" s="48" t="str">
        <f t="shared" si="25"/>
        <v/>
      </c>
      <c r="R79" s="48" t="str">
        <f t="shared" si="25"/>
        <v/>
      </c>
      <c r="S79" s="49">
        <f ca="1">IF(B77&lt;=TODAY(),SUM(D79:R79),"")</f>
        <v>6015</v>
      </c>
    </row>
    <row r="80" spans="2:19" x14ac:dyDescent="0.25">
      <c r="B80" s="50">
        <v>44710</v>
      </c>
      <c r="C80" s="66">
        <f t="shared" si="23"/>
        <v>1</v>
      </c>
      <c r="D80" s="93" t="s">
        <v>3</v>
      </c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30"/>
    </row>
    <row r="81" spans="2:19" x14ac:dyDescent="0.25">
      <c r="B81" s="54">
        <v>44711</v>
      </c>
      <c r="C81" s="66">
        <f t="shared" si="23"/>
        <v>8</v>
      </c>
      <c r="D81" s="94" t="s">
        <v>3</v>
      </c>
      <c r="E81" s="94" t="s">
        <v>3</v>
      </c>
      <c r="F81" s="95" t="s">
        <v>3</v>
      </c>
      <c r="G81" s="95" t="s">
        <v>3</v>
      </c>
      <c r="H81" s="94"/>
      <c r="I81" s="96"/>
      <c r="J81" s="97"/>
      <c r="K81" s="97"/>
      <c r="L81" s="94" t="s">
        <v>3</v>
      </c>
      <c r="M81" s="94" t="s">
        <v>3</v>
      </c>
      <c r="N81" s="94" t="s">
        <v>3</v>
      </c>
      <c r="O81" s="98" t="s">
        <v>3</v>
      </c>
      <c r="P81" s="98"/>
      <c r="Q81" s="98"/>
      <c r="R81" s="96"/>
    </row>
    <row r="82" spans="2:19" x14ac:dyDescent="0.25">
      <c r="B82" s="43">
        <v>44712</v>
      </c>
      <c r="C82" s="66">
        <f t="shared" si="23"/>
        <v>7</v>
      </c>
      <c r="D82" s="99" t="s">
        <v>3</v>
      </c>
      <c r="E82" s="100" t="s">
        <v>3</v>
      </c>
      <c r="F82" s="100" t="s">
        <v>3</v>
      </c>
      <c r="G82" s="99" t="s">
        <v>31</v>
      </c>
      <c r="H82" s="99"/>
      <c r="I82" s="101"/>
      <c r="J82" s="102"/>
      <c r="K82" s="102"/>
      <c r="L82" s="99" t="s">
        <v>3</v>
      </c>
      <c r="M82" s="99" t="s">
        <v>3</v>
      </c>
      <c r="N82" s="99" t="s">
        <v>3</v>
      </c>
      <c r="O82" s="103" t="s">
        <v>3</v>
      </c>
      <c r="P82" s="103"/>
      <c r="Q82" s="103"/>
      <c r="R82" s="101"/>
    </row>
    <row r="83" spans="2:19" ht="15.75" thickBot="1" x14ac:dyDescent="0.3">
      <c r="B83" s="104"/>
      <c r="C83" s="105"/>
      <c r="D83" s="106">
        <f>IFERROR(D52+D61+D70+D79,"")</f>
        <v>3105</v>
      </c>
      <c r="E83" s="106" t="str">
        <f t="shared" ref="E83:R83" si="26">IFERROR(E52+E61+E70+E79,"")</f>
        <v/>
      </c>
      <c r="F83" s="106">
        <f t="shared" si="26"/>
        <v>3795</v>
      </c>
      <c r="G83" s="106" t="str">
        <f t="shared" si="26"/>
        <v/>
      </c>
      <c r="H83" s="106" t="str">
        <f t="shared" si="26"/>
        <v/>
      </c>
      <c r="I83" s="106" t="str">
        <f t="shared" si="26"/>
        <v/>
      </c>
      <c r="J83" s="106" t="str">
        <f t="shared" si="26"/>
        <v/>
      </c>
      <c r="K83" s="106" t="str">
        <f t="shared" si="26"/>
        <v/>
      </c>
      <c r="L83" s="106">
        <f t="shared" si="26"/>
        <v>1890</v>
      </c>
      <c r="M83" s="106">
        <f t="shared" si="26"/>
        <v>2070</v>
      </c>
      <c r="N83" s="106">
        <f t="shared" si="26"/>
        <v>1800</v>
      </c>
      <c r="O83" s="106" t="str">
        <f t="shared" si="26"/>
        <v/>
      </c>
      <c r="P83" s="106" t="str">
        <f t="shared" si="26"/>
        <v/>
      </c>
      <c r="Q83" s="106" t="str">
        <f t="shared" si="26"/>
        <v/>
      </c>
      <c r="R83" s="107" t="str">
        <f t="shared" si="26"/>
        <v/>
      </c>
      <c r="S83" s="30">
        <f ca="1">SUM($S$16:S82)+SUM($F$6:$R$6)</f>
        <v>24035</v>
      </c>
    </row>
    <row r="84" spans="2:19" x14ac:dyDescent="0.25">
      <c r="S84" s="30">
        <f ca="1">$S$9-S83</f>
        <v>5640</v>
      </c>
    </row>
    <row r="89" spans="2:19" x14ac:dyDescent="0.25">
      <c r="G89" s="30"/>
    </row>
    <row r="94" spans="2:19" ht="15.75" thickBot="1" x14ac:dyDescent="0.3"/>
    <row r="95" spans="2:19" ht="18" x14ac:dyDescent="0.25">
      <c r="B95" s="38" t="s">
        <v>33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0"/>
    </row>
    <row r="96" spans="2:19" x14ac:dyDescent="0.25">
      <c r="B96" s="26" t="s">
        <v>20</v>
      </c>
      <c r="C96" s="21"/>
      <c r="D96" s="20"/>
      <c r="E96" s="21"/>
      <c r="F96" s="20"/>
      <c r="G96" s="20"/>
      <c r="H96" s="21"/>
      <c r="I96" s="21"/>
      <c r="J96" s="20"/>
      <c r="K96" s="20"/>
      <c r="L96" s="20"/>
      <c r="M96" s="20"/>
      <c r="N96" s="21"/>
      <c r="O96" s="21"/>
      <c r="P96" s="21"/>
      <c r="Q96" s="21"/>
      <c r="R96" s="22"/>
      <c r="S96" s="30"/>
    </row>
    <row r="97" spans="2:19" x14ac:dyDescent="0.25">
      <c r="B97" s="26" t="s">
        <v>22</v>
      </c>
      <c r="C97" s="21"/>
      <c r="D97" s="31">
        <f>IF(SUM(D103,D112,D121,D130)&gt;0,SUM(D103,D112,D121,D130),"")</f>
        <v>10</v>
      </c>
      <c r="E97" s="31">
        <f t="shared" ref="E97:R97" si="27">IF(SUM(E103,E112,E121,E130)&gt;0,SUM(E103,E112,E121,E130),"")</f>
        <v>8</v>
      </c>
      <c r="F97" s="31">
        <f>IF(SUM(F103,F112,F121,F130)&gt;0,SUM(F103,F112,F121,F130),"")</f>
        <v>2</v>
      </c>
      <c r="G97" s="31">
        <f t="shared" si="27"/>
        <v>6</v>
      </c>
      <c r="H97" s="31" t="str">
        <f t="shared" si="27"/>
        <v/>
      </c>
      <c r="I97" s="31" t="str">
        <f t="shared" si="27"/>
        <v/>
      </c>
      <c r="J97" s="31" t="str">
        <f t="shared" si="27"/>
        <v/>
      </c>
      <c r="K97" s="31" t="str">
        <f t="shared" si="27"/>
        <v/>
      </c>
      <c r="L97" s="31">
        <f t="shared" si="27"/>
        <v>3</v>
      </c>
      <c r="M97" s="31">
        <f t="shared" si="27"/>
        <v>3</v>
      </c>
      <c r="N97" s="31">
        <f t="shared" si="27"/>
        <v>2</v>
      </c>
      <c r="O97" s="31">
        <f t="shared" si="27"/>
        <v>5</v>
      </c>
      <c r="P97" s="31" t="str">
        <f t="shared" si="27"/>
        <v/>
      </c>
      <c r="Q97" s="31" t="str">
        <f t="shared" si="27"/>
        <v/>
      </c>
      <c r="R97" s="31" t="str">
        <f t="shared" si="27"/>
        <v/>
      </c>
      <c r="S97" s="30"/>
    </row>
    <row r="98" spans="2:19" x14ac:dyDescent="0.25">
      <c r="B98" s="32" t="s">
        <v>23</v>
      </c>
      <c r="C98" s="21"/>
      <c r="D98" s="31" t="str">
        <f>IF(COUNTIF(D101:D115,'[1]Dados de Físico Semanal'!$C$2)&gt;0,COUNTIF(D101:D115,'[1]Dados de Físico Semanal'!$C$2),"")</f>
        <v/>
      </c>
      <c r="E98" s="31" t="str">
        <f>IF(COUNTIF(E101:E115,'[1]Dados de Físico Semanal'!$C$2)&gt;0,COUNTIF(E101:E115,'[1]Dados de Físico Semanal'!$C$2),"")</f>
        <v/>
      </c>
      <c r="F98" s="31" t="str">
        <f>IF(COUNTIF(F101:F115,'[1]Dados de Físico Semanal'!$C$2)&gt;0,COUNTIF(F101:F115,'[1]Dados de Físico Semanal'!$C$2),"")</f>
        <v/>
      </c>
      <c r="G98" s="31">
        <f>IF(COUNTIF(G101:G115,'[1]Dados de Físico Semanal'!$C$2)&gt;0,COUNTIF(G101:G115,'[1]Dados de Físico Semanal'!$C$2),"")</f>
        <v>1</v>
      </c>
      <c r="H98" s="31" t="str">
        <f>IF(COUNTIF(H101:H115,'[1]Dados de Físico Semanal'!$C$2)&gt;0,COUNTIF(H101:H115,'[1]Dados de Físico Semanal'!$C$2),"")</f>
        <v/>
      </c>
      <c r="I98" s="31" t="str">
        <f>IF(COUNTIF(I101:I115,'[1]Dados de Físico Semanal'!$C$2)&gt;0,COUNTIF(I101:I115,'[1]Dados de Físico Semanal'!$C$2),"")</f>
        <v/>
      </c>
      <c r="J98" s="31" t="str">
        <f>IF(COUNTIF(J101:J115,'[1]Dados de Físico Semanal'!$C$2)&gt;0,COUNTIF(J101:J115,'[1]Dados de Físico Semanal'!$C$2),"")</f>
        <v/>
      </c>
      <c r="K98" s="31" t="str">
        <f>IF(COUNTIF(K101:K115,'[1]Dados de Físico Semanal'!$C$2)&gt;0,COUNTIF(K101:K115,'[1]Dados de Físico Semanal'!$C$2),"")</f>
        <v/>
      </c>
      <c r="L98" s="31" t="str">
        <f>IF(COUNTIF(L101:L115,'[1]Dados de Físico Semanal'!$C$2)&gt;0,COUNTIF(L101:L115,'[1]Dados de Físico Semanal'!$C$2),"")</f>
        <v/>
      </c>
      <c r="M98" s="31" t="str">
        <f>IF(COUNTIF(M101:M115,'[1]Dados de Físico Semanal'!$C$2)&gt;0,COUNTIF(M101:M115,'[1]Dados de Físico Semanal'!$C$2),"")</f>
        <v/>
      </c>
      <c r="N98" s="31" t="str">
        <f>IF(COUNTIF(N101:N115,'[1]Dados de Físico Semanal'!$C$2)&gt;0,COUNTIF(N101:N115,'[1]Dados de Físico Semanal'!$C$2),"")</f>
        <v/>
      </c>
      <c r="O98" s="31">
        <f>IF(COUNTIF(O101:O115,'[1]Dados de Físico Semanal'!$C$2)&gt;0,COUNTIF(O101:O115,'[1]Dados de Físico Semanal'!$C$2),"")</f>
        <v>2</v>
      </c>
      <c r="P98" s="31" t="str">
        <f>IF(COUNTIF(P101:P115,'[1]Dados de Físico Semanal'!$C$2)&gt;0,COUNTIF(P101:P115,'[1]Dados de Físico Semanal'!$C$2),"")</f>
        <v/>
      </c>
      <c r="Q98" s="31" t="str">
        <f>IF(COUNTIF(Q101:Q115,'[1]Dados de Físico Semanal'!$C$2)&gt;0,COUNTIF(Q101:Q115,'[1]Dados de Físico Semanal'!$C$2),"")</f>
        <v/>
      </c>
      <c r="R98" s="108" t="str">
        <f>IF(COUNTIF(R101:R115,'[1]Dados de Físico Semanal'!$C$2)&gt;0,COUNTIF(R101:R115,'[1]Dados de Físico Semanal'!$C$2),"")</f>
        <v/>
      </c>
    </row>
    <row r="99" spans="2:19" x14ac:dyDescent="0.25">
      <c r="B99" s="43">
        <v>44713</v>
      </c>
      <c r="C99" s="12">
        <f t="shared" ref="C99:C107" si="28">IF(COUNTIF(D99:R99,$B$4)&gt;0,COUNTIF(D99:R99,$B$4),"")</f>
        <v>4</v>
      </c>
      <c r="D99" s="100" t="s">
        <v>3</v>
      </c>
      <c r="E99" s="100" t="s">
        <v>3</v>
      </c>
      <c r="F99" s="99" t="s">
        <v>31</v>
      </c>
      <c r="G99" s="100" t="s">
        <v>3</v>
      </c>
      <c r="H99" s="99"/>
      <c r="I99" s="99"/>
      <c r="J99" s="99"/>
      <c r="K99" s="99"/>
      <c r="L99" s="99" t="s">
        <v>31</v>
      </c>
      <c r="M99" s="99" t="s">
        <v>31</v>
      </c>
      <c r="N99" s="99" t="s">
        <v>31</v>
      </c>
      <c r="O99" s="100" t="s">
        <v>3</v>
      </c>
      <c r="P99" s="99"/>
      <c r="Q99" s="99"/>
      <c r="R99" s="99"/>
    </row>
    <row r="100" spans="2:19" x14ac:dyDescent="0.25">
      <c r="B100" s="43">
        <v>44714</v>
      </c>
      <c r="C100" s="12">
        <f t="shared" si="28"/>
        <v>4</v>
      </c>
      <c r="D100" s="100" t="s">
        <v>3</v>
      </c>
      <c r="E100" s="100" t="s">
        <v>3</v>
      </c>
      <c r="F100" s="99" t="s">
        <v>31</v>
      </c>
      <c r="G100" s="100" t="s">
        <v>3</v>
      </c>
      <c r="H100" s="99"/>
      <c r="I100" s="99"/>
      <c r="J100" s="99"/>
      <c r="K100" s="99"/>
      <c r="L100" s="99" t="s">
        <v>31</v>
      </c>
      <c r="M100" s="99" t="s">
        <v>31</v>
      </c>
      <c r="N100" s="99" t="s">
        <v>31</v>
      </c>
      <c r="O100" s="100" t="s">
        <v>3</v>
      </c>
      <c r="P100" s="99"/>
      <c r="Q100" s="99"/>
      <c r="R100" s="99"/>
    </row>
    <row r="101" spans="2:19" x14ac:dyDescent="0.25">
      <c r="B101" s="43">
        <v>44715</v>
      </c>
      <c r="C101" s="12">
        <f t="shared" si="28"/>
        <v>4</v>
      </c>
      <c r="D101" s="100" t="s">
        <v>3</v>
      </c>
      <c r="E101" s="100" t="s">
        <v>3</v>
      </c>
      <c r="F101" s="99" t="s">
        <v>31</v>
      </c>
      <c r="G101" s="100" t="s">
        <v>3</v>
      </c>
      <c r="H101" s="99"/>
      <c r="I101" s="99"/>
      <c r="J101" s="99"/>
      <c r="K101" s="99"/>
      <c r="L101" s="99" t="s">
        <v>31</v>
      </c>
      <c r="M101" s="99" t="s">
        <v>31</v>
      </c>
      <c r="N101" s="99" t="s">
        <v>31</v>
      </c>
      <c r="O101" s="100" t="s">
        <v>3</v>
      </c>
      <c r="P101" s="99"/>
      <c r="Q101" s="99"/>
      <c r="R101" s="99"/>
    </row>
    <row r="102" spans="2:19" x14ac:dyDescent="0.25">
      <c r="B102" s="109">
        <v>44716</v>
      </c>
      <c r="C102" s="12">
        <f t="shared" si="28"/>
        <v>2</v>
      </c>
      <c r="D102" s="100" t="s">
        <v>3</v>
      </c>
      <c r="E102" s="100" t="s">
        <v>3</v>
      </c>
      <c r="F102" s="99" t="s">
        <v>31</v>
      </c>
      <c r="G102" s="99" t="s">
        <v>30</v>
      </c>
      <c r="H102" s="99"/>
      <c r="I102" s="99"/>
      <c r="J102" s="99"/>
      <c r="K102" s="99"/>
      <c r="L102" s="99" t="s">
        <v>31</v>
      </c>
      <c r="M102" s="99" t="s">
        <v>31</v>
      </c>
      <c r="N102" s="99" t="s">
        <v>31</v>
      </c>
      <c r="O102" s="99" t="s">
        <v>30</v>
      </c>
      <c r="P102" s="99"/>
      <c r="Q102" s="99"/>
      <c r="R102" s="99"/>
    </row>
    <row r="103" spans="2:19" x14ac:dyDescent="0.25">
      <c r="B103" s="110" t="s">
        <v>27</v>
      </c>
      <c r="C103" s="12"/>
      <c r="D103" s="46">
        <f>IF(COUNTIF(D99:D101,$B$4)+COUNTIF(D77:D82,$B$4)&gt;0,COUNTIF(D99:D101,$B$4)+COUNTIF(D77:D82,$B$4),"")</f>
        <v>7</v>
      </c>
      <c r="E103" s="46">
        <f t="shared" ref="E103:R103" si="29">IF(COUNTIF(E99:E101,$B$4)+COUNTIF(E77:E82,$B$4)&gt;0,COUNTIF(E99:E101,$B$4)+COUNTIF(E77:E82,$B$4),"")</f>
        <v>5</v>
      </c>
      <c r="F103" s="46">
        <f>IF(COUNTIF(F99:F101,$B$4)+COUNTIF(F77:F82,$B$4)&gt;0,COUNTIF(F99:F101,$B$4)+COUNTIF(F77:F82,$B$4),"")</f>
        <v>2</v>
      </c>
      <c r="G103" s="46">
        <f t="shared" si="29"/>
        <v>4</v>
      </c>
      <c r="H103" s="46" t="str">
        <f t="shared" si="29"/>
        <v/>
      </c>
      <c r="I103" s="46" t="str">
        <f t="shared" si="29"/>
        <v/>
      </c>
      <c r="J103" s="46" t="str">
        <f t="shared" si="29"/>
        <v/>
      </c>
      <c r="K103" s="46" t="str">
        <f t="shared" si="29"/>
        <v/>
      </c>
      <c r="L103" s="46">
        <f t="shared" si="29"/>
        <v>2</v>
      </c>
      <c r="M103" s="46">
        <f t="shared" si="29"/>
        <v>2</v>
      </c>
      <c r="N103" s="46">
        <f t="shared" si="29"/>
        <v>2</v>
      </c>
      <c r="O103" s="46">
        <f t="shared" si="29"/>
        <v>5</v>
      </c>
      <c r="P103" s="46" t="str">
        <f t="shared" si="29"/>
        <v/>
      </c>
      <c r="Q103" s="46" t="str">
        <f t="shared" si="29"/>
        <v/>
      </c>
      <c r="R103" s="46" t="str">
        <f t="shared" si="29"/>
        <v/>
      </c>
    </row>
    <row r="104" spans="2:19" x14ac:dyDescent="0.25">
      <c r="B104" s="82" t="s">
        <v>28</v>
      </c>
      <c r="C104" s="66"/>
      <c r="D104" s="48">
        <f>IF(COUNTIF(D99:D101,$B$4)+COUNTIF(D77:D82,$B$4)&gt;0,(COUNTIF(D99:D101,$B$4)+COUNTIF(D77:D82,$B$4))*D$5,"")</f>
        <v>945</v>
      </c>
      <c r="E104" s="48">
        <f t="shared" ref="E104:R104" si="30">IF(COUNTIF(E99:E101,$B$4)+COUNTIF(E77:E82,$B$4)&gt;0,(COUNTIF(E99:E101,$B$4)+COUNTIF(E77:E82,$B$4))*E$5,"")</f>
        <v>825</v>
      </c>
      <c r="F104" s="48">
        <f t="shared" si="30"/>
        <v>330</v>
      </c>
      <c r="G104" s="48">
        <f t="shared" si="30"/>
        <v>660</v>
      </c>
      <c r="H104" s="48" t="str">
        <f t="shared" si="30"/>
        <v/>
      </c>
      <c r="I104" s="48" t="str">
        <f t="shared" si="30"/>
        <v/>
      </c>
      <c r="J104" s="48" t="str">
        <f t="shared" si="30"/>
        <v/>
      </c>
      <c r="K104" s="48" t="str">
        <f t="shared" si="30"/>
        <v/>
      </c>
      <c r="L104" s="48">
        <f t="shared" si="30"/>
        <v>180</v>
      </c>
      <c r="M104" s="48">
        <f t="shared" si="30"/>
        <v>180</v>
      </c>
      <c r="N104" s="48">
        <f t="shared" si="30"/>
        <v>180</v>
      </c>
      <c r="O104" s="48">
        <f t="shared" si="30"/>
        <v>450</v>
      </c>
      <c r="P104" s="48" t="str">
        <f t="shared" si="30"/>
        <v/>
      </c>
      <c r="Q104" s="48" t="str">
        <f t="shared" si="30"/>
        <v/>
      </c>
      <c r="R104" s="48" t="str">
        <f t="shared" si="30"/>
        <v/>
      </c>
      <c r="S104" s="49">
        <f ca="1">IF(B102&lt;=TODAY(),SUM(D104:R104),"")</f>
        <v>3750</v>
      </c>
    </row>
    <row r="105" spans="2:19" x14ac:dyDescent="0.25">
      <c r="B105" s="111">
        <v>44717</v>
      </c>
      <c r="C105" s="112" t="str">
        <f t="shared" si="28"/>
        <v/>
      </c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4"/>
    </row>
    <row r="106" spans="2:19" x14ac:dyDescent="0.25">
      <c r="B106" s="115">
        <v>44718</v>
      </c>
      <c r="C106" s="112">
        <f t="shared" si="28"/>
        <v>3</v>
      </c>
      <c r="D106" s="116" t="s">
        <v>3</v>
      </c>
      <c r="E106" s="116" t="s">
        <v>3</v>
      </c>
      <c r="F106" s="116" t="s">
        <v>31</v>
      </c>
      <c r="G106" s="116" t="s">
        <v>3</v>
      </c>
      <c r="H106" s="117"/>
      <c r="I106" s="117"/>
      <c r="J106" s="117"/>
      <c r="K106" s="117"/>
      <c r="L106" s="116" t="s">
        <v>31</v>
      </c>
      <c r="M106" s="116" t="s">
        <v>31</v>
      </c>
      <c r="N106" s="116" t="s">
        <v>31</v>
      </c>
      <c r="O106" s="116" t="s">
        <v>30</v>
      </c>
      <c r="P106" s="116"/>
      <c r="Q106" s="118"/>
      <c r="R106" s="119"/>
    </row>
    <row r="107" spans="2:19" x14ac:dyDescent="0.25">
      <c r="B107" s="43">
        <v>44719</v>
      </c>
      <c r="C107" s="12">
        <f t="shared" si="28"/>
        <v>5</v>
      </c>
      <c r="D107" s="100" t="s">
        <v>3</v>
      </c>
      <c r="E107" s="99" t="s">
        <v>3</v>
      </c>
      <c r="F107" s="100"/>
      <c r="G107" s="99" t="s">
        <v>3</v>
      </c>
      <c r="H107" s="99"/>
      <c r="I107" s="99"/>
      <c r="J107" s="99"/>
      <c r="K107" s="99"/>
      <c r="L107" s="100" t="s">
        <v>3</v>
      </c>
      <c r="M107" s="100" t="s">
        <v>3</v>
      </c>
      <c r="N107" s="100"/>
      <c r="O107" s="100"/>
      <c r="P107" s="100"/>
      <c r="Q107" s="120"/>
      <c r="R107" s="121"/>
    </row>
    <row r="108" spans="2:19" x14ac:dyDescent="0.25">
      <c r="B108" s="43">
        <v>44720</v>
      </c>
      <c r="C108" s="1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3"/>
      <c r="R108" s="124"/>
      <c r="S108" s="30"/>
    </row>
    <row r="109" spans="2:19" x14ac:dyDescent="0.25">
      <c r="B109" s="43">
        <v>44721</v>
      </c>
      <c r="C109" s="12" t="str">
        <f t="shared" ref="C109:C116" si="31">IF(COUNTIF(D109:R109,$B$4)&gt;0,COUNTIF(D109:R109,$B$4),"")</f>
        <v/>
      </c>
      <c r="D109" s="100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101"/>
      <c r="R109" s="125"/>
    </row>
    <row r="110" spans="2:19" x14ac:dyDescent="0.25">
      <c r="B110" s="43">
        <v>44722</v>
      </c>
      <c r="C110" s="12" t="str">
        <f t="shared" si="31"/>
        <v/>
      </c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101"/>
      <c r="R110" s="126"/>
    </row>
    <row r="111" spans="2:19" x14ac:dyDescent="0.25">
      <c r="B111" s="43">
        <v>44723</v>
      </c>
      <c r="C111" s="12" t="str">
        <f t="shared" si="31"/>
        <v/>
      </c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101"/>
      <c r="R111" s="126"/>
    </row>
    <row r="112" spans="2:19" x14ac:dyDescent="0.25">
      <c r="B112" s="18" t="s">
        <v>27</v>
      </c>
      <c r="C112" s="12"/>
      <c r="D112" s="46">
        <f>IF(COUNTIF(D106:D110,$B$4)+COUNTIF(D102:D105,$B$4)&gt;0,COUNTIF(D106:D110,$B$4)+COUNTIF(D102:D105,$B$4),"")</f>
        <v>3</v>
      </c>
      <c r="E112" s="46">
        <f t="shared" ref="E112:R112" si="32">IF(COUNTIF(E106:E110,$B$4)+COUNTIF(E102:E105,$B$4)&gt;0,COUNTIF(E106:E110,$B$4)+COUNTIF(E102:E105,$B$4),"")</f>
        <v>3</v>
      </c>
      <c r="F112" s="46" t="str">
        <f t="shared" si="32"/>
        <v/>
      </c>
      <c r="G112" s="46">
        <f t="shared" si="32"/>
        <v>2</v>
      </c>
      <c r="H112" s="46" t="str">
        <f t="shared" si="32"/>
        <v/>
      </c>
      <c r="I112" s="46" t="str">
        <f t="shared" si="32"/>
        <v/>
      </c>
      <c r="J112" s="46" t="str">
        <f t="shared" si="32"/>
        <v/>
      </c>
      <c r="K112" s="46" t="str">
        <f t="shared" si="32"/>
        <v/>
      </c>
      <c r="L112" s="46">
        <f t="shared" si="32"/>
        <v>1</v>
      </c>
      <c r="M112" s="46">
        <f t="shared" si="32"/>
        <v>1</v>
      </c>
      <c r="N112" s="46" t="str">
        <f t="shared" si="32"/>
        <v/>
      </c>
      <c r="O112" s="46" t="str">
        <f t="shared" si="32"/>
        <v/>
      </c>
      <c r="P112" s="46" t="str">
        <f t="shared" si="32"/>
        <v/>
      </c>
      <c r="Q112" s="46" t="str">
        <f t="shared" si="32"/>
        <v/>
      </c>
      <c r="R112" s="46" t="str">
        <f t="shared" si="32"/>
        <v/>
      </c>
    </row>
    <row r="113" spans="2:19" x14ac:dyDescent="0.25">
      <c r="B113" s="82" t="s">
        <v>28</v>
      </c>
      <c r="C113" s="85"/>
      <c r="D113" s="48">
        <f>IF(COUNTIF(D106:D110,$B$4)+COUNTIF(D102:D105,$B$4)&gt;0,(COUNTIF(D106:D110,$B$4)+COUNTIF(D102:D105,$B$4))*D$5,"")</f>
        <v>405</v>
      </c>
      <c r="E113" s="48">
        <f t="shared" ref="E113:R113" si="33">IF(COUNTIF(E106:E110,$B$4)+COUNTIF(E102:E105,$B$4)&gt;0,(COUNTIF(E106:E110,$B$4)+COUNTIF(E102:E105,$B$4))*E$5,"")</f>
        <v>495</v>
      </c>
      <c r="F113" s="48" t="str">
        <f t="shared" si="33"/>
        <v/>
      </c>
      <c r="G113" s="48">
        <f t="shared" si="33"/>
        <v>330</v>
      </c>
      <c r="H113" s="48" t="str">
        <f t="shared" si="33"/>
        <v/>
      </c>
      <c r="I113" s="48" t="str">
        <f t="shared" si="33"/>
        <v/>
      </c>
      <c r="J113" s="48" t="str">
        <f t="shared" si="33"/>
        <v/>
      </c>
      <c r="K113" s="48" t="str">
        <f t="shared" si="33"/>
        <v/>
      </c>
      <c r="L113" s="48">
        <f t="shared" si="33"/>
        <v>90</v>
      </c>
      <c r="M113" s="48">
        <f t="shared" si="33"/>
        <v>90</v>
      </c>
      <c r="N113" s="48" t="str">
        <f t="shared" si="33"/>
        <v/>
      </c>
      <c r="O113" s="48" t="str">
        <f t="shared" si="33"/>
        <v/>
      </c>
      <c r="P113" s="48" t="str">
        <f t="shared" si="33"/>
        <v/>
      </c>
      <c r="Q113" s="48" t="str">
        <f t="shared" si="33"/>
        <v/>
      </c>
      <c r="R113" s="48" t="str">
        <f t="shared" si="33"/>
        <v/>
      </c>
      <c r="S113" s="49"/>
    </row>
    <row r="114" spans="2:19" x14ac:dyDescent="0.25">
      <c r="B114" s="127">
        <v>44724</v>
      </c>
      <c r="C114" s="128" t="str">
        <f t="shared" si="31"/>
        <v/>
      </c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129"/>
    </row>
    <row r="115" spans="2:19" x14ac:dyDescent="0.25">
      <c r="B115" s="130">
        <v>44725</v>
      </c>
      <c r="C115" s="66" t="str">
        <f t="shared" si="31"/>
        <v/>
      </c>
      <c r="D115" s="131"/>
      <c r="E115" s="131"/>
      <c r="F115" s="131"/>
      <c r="G115" s="131"/>
      <c r="H115" s="131"/>
      <c r="I115" s="132"/>
      <c r="J115" s="133"/>
      <c r="K115" s="133"/>
      <c r="L115" s="134"/>
      <c r="M115" s="134"/>
      <c r="N115" s="134"/>
      <c r="O115" s="135"/>
      <c r="P115" s="136"/>
      <c r="Q115" s="136"/>
      <c r="R115" s="132"/>
    </row>
    <row r="116" spans="2:19" x14ac:dyDescent="0.25">
      <c r="B116" s="43">
        <v>44726</v>
      </c>
      <c r="C116" s="12" t="str">
        <f t="shared" si="31"/>
        <v/>
      </c>
      <c r="D116" s="100"/>
      <c r="E116" s="99"/>
      <c r="F116" s="100"/>
      <c r="G116" s="100"/>
      <c r="H116" s="99"/>
      <c r="I116" s="99"/>
      <c r="J116" s="99"/>
      <c r="K116" s="99"/>
      <c r="L116" s="100"/>
      <c r="M116" s="100"/>
      <c r="N116" s="99"/>
      <c r="O116" s="100"/>
      <c r="P116" s="99"/>
      <c r="Q116" s="99"/>
      <c r="R116" s="101"/>
    </row>
    <row r="117" spans="2:19" x14ac:dyDescent="0.25">
      <c r="B117" s="43">
        <v>44727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3"/>
    </row>
    <row r="118" spans="2:19" x14ac:dyDescent="0.25">
      <c r="B118" s="43">
        <v>44728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3"/>
      <c r="S118" s="137" t="str">
        <f ca="1">IF(B116&lt;=TODAY(),SUM(D113:R113),"")</f>
        <v/>
      </c>
    </row>
    <row r="119" spans="2:19" x14ac:dyDescent="0.25">
      <c r="B119" s="43">
        <v>44729</v>
      </c>
      <c r="C119" s="1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3"/>
      <c r="S119" s="30"/>
    </row>
    <row r="120" spans="2:19" x14ac:dyDescent="0.25">
      <c r="B120" s="43">
        <v>44730</v>
      </c>
      <c r="C120" s="12" t="str">
        <f t="shared" ref="C120:C127" si="34">IF(COUNTIF(D120:R120,$B$4)&gt;0,COUNTIF(D120:R120,$B$4),"")</f>
        <v/>
      </c>
      <c r="D120" s="100"/>
      <c r="E120" s="99"/>
      <c r="F120" s="100"/>
      <c r="G120" s="100"/>
      <c r="H120" s="99"/>
      <c r="I120" s="99"/>
      <c r="J120" s="99"/>
      <c r="K120" s="99"/>
      <c r="L120" s="100"/>
      <c r="M120" s="100"/>
      <c r="N120" s="100"/>
      <c r="O120" s="100"/>
      <c r="P120" s="99"/>
      <c r="Q120" s="99"/>
      <c r="R120" s="101"/>
    </row>
    <row r="121" spans="2:19" x14ac:dyDescent="0.25">
      <c r="B121" s="18" t="s">
        <v>27</v>
      </c>
      <c r="C121" s="12"/>
      <c r="D121" s="46" t="str">
        <f>IF(COUNTIF(D115:D119,$B$4)+COUNTIF(D111:D114,$B$4)&gt;0,COUNTIF(D115:D119,$B$4)+COUNTIF(D111:D114,$B$4),"")</f>
        <v/>
      </c>
      <c r="E121" s="46" t="str">
        <f t="shared" ref="E121:R121" si="35">IF(COUNTIF(E115:E119,$B$4)+COUNTIF(E111:E114,$B$4)&gt;0,COUNTIF(E115:E119,$B$4)+COUNTIF(E111:E114,$B$4),"")</f>
        <v/>
      </c>
      <c r="F121" s="46" t="str">
        <f t="shared" si="35"/>
        <v/>
      </c>
      <c r="G121" s="46" t="str">
        <f t="shared" si="35"/>
        <v/>
      </c>
      <c r="H121" s="46" t="str">
        <f t="shared" si="35"/>
        <v/>
      </c>
      <c r="I121" s="46" t="str">
        <f t="shared" si="35"/>
        <v/>
      </c>
      <c r="J121" s="46" t="str">
        <f t="shared" si="35"/>
        <v/>
      </c>
      <c r="K121" s="46" t="str">
        <f t="shared" si="35"/>
        <v/>
      </c>
      <c r="L121" s="46" t="str">
        <f t="shared" si="35"/>
        <v/>
      </c>
      <c r="M121" s="46" t="str">
        <f t="shared" si="35"/>
        <v/>
      </c>
      <c r="N121" s="46" t="str">
        <f t="shared" si="35"/>
        <v/>
      </c>
      <c r="O121" s="46" t="str">
        <f t="shared" si="35"/>
        <v/>
      </c>
      <c r="P121" s="46" t="str">
        <f t="shared" si="35"/>
        <v/>
      </c>
      <c r="Q121" s="46" t="str">
        <f t="shared" si="35"/>
        <v/>
      </c>
      <c r="R121" s="46" t="str">
        <f t="shared" si="35"/>
        <v/>
      </c>
    </row>
    <row r="122" spans="2:19" x14ac:dyDescent="0.25">
      <c r="B122" s="82" t="s">
        <v>28</v>
      </c>
      <c r="C122" s="85"/>
      <c r="D122" s="48" t="str">
        <f>IF(COUNTIF(D115:D119,$B$4)+COUNTIF(D111:D114,$B$4)&gt;0,(COUNTIF(D115:D119,$B$4)+COUNTIF(D111:D114,$B$4))*D$5,"")</f>
        <v/>
      </c>
      <c r="E122" s="48" t="str">
        <f t="shared" ref="E122:R122" si="36">IF(COUNTIF(E115:E119,$B$4)+COUNTIF(E111:E114,$B$4)&gt;0,(COUNTIF(E115:E119,$B$4)+COUNTIF(E111:E114,$B$4))*E$5,"")</f>
        <v/>
      </c>
      <c r="F122" s="48" t="str">
        <f t="shared" si="36"/>
        <v/>
      </c>
      <c r="G122" s="48" t="str">
        <f t="shared" si="36"/>
        <v/>
      </c>
      <c r="H122" s="48" t="str">
        <f t="shared" si="36"/>
        <v/>
      </c>
      <c r="I122" s="48" t="str">
        <f t="shared" si="36"/>
        <v/>
      </c>
      <c r="J122" s="48" t="str">
        <f t="shared" si="36"/>
        <v/>
      </c>
      <c r="K122" s="48" t="str">
        <f t="shared" si="36"/>
        <v/>
      </c>
      <c r="L122" s="48" t="str">
        <f t="shared" si="36"/>
        <v/>
      </c>
      <c r="M122" s="48" t="str">
        <f t="shared" si="36"/>
        <v/>
      </c>
      <c r="N122" s="48" t="str">
        <f t="shared" si="36"/>
        <v/>
      </c>
      <c r="O122" s="48" t="str">
        <f t="shared" si="36"/>
        <v/>
      </c>
      <c r="P122" s="48" t="str">
        <f t="shared" si="36"/>
        <v/>
      </c>
      <c r="Q122" s="48" t="str">
        <f t="shared" si="36"/>
        <v/>
      </c>
      <c r="R122" s="48" t="str">
        <f t="shared" si="36"/>
        <v/>
      </c>
      <c r="S122" s="49"/>
    </row>
    <row r="123" spans="2:19" x14ac:dyDescent="0.25">
      <c r="B123" s="127">
        <v>44731</v>
      </c>
      <c r="C123" s="128" t="str">
        <f t="shared" si="34"/>
        <v/>
      </c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129"/>
    </row>
    <row r="124" spans="2:19" x14ac:dyDescent="0.25">
      <c r="B124" s="54">
        <v>44732</v>
      </c>
      <c r="C124" s="66" t="str">
        <f t="shared" si="34"/>
        <v/>
      </c>
      <c r="D124" s="131"/>
      <c r="E124" s="131"/>
      <c r="F124" s="131"/>
      <c r="G124" s="131"/>
      <c r="H124" s="131"/>
      <c r="I124" s="132"/>
      <c r="J124" s="133"/>
      <c r="K124" s="133"/>
      <c r="L124" s="131"/>
      <c r="M124" s="131"/>
      <c r="N124" s="131"/>
      <c r="O124" s="136"/>
      <c r="P124" s="136"/>
      <c r="Q124" s="136"/>
      <c r="R124" s="132"/>
    </row>
    <row r="125" spans="2:19" x14ac:dyDescent="0.25">
      <c r="B125" s="43">
        <v>44733</v>
      </c>
      <c r="C125" s="12" t="str">
        <f t="shared" si="34"/>
        <v/>
      </c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101"/>
    </row>
    <row r="126" spans="2:19" x14ac:dyDescent="0.25">
      <c r="B126" s="43">
        <v>44734</v>
      </c>
      <c r="C126" s="12" t="str">
        <f t="shared" si="34"/>
        <v/>
      </c>
      <c r="D126" s="100"/>
      <c r="E126" s="100"/>
      <c r="F126" s="100"/>
      <c r="G126" s="100"/>
      <c r="H126" s="99"/>
      <c r="I126" s="99"/>
      <c r="J126" s="99"/>
      <c r="K126" s="99"/>
      <c r="L126" s="100"/>
      <c r="M126" s="100"/>
      <c r="N126" s="100"/>
      <c r="O126" s="99"/>
      <c r="P126" s="99"/>
      <c r="Q126" s="99"/>
      <c r="R126" s="101"/>
    </row>
    <row r="127" spans="2:19" x14ac:dyDescent="0.25">
      <c r="B127" s="74">
        <v>44735</v>
      </c>
      <c r="C127" s="12" t="str">
        <f t="shared" si="34"/>
        <v/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101"/>
    </row>
    <row r="128" spans="2:19" x14ac:dyDescent="0.25">
      <c r="B128" s="43">
        <v>44736</v>
      </c>
      <c r="C128" s="1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3"/>
      <c r="S128" s="30"/>
    </row>
    <row r="129" spans="2:19" x14ac:dyDescent="0.25">
      <c r="B129" s="54">
        <v>44737</v>
      </c>
      <c r="C129" s="66" t="str">
        <f t="shared" ref="C129:C136" si="37">IF(COUNTIF(D129:R129,$B$4)&gt;0,COUNTIF(D129:R129,$B$4),"")</f>
        <v/>
      </c>
      <c r="D129" s="94"/>
      <c r="E129" s="94"/>
      <c r="F129" s="94"/>
      <c r="G129" s="94"/>
      <c r="H129" s="94"/>
      <c r="I129" s="96"/>
      <c r="J129" s="97"/>
      <c r="K129" s="97"/>
      <c r="L129" s="94"/>
      <c r="M129" s="94"/>
      <c r="N129" s="94"/>
      <c r="O129" s="98"/>
      <c r="P129" s="98"/>
      <c r="Q129" s="98"/>
      <c r="R129" s="96"/>
    </row>
    <row r="130" spans="2:19" x14ac:dyDescent="0.25">
      <c r="B130" s="18" t="s">
        <v>27</v>
      </c>
      <c r="C130" s="12"/>
      <c r="D130" s="46" t="str">
        <f>IF(COUNTIF(D124:D128,$B$4)+COUNTIF(D120:D123,$B$4)&gt;0,COUNTIF(D124:D128,$B$4)+COUNTIF(D120:D123,$B$4),"")</f>
        <v/>
      </c>
      <c r="E130" s="46" t="str">
        <f t="shared" ref="E130:R130" si="38">IF(COUNTIF(E124:E128,$B$4)+COUNTIF(E120:E123,$B$4)&gt;0,COUNTIF(E124:E128,$B$4)+COUNTIF(E120:E123,$B$4),"")</f>
        <v/>
      </c>
      <c r="F130" s="46" t="str">
        <f t="shared" si="38"/>
        <v/>
      </c>
      <c r="G130" s="46" t="str">
        <f t="shared" si="38"/>
        <v/>
      </c>
      <c r="H130" s="46" t="str">
        <f t="shared" si="38"/>
        <v/>
      </c>
      <c r="I130" s="46" t="str">
        <f t="shared" si="38"/>
        <v/>
      </c>
      <c r="J130" s="46" t="str">
        <f t="shared" si="38"/>
        <v/>
      </c>
      <c r="K130" s="46" t="str">
        <f t="shared" si="38"/>
        <v/>
      </c>
      <c r="L130" s="46" t="str">
        <f t="shared" si="38"/>
        <v/>
      </c>
      <c r="M130" s="46" t="str">
        <f t="shared" si="38"/>
        <v/>
      </c>
      <c r="N130" s="46" t="str">
        <f t="shared" si="38"/>
        <v/>
      </c>
      <c r="O130" s="46" t="str">
        <f t="shared" si="38"/>
        <v/>
      </c>
      <c r="P130" s="46" t="str">
        <f t="shared" si="38"/>
        <v/>
      </c>
      <c r="Q130" s="46" t="str">
        <f t="shared" si="38"/>
        <v/>
      </c>
      <c r="R130" s="46" t="str">
        <f t="shared" si="38"/>
        <v/>
      </c>
    </row>
    <row r="131" spans="2:19" x14ac:dyDescent="0.25">
      <c r="B131" s="138" t="s">
        <v>28</v>
      </c>
      <c r="C131" s="139"/>
      <c r="D131" s="48" t="str">
        <f>IF(COUNTIF(D124:D128,$B$4)+COUNTIF(D120:D123,$B$4)&gt;0,(COUNTIF(D124:D128,$B$4)+COUNTIF(D120:D123,$B$4))*D$5,"")</f>
        <v/>
      </c>
      <c r="E131" s="48" t="str">
        <f t="shared" ref="E131:R131" si="39">IF(COUNTIF(E124:E128,$B$4)+COUNTIF(E120:E123,$B$4)&gt;0,(COUNTIF(E124:E128,$B$4)+COUNTIF(E120:E123,$B$4))*E$5,"")</f>
        <v/>
      </c>
      <c r="F131" s="48" t="str">
        <f t="shared" si="39"/>
        <v/>
      </c>
      <c r="G131" s="48" t="str">
        <f t="shared" si="39"/>
        <v/>
      </c>
      <c r="H131" s="48" t="str">
        <f t="shared" si="39"/>
        <v/>
      </c>
      <c r="I131" s="48" t="str">
        <f t="shared" si="39"/>
        <v/>
      </c>
      <c r="J131" s="48" t="str">
        <f t="shared" si="39"/>
        <v/>
      </c>
      <c r="K131" s="48" t="str">
        <f t="shared" si="39"/>
        <v/>
      </c>
      <c r="L131" s="48" t="str">
        <f t="shared" si="39"/>
        <v/>
      </c>
      <c r="M131" s="48" t="str">
        <f t="shared" si="39"/>
        <v/>
      </c>
      <c r="N131" s="48" t="str">
        <f t="shared" si="39"/>
        <v/>
      </c>
      <c r="O131" s="48" t="str">
        <f t="shared" si="39"/>
        <v/>
      </c>
      <c r="P131" s="48" t="str">
        <f t="shared" si="39"/>
        <v/>
      </c>
      <c r="Q131" s="48" t="str">
        <f t="shared" si="39"/>
        <v/>
      </c>
      <c r="R131" s="48" t="str">
        <f t="shared" si="39"/>
        <v/>
      </c>
      <c r="S131" s="49"/>
    </row>
    <row r="132" spans="2:19" x14ac:dyDescent="0.25">
      <c r="B132" s="111">
        <v>44738</v>
      </c>
      <c r="C132" s="140" t="str">
        <f t="shared" si="37"/>
        <v/>
      </c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  <c r="R132" s="142"/>
    </row>
    <row r="133" spans="2:19" x14ac:dyDescent="0.25">
      <c r="B133" s="54">
        <v>44739</v>
      </c>
      <c r="C133" s="66" t="str">
        <f t="shared" si="37"/>
        <v/>
      </c>
      <c r="D133" s="131"/>
      <c r="E133" s="131"/>
      <c r="F133" s="131"/>
      <c r="G133" s="131"/>
      <c r="H133" s="131"/>
      <c r="I133" s="132"/>
      <c r="J133" s="133"/>
      <c r="K133" s="133"/>
      <c r="L133" s="131"/>
      <c r="M133" s="131"/>
      <c r="N133" s="131"/>
      <c r="O133" s="136"/>
      <c r="P133" s="136"/>
      <c r="Q133" s="136"/>
      <c r="R133" s="132"/>
    </row>
    <row r="134" spans="2:19" x14ac:dyDescent="0.25">
      <c r="B134" s="43">
        <v>44740</v>
      </c>
      <c r="C134" s="12" t="str">
        <f t="shared" si="37"/>
        <v/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101"/>
    </row>
    <row r="135" spans="2:19" x14ac:dyDescent="0.25">
      <c r="B135" s="43">
        <v>44741</v>
      </c>
      <c r="C135" s="12" t="str">
        <f t="shared" si="37"/>
        <v/>
      </c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101"/>
    </row>
    <row r="136" spans="2:19" x14ac:dyDescent="0.25">
      <c r="B136" s="43">
        <v>44742</v>
      </c>
      <c r="C136" s="12" t="str">
        <f t="shared" si="37"/>
        <v/>
      </c>
      <c r="D136" s="100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101"/>
    </row>
    <row r="137" spans="2:19" ht="15.75" thickBot="1" x14ac:dyDescent="0.3">
      <c r="B137" s="104"/>
      <c r="C137" s="105"/>
      <c r="D137" s="106" t="str">
        <f t="shared" ref="D137:R137" si="40">IFERROR(D104+D113+D122+D131,"")</f>
        <v/>
      </c>
      <c r="E137" s="106" t="str">
        <f t="shared" si="40"/>
        <v/>
      </c>
      <c r="F137" s="106" t="str">
        <f t="shared" si="40"/>
        <v/>
      </c>
      <c r="G137" s="106" t="str">
        <f t="shared" si="40"/>
        <v/>
      </c>
      <c r="H137" s="106" t="str">
        <f t="shared" si="40"/>
        <v/>
      </c>
      <c r="I137" s="106" t="str">
        <f t="shared" si="40"/>
        <v/>
      </c>
      <c r="J137" s="106" t="str">
        <f t="shared" si="40"/>
        <v/>
      </c>
      <c r="K137" s="106" t="str">
        <f t="shared" si="40"/>
        <v/>
      </c>
      <c r="L137" s="106" t="str">
        <f t="shared" si="40"/>
        <v/>
      </c>
      <c r="M137" s="106" t="str">
        <f t="shared" si="40"/>
        <v/>
      </c>
      <c r="N137" s="106" t="str">
        <f t="shared" si="40"/>
        <v/>
      </c>
      <c r="O137" s="106" t="str">
        <f t="shared" si="40"/>
        <v/>
      </c>
      <c r="P137" s="106" t="str">
        <f t="shared" si="40"/>
        <v/>
      </c>
      <c r="Q137" s="106" t="str">
        <f t="shared" si="40"/>
        <v/>
      </c>
      <c r="R137" s="107" t="str">
        <f t="shared" si="40"/>
        <v/>
      </c>
      <c r="S137" s="30">
        <f ca="1">SUM($S$97:S136)+SUM($F$6:$R$6)</f>
        <v>3770</v>
      </c>
    </row>
    <row r="138" spans="2:19" x14ac:dyDescent="0.25">
      <c r="S138" s="30">
        <f ca="1">$S$9-S137</f>
        <v>25905</v>
      </c>
    </row>
  </sheetData>
  <mergeCells count="5">
    <mergeCell ref="D3:I3"/>
    <mergeCell ref="J3:R3"/>
    <mergeCell ref="B10:S10"/>
    <mergeCell ref="B40:R40"/>
    <mergeCell ref="B95:R95"/>
  </mergeCells>
  <conditionalFormatting sqref="D16:R19 D23:R28 D46:R50 D54:R59 D63:R68 D72:R77 D80:R82">
    <cfRule type="cellIs" dxfId="59" priority="28" operator="equal">
      <formula>"Pediu p/sair"</formula>
    </cfRule>
    <cfRule type="cellIs" dxfId="58" priority="29" operator="equal">
      <formula>"Dispensado"</formula>
    </cfRule>
    <cfRule type="cellIs" dxfId="57" priority="30" operator="equal">
      <formula>"Faltou"</formula>
    </cfRule>
  </conditionalFormatting>
  <conditionalFormatting sqref="D109:R111 D120:R120 D129:R129 D106:R107 D115:R116 D124:R127 D132:R136 D99:R102">
    <cfRule type="cellIs" dxfId="53" priority="25" operator="equal">
      <formula>"Pediu p/sair"</formula>
    </cfRule>
    <cfRule type="cellIs" dxfId="52" priority="26" operator="equal">
      <formula>"Dispensado"</formula>
    </cfRule>
    <cfRule type="cellIs" dxfId="51" priority="27" operator="equal">
      <formula>"Faltou"</formula>
    </cfRule>
  </conditionalFormatting>
  <conditionalFormatting sqref="D43:R43">
    <cfRule type="cellIs" dxfId="47" priority="24" operator="notEqual">
      <formula>""</formula>
    </cfRule>
  </conditionalFormatting>
  <conditionalFormatting sqref="D14:R15">
    <cfRule type="cellIs" dxfId="45" priority="21" operator="equal">
      <formula>"Pediu p/sair"</formula>
    </cfRule>
    <cfRule type="cellIs" dxfId="44" priority="22" operator="equal">
      <formula>"Dispensado"</formula>
    </cfRule>
    <cfRule type="cellIs" dxfId="43" priority="23" operator="equal">
      <formula>"Faltou"</formula>
    </cfRule>
  </conditionalFormatting>
  <conditionalFormatting sqref="D45:R45">
    <cfRule type="cellIs" dxfId="39" priority="18" operator="equal">
      <formula>"Pediu p/sair"</formula>
    </cfRule>
    <cfRule type="cellIs" dxfId="38" priority="19" operator="equal">
      <formula>"Dispensado"</formula>
    </cfRule>
    <cfRule type="cellIs" dxfId="37" priority="20" operator="equal">
      <formula>"Faltou"</formula>
    </cfRule>
  </conditionalFormatting>
  <conditionalFormatting sqref="D13:R13">
    <cfRule type="cellIs" dxfId="33" priority="17" operator="notEqual">
      <formula>""</formula>
    </cfRule>
  </conditionalFormatting>
  <conditionalFormatting sqref="D98:R98">
    <cfRule type="cellIs" dxfId="31" priority="16" operator="notEqual">
      <formula>""</formula>
    </cfRule>
  </conditionalFormatting>
  <conditionalFormatting sqref="D8:R8">
    <cfRule type="cellIs" dxfId="29" priority="15" operator="notEqual">
      <formula>""</formula>
    </cfRule>
  </conditionalFormatting>
  <conditionalFormatting sqref="D7:R7">
    <cfRule type="cellIs" dxfId="26" priority="7" operator="equal">
      <formula>""</formula>
    </cfRule>
    <cfRule type="cellIs" dxfId="27" priority="14" operator="notEqual">
      <formula>""</formula>
    </cfRule>
  </conditionalFormatting>
  <conditionalFormatting sqref="D123:R123">
    <cfRule type="cellIs" dxfId="23" priority="11" operator="equal">
      <formula>"Pediu p/sair"</formula>
    </cfRule>
    <cfRule type="cellIs" dxfId="22" priority="12" operator="equal">
      <formula>"Dispensado"</formula>
    </cfRule>
    <cfRule type="cellIs" dxfId="21" priority="13" operator="equal">
      <formula>"Faltou"</formula>
    </cfRule>
  </conditionalFormatting>
  <conditionalFormatting sqref="D114:R114">
    <cfRule type="cellIs" dxfId="17" priority="8" operator="equal">
      <formula>"Pediu p/sair"</formula>
    </cfRule>
    <cfRule type="cellIs" dxfId="16" priority="9" operator="equal">
      <formula>"Dispensado"</formula>
    </cfRule>
    <cfRule type="cellIs" dxfId="15" priority="10" operator="equal">
      <formula>"Faltou"</formula>
    </cfRule>
  </conditionalFormatting>
  <conditionalFormatting sqref="D12:R12">
    <cfRule type="cellIs" dxfId="11" priority="5" operator="equal">
      <formula>""</formula>
    </cfRule>
    <cfRule type="cellIs" dxfId="10" priority="6" operator="notEqual">
      <formula>""</formula>
    </cfRule>
  </conditionalFormatting>
  <conditionalFormatting sqref="D42:R42">
    <cfRule type="cellIs" dxfId="7" priority="3" operator="equal">
      <formula>""</formula>
    </cfRule>
    <cfRule type="cellIs" dxfId="6" priority="4" operator="notEqual">
      <formula>""</formula>
    </cfRule>
  </conditionalFormatting>
  <conditionalFormatting sqref="D97:R97">
    <cfRule type="cellIs" dxfId="3" priority="1" operator="equal">
      <formula>""</formula>
    </cfRule>
    <cfRule type="cellIs" dxfId="2" priority="2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scale="85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'[2]Dados de Físico Semanal'!#REF!</xm:f>
          </x14:formula1>
          <xm:sqref>D14:R15 D45:R45</xm:sqref>
        </x14:dataValidation>
        <x14:dataValidation type="list" allowBlank="1" showInputMessage="1" showErrorMessage="1">
          <x14:formula1>
            <xm:f>'[1]Dados de Físico Semanal'!#REF!</xm:f>
          </x14:formula1>
          <xm:sqref>D54:R59 D23:R28 D16:R19 D46:R50 D72:R77 D63:R68 D105:R107 D123:R127 D114:R116 D80:R82 D109:R111 D120:R120 D129:R129 D132:R136 D99:R102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2022-06-08T01:40:47Z</dcterms:created>
  <dcterms:modified xsi:type="dcterms:W3CDTF">2022-06-08T01:45:47Z</dcterms:modified>
</cp:coreProperties>
</file>