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60" windowWidth="20490" windowHeight="759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G8" i="15" l="1"/>
  <c r="H8" i="15"/>
  <c r="I8" i="15"/>
  <c r="J8" i="15"/>
  <c r="K8" i="15"/>
  <c r="L8" i="15"/>
  <c r="N8" i="15"/>
  <c r="O8" i="15"/>
  <c r="P8" i="15"/>
  <c r="Q8" i="15"/>
  <c r="S8" i="15"/>
  <c r="C7" i="15"/>
  <c r="C198" i="15" l="1"/>
  <c r="C199" i="15"/>
  <c r="C200" i="15"/>
  <c r="C201" i="15"/>
  <c r="C202" i="15"/>
  <c r="C203" i="15"/>
  <c r="C197" i="15"/>
  <c r="C188" i="15"/>
  <c r="C189" i="15"/>
  <c r="C190" i="15"/>
  <c r="C191" i="15"/>
  <c r="C192" i="15"/>
  <c r="C193" i="15"/>
  <c r="C187" i="15"/>
  <c r="C179" i="15"/>
  <c r="C180" i="15"/>
  <c r="C181" i="15"/>
  <c r="C182" i="15"/>
  <c r="C183" i="15"/>
  <c r="C178" i="15"/>
  <c r="G160" i="15"/>
  <c r="H160" i="15"/>
  <c r="I160" i="15"/>
  <c r="J160" i="15"/>
  <c r="K160" i="15"/>
  <c r="L160" i="15"/>
  <c r="N160" i="15"/>
  <c r="O160" i="15"/>
  <c r="P160" i="15"/>
  <c r="Q160" i="15"/>
  <c r="S160" i="15"/>
  <c r="G159" i="15"/>
  <c r="H159" i="15"/>
  <c r="I159" i="15"/>
  <c r="J159" i="15"/>
  <c r="K159" i="15"/>
  <c r="L159" i="15"/>
  <c r="N159" i="15"/>
  <c r="O159" i="15"/>
  <c r="P159" i="15"/>
  <c r="Q159" i="15"/>
  <c r="S159" i="15"/>
  <c r="S109" i="15"/>
  <c r="R109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D109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D108" i="15"/>
  <c r="K6" i="15" l="1"/>
  <c r="L6" i="15"/>
  <c r="M6" i="15"/>
  <c r="N6" i="15"/>
  <c r="O6" i="15"/>
  <c r="P6" i="15"/>
  <c r="Q6" i="15"/>
  <c r="R6" i="15"/>
  <c r="S6" i="15"/>
  <c r="E6" i="15"/>
  <c r="F6" i="15"/>
  <c r="G6" i="15"/>
  <c r="H6" i="15"/>
  <c r="I6" i="15"/>
  <c r="J6" i="15"/>
  <c r="D6" i="15"/>
  <c r="F23" i="15"/>
  <c r="F24" i="15"/>
  <c r="F33" i="15" l="1"/>
  <c r="F16" i="15"/>
  <c r="F34" i="15"/>
  <c r="F36" i="15" s="1"/>
  <c r="C205" i="15"/>
  <c r="C206" i="15" s="1"/>
  <c r="C195" i="15"/>
  <c r="C196" i="15" s="1"/>
  <c r="F15" i="15" l="1"/>
  <c r="F57" i="15"/>
  <c r="F58" i="15"/>
  <c r="F67" i="15" l="1"/>
  <c r="F68" i="15"/>
  <c r="C185" i="15"/>
  <c r="C186" i="15" s="1"/>
  <c r="C177" i="15"/>
  <c r="C169" i="15"/>
  <c r="C170" i="15"/>
  <c r="C171" i="15"/>
  <c r="C172" i="15"/>
  <c r="C173" i="15"/>
  <c r="C168" i="15"/>
  <c r="C167" i="15"/>
  <c r="C163" i="15"/>
  <c r="C162" i="15"/>
  <c r="F77" i="15" l="1"/>
  <c r="F78" i="15"/>
  <c r="F87" i="15" l="1"/>
  <c r="F88" i="15"/>
  <c r="F94" i="15" s="1"/>
  <c r="C143" i="15"/>
  <c r="C134" i="15"/>
  <c r="C133" i="15"/>
  <c r="C132" i="15"/>
  <c r="C131" i="15"/>
  <c r="C124" i="15"/>
  <c r="C123" i="15"/>
  <c r="C122" i="15"/>
  <c r="C121" i="15"/>
  <c r="C130" i="15"/>
  <c r="F49" i="15" l="1"/>
  <c r="F116" i="15"/>
  <c r="F115" i="15"/>
  <c r="F93" i="15"/>
  <c r="F48" i="15" s="1"/>
  <c r="F47" i="15"/>
  <c r="C118" i="15"/>
  <c r="C90" i="15"/>
  <c r="F126" i="15" l="1"/>
  <c r="F125" i="15"/>
  <c r="F135" i="15" s="1"/>
  <c r="C111" i="15"/>
  <c r="F136" i="15" l="1"/>
  <c r="F146" i="15" s="1"/>
  <c r="F154" i="15" s="1"/>
  <c r="E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D24" i="15"/>
  <c r="F145" i="15" l="1"/>
  <c r="E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D23" i="15"/>
  <c r="C112" i="15"/>
  <c r="C51" i="15"/>
  <c r="C18" i="15"/>
  <c r="C17" i="15"/>
  <c r="F164" i="15" l="1"/>
  <c r="F165" i="15"/>
  <c r="F153" i="15"/>
  <c r="F110" i="15"/>
  <c r="E16" i="15"/>
  <c r="H16" i="15"/>
  <c r="I16" i="15"/>
  <c r="J16" i="15"/>
  <c r="L16" i="15"/>
  <c r="M16" i="15"/>
  <c r="N16" i="15"/>
  <c r="Q16" i="15"/>
  <c r="D16" i="15"/>
  <c r="K16" i="15"/>
  <c r="P16" i="15"/>
  <c r="R16" i="15"/>
  <c r="S16" i="15"/>
  <c r="F175" i="15" l="1"/>
  <c r="F174" i="15"/>
  <c r="G16" i="15"/>
  <c r="O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F185" i="15" l="1"/>
  <c r="F184" i="15"/>
  <c r="B77" i="16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F194" i="15" l="1"/>
  <c r="F195" i="15"/>
  <c r="C19" i="15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F204" i="15" l="1"/>
  <c r="F159" i="15" s="1"/>
  <c r="F205" i="15"/>
  <c r="F161" i="15"/>
  <c r="F8" i="15" s="1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F160" i="15" l="1"/>
  <c r="F9" i="15"/>
  <c r="F10" i="15" s="1"/>
  <c r="F7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H33" i="15"/>
  <c r="O33" i="15"/>
  <c r="K33" i="15"/>
  <c r="G33" i="15"/>
  <c r="R33" i="15"/>
  <c r="E33" i="15"/>
  <c r="I33" i="15"/>
  <c r="J33" i="15"/>
  <c r="P33" i="15"/>
  <c r="N33" i="15"/>
  <c r="Q33" i="15"/>
  <c r="S33" i="15"/>
  <c r="L33" i="15"/>
  <c r="L57" i="15" l="1"/>
  <c r="L58" i="15"/>
  <c r="H57" i="15"/>
  <c r="H58" i="15"/>
  <c r="R57" i="15"/>
  <c r="R58" i="15"/>
  <c r="J57" i="15"/>
  <c r="J58" i="15"/>
  <c r="G57" i="15"/>
  <c r="G58" i="15"/>
  <c r="S57" i="15"/>
  <c r="S58" i="15"/>
  <c r="Q57" i="15"/>
  <c r="Q58" i="15"/>
  <c r="I57" i="15"/>
  <c r="I58" i="15"/>
  <c r="K57" i="15"/>
  <c r="K58" i="15"/>
  <c r="P57" i="15"/>
  <c r="P58" i="15"/>
  <c r="N57" i="15"/>
  <c r="N58" i="15"/>
  <c r="E57" i="15"/>
  <c r="E58" i="15"/>
  <c r="O57" i="15"/>
  <c r="O58" i="15"/>
  <c r="L15" i="15"/>
  <c r="H15" i="15"/>
  <c r="J15" i="15"/>
  <c r="I15" i="15"/>
  <c r="N15" i="15"/>
  <c r="E15" i="15"/>
  <c r="G15" i="15"/>
  <c r="K15" i="15"/>
  <c r="R15" i="15"/>
  <c r="S15" i="15"/>
  <c r="Q68" i="15"/>
  <c r="Q15" i="15"/>
  <c r="P15" i="15"/>
  <c r="O15" i="15"/>
  <c r="N68" i="15"/>
  <c r="M34" i="15"/>
  <c r="M36" i="15" s="1"/>
  <c r="Q34" i="15"/>
  <c r="Q36" i="15" s="1"/>
  <c r="G34" i="15"/>
  <c r="G36" i="15" s="1"/>
  <c r="K34" i="15"/>
  <c r="K36" i="15" s="1"/>
  <c r="H34" i="15"/>
  <c r="H36" i="15" s="1"/>
  <c r="S34" i="15"/>
  <c r="S36" i="15" s="1"/>
  <c r="N34" i="15"/>
  <c r="N36" i="15" s="1"/>
  <c r="O34" i="15"/>
  <c r="O36" i="15" s="1"/>
  <c r="L34" i="15"/>
  <c r="L36" i="15" s="1"/>
  <c r="P34" i="15"/>
  <c r="P36" i="15" s="1"/>
  <c r="J34" i="15"/>
  <c r="J36" i="15" s="1"/>
  <c r="I34" i="15"/>
  <c r="I36" i="15" s="1"/>
  <c r="E34" i="15"/>
  <c r="E36" i="15" s="1"/>
  <c r="R34" i="15"/>
  <c r="M33" i="15"/>
  <c r="O68" i="15" l="1"/>
  <c r="N67" i="15"/>
  <c r="K67" i="15"/>
  <c r="K78" i="15" s="1"/>
  <c r="Q67" i="15"/>
  <c r="S68" i="15"/>
  <c r="K68" i="15"/>
  <c r="O67" i="15"/>
  <c r="O78" i="15" s="1"/>
  <c r="S67" i="15"/>
  <c r="S78" i="15" s="1"/>
  <c r="M57" i="15"/>
  <c r="M58" i="15"/>
  <c r="R36" i="15"/>
  <c r="M15" i="15"/>
  <c r="H67" i="15"/>
  <c r="H68" i="15"/>
  <c r="L68" i="15"/>
  <c r="L67" i="15"/>
  <c r="Q78" i="15"/>
  <c r="Q77" i="15"/>
  <c r="I67" i="15"/>
  <c r="I68" i="15"/>
  <c r="J67" i="15"/>
  <c r="J68" i="15"/>
  <c r="R67" i="15"/>
  <c r="R68" i="15"/>
  <c r="P67" i="15"/>
  <c r="P68" i="15"/>
  <c r="G68" i="15"/>
  <c r="G67" i="15"/>
  <c r="N77" i="15"/>
  <c r="N78" i="15"/>
  <c r="E67" i="15"/>
  <c r="E68" i="15"/>
  <c r="K77" i="15" l="1"/>
  <c r="O77" i="15"/>
  <c r="O87" i="15" s="1"/>
  <c r="S77" i="15"/>
  <c r="E77" i="15"/>
  <c r="E78" i="15"/>
  <c r="N88" i="15"/>
  <c r="N94" i="15" s="1"/>
  <c r="N87" i="15"/>
  <c r="P77" i="15"/>
  <c r="P78" i="15"/>
  <c r="J78" i="15"/>
  <c r="J77" i="15"/>
  <c r="H78" i="15"/>
  <c r="H77" i="15"/>
  <c r="L78" i="15"/>
  <c r="L77" i="15"/>
  <c r="M67" i="15"/>
  <c r="M68" i="15"/>
  <c r="R77" i="15"/>
  <c r="R78" i="15"/>
  <c r="I78" i="15"/>
  <c r="I77" i="15"/>
  <c r="G78" i="15"/>
  <c r="G77" i="15"/>
  <c r="K87" i="15"/>
  <c r="K88" i="15"/>
  <c r="K94" i="15" s="1"/>
  <c r="Q87" i="15"/>
  <c r="Q88" i="15"/>
  <c r="Q94" i="15" s="1"/>
  <c r="O88" i="15" l="1"/>
  <c r="O94" i="15" s="1"/>
  <c r="S87" i="15"/>
  <c r="N93" i="15"/>
  <c r="N47" i="15" s="1"/>
  <c r="K93" i="15"/>
  <c r="K48" i="15" s="1"/>
  <c r="S88" i="15"/>
  <c r="S94" i="15" s="1"/>
  <c r="Q93" i="15"/>
  <c r="Q47" i="15" s="1"/>
  <c r="N116" i="15"/>
  <c r="N115" i="15"/>
  <c r="K116" i="15"/>
  <c r="K115" i="15"/>
  <c r="O116" i="15"/>
  <c r="O115" i="15"/>
  <c r="Q115" i="15"/>
  <c r="Q116" i="15"/>
  <c r="N49" i="15"/>
  <c r="K49" i="15"/>
  <c r="Q49" i="15"/>
  <c r="O49" i="15"/>
  <c r="M77" i="15"/>
  <c r="M78" i="15"/>
  <c r="H88" i="15"/>
  <c r="H94" i="15" s="1"/>
  <c r="H87" i="15"/>
  <c r="I88" i="15"/>
  <c r="I94" i="15" s="1"/>
  <c r="I87" i="15"/>
  <c r="R88" i="15"/>
  <c r="R94" i="15" s="1"/>
  <c r="R87" i="15"/>
  <c r="E88" i="15"/>
  <c r="E94" i="15" s="1"/>
  <c r="E87" i="15"/>
  <c r="P87" i="15"/>
  <c r="P88" i="15"/>
  <c r="P94" i="15" s="1"/>
  <c r="J87" i="15"/>
  <c r="J88" i="15"/>
  <c r="J94" i="15" s="1"/>
  <c r="G88" i="15"/>
  <c r="G94" i="15" s="1"/>
  <c r="G87" i="15"/>
  <c r="L87" i="15"/>
  <c r="L88" i="15"/>
  <c r="L94" i="15" s="1"/>
  <c r="O93" i="15" l="1"/>
  <c r="O48" i="15" s="1"/>
  <c r="K47" i="15"/>
  <c r="Q48" i="15"/>
  <c r="G49" i="15"/>
  <c r="N48" i="15"/>
  <c r="O47" i="15"/>
  <c r="S49" i="15"/>
  <c r="S115" i="15"/>
  <c r="P93" i="15"/>
  <c r="P48" i="15" s="1"/>
  <c r="I93" i="15"/>
  <c r="I47" i="15" s="1"/>
  <c r="J93" i="15"/>
  <c r="J48" i="15" s="1"/>
  <c r="G93" i="15"/>
  <c r="G48" i="15" s="1"/>
  <c r="R93" i="15"/>
  <c r="R48" i="15" s="1"/>
  <c r="H93" i="15"/>
  <c r="H48" i="15" s="1"/>
  <c r="S116" i="15"/>
  <c r="E93" i="15"/>
  <c r="E47" i="15" s="1"/>
  <c r="L93" i="15"/>
  <c r="L48" i="15" s="1"/>
  <c r="S93" i="15"/>
  <c r="S47" i="15" s="1"/>
  <c r="G115" i="15"/>
  <c r="H116" i="15"/>
  <c r="H115" i="15"/>
  <c r="Q125" i="15"/>
  <c r="Q126" i="15"/>
  <c r="R116" i="15"/>
  <c r="R115" i="15"/>
  <c r="P116" i="15"/>
  <c r="P115" i="15"/>
  <c r="E116" i="15"/>
  <c r="E115" i="15"/>
  <c r="I115" i="15"/>
  <c r="I116" i="15"/>
  <c r="O125" i="15"/>
  <c r="O126" i="15"/>
  <c r="K126" i="15"/>
  <c r="K125" i="15"/>
  <c r="L116" i="15"/>
  <c r="L115" i="15"/>
  <c r="J116" i="15"/>
  <c r="J115" i="15"/>
  <c r="N125" i="15"/>
  <c r="N126" i="15"/>
  <c r="G116" i="15"/>
  <c r="H49" i="15"/>
  <c r="J49" i="15"/>
  <c r="L49" i="15"/>
  <c r="E49" i="15"/>
  <c r="I49" i="15"/>
  <c r="P49" i="15"/>
  <c r="R49" i="15"/>
  <c r="M87" i="15"/>
  <c r="M88" i="15"/>
  <c r="M94" i="15" s="1"/>
  <c r="S125" i="15" l="1"/>
  <c r="I48" i="15"/>
  <c r="E48" i="15"/>
  <c r="G47" i="15"/>
  <c r="S126" i="15"/>
  <c r="S48" i="15"/>
  <c r="L47" i="15"/>
  <c r="R47" i="15"/>
  <c r="H47" i="15"/>
  <c r="P47" i="15"/>
  <c r="J47" i="15"/>
  <c r="M93" i="15"/>
  <c r="M48" i="15" s="1"/>
  <c r="G125" i="15"/>
  <c r="N135" i="15"/>
  <c r="N136" i="15"/>
  <c r="R126" i="15"/>
  <c r="R125" i="15"/>
  <c r="S136" i="15"/>
  <c r="S135" i="15"/>
  <c r="Q135" i="15"/>
  <c r="Q136" i="15"/>
  <c r="J125" i="15"/>
  <c r="J126" i="15"/>
  <c r="I125" i="15"/>
  <c r="I126" i="15"/>
  <c r="H126" i="15"/>
  <c r="H125" i="15"/>
  <c r="O136" i="15"/>
  <c r="O135" i="15"/>
  <c r="E125" i="15"/>
  <c r="E126" i="15"/>
  <c r="P125" i="15"/>
  <c r="P126" i="15"/>
  <c r="G126" i="15"/>
  <c r="M115" i="15"/>
  <c r="M116" i="15"/>
  <c r="L126" i="15"/>
  <c r="L125" i="15"/>
  <c r="K135" i="15"/>
  <c r="K136" i="15"/>
  <c r="M49" i="15"/>
  <c r="M47" i="15" l="1"/>
  <c r="G135" i="15"/>
  <c r="K145" i="15"/>
  <c r="K146" i="15"/>
  <c r="K154" i="15" s="1"/>
  <c r="P136" i="15"/>
  <c r="P135" i="15"/>
  <c r="J136" i="15"/>
  <c r="J135" i="15"/>
  <c r="S145" i="15"/>
  <c r="S146" i="15"/>
  <c r="S154" i="15" s="1"/>
  <c r="M126" i="15"/>
  <c r="M125" i="15"/>
  <c r="I136" i="15"/>
  <c r="I135" i="15"/>
  <c r="N146" i="15"/>
  <c r="N154" i="15" s="1"/>
  <c r="N145" i="15"/>
  <c r="E136" i="15"/>
  <c r="E135" i="15"/>
  <c r="H135" i="15"/>
  <c r="H136" i="15"/>
  <c r="R135" i="15"/>
  <c r="R136" i="15"/>
  <c r="G136" i="15"/>
  <c r="L135" i="15"/>
  <c r="L136" i="15"/>
  <c r="O145" i="15"/>
  <c r="O146" i="15"/>
  <c r="O154" i="15" s="1"/>
  <c r="Q146" i="15"/>
  <c r="Q154" i="15" s="1"/>
  <c r="Q145" i="15"/>
  <c r="D34" i="15"/>
  <c r="D33" i="15"/>
  <c r="N153" i="15" l="1"/>
  <c r="Q153" i="15"/>
  <c r="S153" i="15"/>
  <c r="O153" i="15"/>
  <c r="K153" i="15"/>
  <c r="S165" i="15"/>
  <c r="N165" i="15"/>
  <c r="K165" i="15"/>
  <c r="Q165" i="15"/>
  <c r="O165" i="15"/>
  <c r="K164" i="15"/>
  <c r="O110" i="15"/>
  <c r="S110" i="15"/>
  <c r="K110" i="15"/>
  <c r="O164" i="15"/>
  <c r="Q164" i="15"/>
  <c r="S164" i="15"/>
  <c r="Q110" i="15"/>
  <c r="N110" i="15"/>
  <c r="N164" i="15"/>
  <c r="D57" i="15"/>
  <c r="D58" i="15"/>
  <c r="G145" i="15"/>
  <c r="C34" i="15"/>
  <c r="C35" i="15" s="1"/>
  <c r="D36" i="15"/>
  <c r="C36" i="15" s="1"/>
  <c r="M136" i="15"/>
  <c r="M135" i="15"/>
  <c r="H145" i="15"/>
  <c r="H146" i="15"/>
  <c r="H154" i="15" s="1"/>
  <c r="E146" i="15"/>
  <c r="E154" i="15" s="1"/>
  <c r="E145" i="15"/>
  <c r="I146" i="15"/>
  <c r="I154" i="15" s="1"/>
  <c r="I145" i="15"/>
  <c r="P145" i="15"/>
  <c r="P146" i="15"/>
  <c r="P154" i="15" s="1"/>
  <c r="R146" i="15"/>
  <c r="R154" i="15" s="1"/>
  <c r="R145" i="15"/>
  <c r="G146" i="15"/>
  <c r="G154" i="15" s="1"/>
  <c r="L145" i="15"/>
  <c r="L146" i="15"/>
  <c r="L154" i="15" s="1"/>
  <c r="J146" i="15"/>
  <c r="J154" i="15" s="1"/>
  <c r="J145" i="15"/>
  <c r="D15" i="15"/>
  <c r="C24" i="15"/>
  <c r="C25" i="15" s="1"/>
  <c r="L153" i="15" l="1"/>
  <c r="E153" i="15"/>
  <c r="R153" i="15"/>
  <c r="I153" i="15"/>
  <c r="G153" i="15"/>
  <c r="J153" i="15"/>
  <c r="P153" i="15"/>
  <c r="H153" i="15"/>
  <c r="J165" i="15"/>
  <c r="H165" i="15"/>
  <c r="L165" i="15"/>
  <c r="E165" i="15"/>
  <c r="G165" i="15"/>
  <c r="P165" i="15"/>
  <c r="R165" i="15"/>
  <c r="I165" i="15"/>
  <c r="L164" i="15"/>
  <c r="G164" i="15"/>
  <c r="J110" i="15"/>
  <c r="P164" i="15"/>
  <c r="J164" i="15"/>
  <c r="I164" i="15"/>
  <c r="G110" i="15"/>
  <c r="L110" i="15"/>
  <c r="I110" i="15"/>
  <c r="P110" i="15"/>
  <c r="R164" i="15"/>
  <c r="R110" i="15"/>
  <c r="H164" i="15"/>
  <c r="H110" i="15"/>
  <c r="E164" i="15"/>
  <c r="E110" i="15"/>
  <c r="M146" i="15"/>
  <c r="M154" i="15" s="1"/>
  <c r="M145" i="15"/>
  <c r="D68" i="15"/>
  <c r="C68" i="15" s="1"/>
  <c r="C69" i="15" s="1"/>
  <c r="D67" i="15"/>
  <c r="C58" i="15"/>
  <c r="C59" i="15" s="1"/>
  <c r="M153" i="15" l="1"/>
  <c r="M165" i="15"/>
  <c r="M164" i="15"/>
  <c r="M110" i="15"/>
  <c r="D77" i="15"/>
  <c r="D78" i="15"/>
  <c r="D88" i="15" l="1"/>
  <c r="D94" i="15" s="1"/>
  <c r="C94" i="15" s="1"/>
  <c r="D87" i="15"/>
  <c r="C78" i="15"/>
  <c r="C79" i="15" s="1"/>
  <c r="D93" i="15" l="1"/>
  <c r="D48" i="15" s="1"/>
  <c r="D49" i="15"/>
  <c r="D115" i="15"/>
  <c r="D116" i="15"/>
  <c r="C88" i="15"/>
  <c r="C89" i="15" s="1"/>
  <c r="D47" i="15" l="1"/>
  <c r="C116" i="15"/>
  <c r="C117" i="15" s="1"/>
  <c r="D126" i="15"/>
  <c r="C126" i="15" s="1"/>
  <c r="C127" i="15" s="1"/>
  <c r="D125" i="15"/>
  <c r="D136" i="15" l="1"/>
  <c r="C136" i="15" s="1"/>
  <c r="C137" i="15" s="1"/>
  <c r="D135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45" i="15"/>
  <c r="D146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3" i="15" l="1"/>
  <c r="D164" i="15"/>
  <c r="D165" i="15"/>
  <c r="C165" i="15" s="1"/>
  <c r="C166" i="15" s="1"/>
  <c r="D154" i="15"/>
  <c r="C154" i="15" s="1"/>
  <c r="C146" i="15"/>
  <c r="C147" i="15" s="1"/>
  <c r="D110" i="15"/>
  <c r="D175" i="15" l="1"/>
  <c r="D174" i="15"/>
  <c r="D184" i="15" l="1"/>
  <c r="D185" i="15"/>
  <c r="E175" i="15"/>
  <c r="J175" i="15"/>
  <c r="Q175" i="15"/>
  <c r="H175" i="15"/>
  <c r="L175" i="15"/>
  <c r="M175" i="15"/>
  <c r="K175" i="15"/>
  <c r="S175" i="15"/>
  <c r="L174" i="15"/>
  <c r="N175" i="15"/>
  <c r="O175" i="15"/>
  <c r="O174" i="15"/>
  <c r="G174" i="15"/>
  <c r="G175" i="15"/>
  <c r="E174" i="15"/>
  <c r="P175" i="15"/>
  <c r="P174" i="15"/>
  <c r="I175" i="15"/>
  <c r="I174" i="15"/>
  <c r="R174" i="15"/>
  <c r="R175" i="15"/>
  <c r="Q174" i="15"/>
  <c r="K174" i="15"/>
  <c r="S174" i="15"/>
  <c r="J174" i="15"/>
  <c r="H174" i="15"/>
  <c r="M174" i="15"/>
  <c r="N174" i="15"/>
  <c r="C175" i="15" l="1"/>
  <c r="C176" i="15" s="1"/>
  <c r="J185" i="15"/>
  <c r="L185" i="15"/>
  <c r="S184" i="15"/>
  <c r="K185" i="15"/>
  <c r="M184" i="15"/>
  <c r="Q184" i="15"/>
  <c r="I185" i="15"/>
  <c r="D195" i="15"/>
  <c r="D194" i="15"/>
  <c r="E185" i="15"/>
  <c r="E184" i="15"/>
  <c r="N185" i="15"/>
  <c r="S185" i="15"/>
  <c r="S195" i="15" s="1"/>
  <c r="K184" i="15"/>
  <c r="I184" i="15"/>
  <c r="N184" i="15"/>
  <c r="L184" i="15"/>
  <c r="H184" i="15"/>
  <c r="G185" i="15"/>
  <c r="O184" i="15"/>
  <c r="P184" i="15"/>
  <c r="R184" i="15"/>
  <c r="J184" i="15"/>
  <c r="M185" i="15"/>
  <c r="Q185" i="15"/>
  <c r="H185" i="15"/>
  <c r="G184" i="15"/>
  <c r="O185" i="15"/>
  <c r="P185" i="15"/>
  <c r="R185" i="15"/>
  <c r="D161" i="15" l="1"/>
  <c r="D8" i="15" s="1"/>
  <c r="J195" i="15"/>
  <c r="J194" i="15"/>
  <c r="I195" i="15"/>
  <c r="I194" i="15"/>
  <c r="S194" i="15"/>
  <c r="S161" i="15" s="1"/>
  <c r="H194" i="15"/>
  <c r="H195" i="15"/>
  <c r="K195" i="15"/>
  <c r="K194" i="15"/>
  <c r="M194" i="15"/>
  <c r="P195" i="15"/>
  <c r="P194" i="15"/>
  <c r="P161" i="15" s="1"/>
  <c r="L195" i="15"/>
  <c r="L161" i="15" s="1"/>
  <c r="L194" i="15"/>
  <c r="M195" i="15"/>
  <c r="Q194" i="15"/>
  <c r="G195" i="15"/>
  <c r="G194" i="15"/>
  <c r="O195" i="15"/>
  <c r="O194" i="15"/>
  <c r="O161" i="15" s="1"/>
  <c r="N195" i="15"/>
  <c r="N161" i="15" s="1"/>
  <c r="N194" i="15"/>
  <c r="Q195" i="15"/>
  <c r="R194" i="15"/>
  <c r="R195" i="15"/>
  <c r="E195" i="15"/>
  <c r="E194" i="15"/>
  <c r="D204" i="15"/>
  <c r="D205" i="15"/>
  <c r="D159" i="15" l="1"/>
  <c r="D9" i="15" s="1"/>
  <c r="D10" i="15" s="1"/>
  <c r="D160" i="15"/>
  <c r="K161" i="15"/>
  <c r="Q161" i="15"/>
  <c r="R161" i="15"/>
  <c r="R8" i="15" s="1"/>
  <c r="M161" i="15"/>
  <c r="M8" i="15" s="1"/>
  <c r="G161" i="15"/>
  <c r="I161" i="15"/>
  <c r="H161" i="15"/>
  <c r="E161" i="15"/>
  <c r="E8" i="15" s="1"/>
  <c r="J161" i="15"/>
  <c r="G205" i="15"/>
  <c r="G204" i="15"/>
  <c r="G9" i="15" s="1"/>
  <c r="P205" i="15"/>
  <c r="P204" i="15"/>
  <c r="P9" i="15" s="1"/>
  <c r="K205" i="15"/>
  <c r="K204" i="15"/>
  <c r="H205" i="15"/>
  <c r="H204" i="15"/>
  <c r="O205" i="15"/>
  <c r="O204" i="15"/>
  <c r="O9" i="15" s="1"/>
  <c r="L205" i="15"/>
  <c r="L204" i="15"/>
  <c r="J205" i="15"/>
  <c r="J204" i="15"/>
  <c r="N205" i="15"/>
  <c r="N204" i="15"/>
  <c r="S205" i="15"/>
  <c r="S204" i="15"/>
  <c r="Q205" i="15"/>
  <c r="Q204" i="15"/>
  <c r="M205" i="15"/>
  <c r="M204" i="15"/>
  <c r="M159" i="15" s="1"/>
  <c r="I205" i="15"/>
  <c r="I204" i="15"/>
  <c r="R205" i="15"/>
  <c r="R204" i="15"/>
  <c r="R160" i="15" s="1"/>
  <c r="E205" i="15"/>
  <c r="E204" i="15"/>
  <c r="E159" i="15" s="1"/>
  <c r="M160" i="15" l="1"/>
  <c r="E160" i="15"/>
  <c r="R159" i="15"/>
  <c r="R9" i="15" s="1"/>
  <c r="R10" i="15" s="1"/>
  <c r="D7" i="15"/>
  <c r="G11" i="11" s="1"/>
  <c r="K11" i="11" s="1"/>
  <c r="K9" i="15"/>
  <c r="H7" i="15"/>
  <c r="Q9" i="15"/>
  <c r="Q10" i="15" s="1"/>
  <c r="M9" i="15"/>
  <c r="M10" i="15" s="1"/>
  <c r="H9" i="15"/>
  <c r="L9" i="15"/>
  <c r="L10" i="15" s="1"/>
  <c r="E9" i="15"/>
  <c r="E10" i="15" s="1"/>
  <c r="O7" i="15"/>
  <c r="K7" i="15"/>
  <c r="G7" i="15"/>
  <c r="S7" i="15"/>
  <c r="J9" i="15"/>
  <c r="J10" i="15" s="1"/>
  <c r="N9" i="15"/>
  <c r="N10" i="15" s="1"/>
  <c r="I9" i="15"/>
  <c r="I10" i="15" s="1"/>
  <c r="P10" i="15"/>
  <c r="P7" i="15"/>
  <c r="H10" i="15"/>
  <c r="O10" i="15"/>
  <c r="K10" i="15"/>
  <c r="G10" i="15"/>
  <c r="M7" i="15"/>
  <c r="E7" i="15"/>
  <c r="G31" i="11" l="1"/>
  <c r="R7" i="15"/>
  <c r="Q7" i="15"/>
  <c r="J7" i="15"/>
  <c r="S9" i="15"/>
  <c r="S10" i="15" s="1"/>
  <c r="C10" i="15" s="1"/>
  <c r="I7" i="15"/>
  <c r="L7" i="15"/>
  <c r="N7" i="15"/>
  <c r="M11" i="11"/>
  <c r="K31" i="11"/>
  <c r="C9" i="15" l="1"/>
  <c r="M32" i="11"/>
  <c r="M31" i="11"/>
  <c r="N31" i="11" s="1"/>
  <c r="K84" i="16"/>
  <c r="K112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<sst xmlns="http://schemas.openxmlformats.org/spreadsheetml/2006/main" count="3722" uniqueCount="637">
  <si>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</si>
  <si>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</si>
  <si>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</si>
  <si>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</si>
  <si>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</si>
  <si>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</si>
  <si>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</si>
  <si>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</si>
  <si>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</si>
  <si>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</si>
  <si>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</si>
  <si>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</si>
  <si>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</si>
  <si>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</si>
  <si>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</si>
  <si>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</si>
  <si>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</si>
  <si>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</si>
  <si>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</si>
  <si>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</si>
  <si>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</si>
  <si>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</si>
  <si>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</si>
  <si>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</si>
  <si>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</si>
  <si>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</si>
  <si>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</si>
  <si>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</si>
  <si>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</si>
  <si>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</si>
  <si>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</si>
  <si>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</si>
  <si>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</si>
  <si>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</si>
  <si>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</si>
  <si>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</si>
  <si>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</si>
  <si>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</si>
  <si>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</si>
  <si>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</si>
  <si>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</si>
  <si>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</si>
  <si>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</si>
  <si>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</si>
  <si>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</si>
  <si>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</si>
  <si>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</si>
  <si>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</si>
  <si>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</si>
  <si>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</si>
  <si>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</si>
  <si>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</si>
  <si>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</si>
  <si>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</si>
  <si>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</si>
  <si>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</si>
  <si>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</si>
  <si>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</si>
  <si>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</si>
  <si>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</si>
  <si>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</si>
  <si>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</si>
  <si>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</si>
  <si>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</si>
  <si>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</si>
  <si>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</si>
  <si>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</si>
  <si>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</si>
  <si>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</si>
  <si>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</si>
  <si>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</si>
  <si>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</si>
  <si>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</si>
  <si>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</si>
  <si>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</si>
  <si>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</si>
  <si>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</si>
  <si>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</si>
  <si>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</si>
  <si>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</si>
  <si>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</si>
  <si>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</si>
  <si>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</si>
  <si>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</si>
  <si>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</si>
  <si>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</si>
  <si>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</si>
  <si>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</si>
  <si>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</si>
  <si>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</si>
  <si>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</si>
  <si>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</si>
  <si>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</si>
  <si>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</si>
  <si>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</si>
  <si>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</si>
  <si>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</si>
  <si>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</si>
  <si>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</si>
  <si>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</si>
  <si>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</si>
  <si>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</si>
  <si>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</si>
  <si>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</si>
  <si>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</si>
  <si>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</si>
  <si>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</si>
  <si>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</si>
  <si>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</si>
  <si>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</si>
  <si>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</si>
  <si>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</si>
  <si>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</si>
  <si>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</si>
  <si>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</si>
  <si>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</si>
  <si>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</si>
  <si>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</si>
  <si>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</si>
  <si>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</si>
  <si>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</si>
  <si>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</si>
  <si>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</si>
  <si>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</si>
  <si>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</si>
  <si>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</si>
  <si>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</si>
  <si>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</si>
  <si>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</si>
  <si>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</si>
  <si>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</si>
  <si>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</si>
  <si>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</si>
  <si>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</si>
  <si>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</si>
  <si>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</si>
  <si>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</si>
  <si>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</si>
  <si>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</si>
  <si>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</si>
  <si>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</si>
  <si>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</si>
  <si>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</si>
  <si>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</si>
  <si>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</si>
  <si>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</si>
  <si>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</si>
  <si>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</si>
  <si>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</si>
  <si>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</si>
  <si>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</si>
  <si>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</si>
  <si>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</si>
  <si>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</si>
  <si>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</si>
  <si>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</si>
  <si>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</si>
  <si>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</si>
  <si>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</si>
  <si>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</si>
  <si>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</si>
  <si>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</si>
  <si>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</si>
  <si>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</si>
  <si>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</si>
  <si>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</si>
  <si>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</si>
  <si>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</si>
  <si>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</si>
  <si>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</si>
  <si>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</si>
  <si>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</si>
  <si>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</si>
  <si>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</si>
  <si>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</si>
  <si>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</si>
  <si>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</si>
  <si>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</si>
  <si>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</si>
  <si>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</si>
  <si>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</si>
  <si>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</si>
  <si>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</si>
  <si>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</si>
  <si>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</si>
  <si>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</si>
  <si>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</si>
  <si>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</si>
  <si>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</si>
  <si>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</si>
  <si>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</si>
  <si>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</si>
  <si>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</si>
  <si>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</si>
  <si>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</si>
  <si>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</si>
  <si>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</si>
  <si>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</si>
  <si>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</si>
  <si>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</si>
  <si>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</si>
  <si>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</si>
  <si>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</si>
  <si>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</si>
  <si>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</si>
  <si>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</si>
  <si>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</si>
  <si>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</si>
  <si>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</si>
  <si>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</si>
  <si>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</si>
  <si>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</si>
  <si>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</si>
  <si>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</si>
  <si>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</si>
  <si>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</si>
  <si>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</si>
  <si>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</si>
  <si>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</si>
  <si>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</si>
  <si>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</si>
  <si>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</si>
  <si>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</si>
  <si>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</si>
  <si>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</si>
  <si>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</si>
  <si>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</si>
  <si>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</si>
  <si>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</si>
  <si>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</si>
  <si>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</si>
  <si>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</si>
  <si>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</si>
  <si>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</si>
  <si>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</si>
  <si>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</si>
  <si>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</si>
  <si>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</si>
  <si>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</si>
  <si>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</si>
  <si>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</si>
  <si>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</si>
  <si>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</si>
  <si>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</si>
  <si>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</si>
  <si>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</si>
  <si>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</si>
  <si>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</si>
  <si>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</si>
  <si>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</si>
  <si>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</si>
  <si>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</si>
  <si>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</si>
  <si>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</si>
  <si>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</si>
  <si>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</si>
  <si>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</si>
  <si>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</si>
  <si>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</si>
  <si>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</si>
  <si>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</si>
  <si>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</si>
  <si>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</si>
  <si>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</si>
  <si>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</si>
  <si>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</si>
  <si>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</si>
  <si>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</si>
  <si>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</si>
  <si>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</si>
  <si>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</si>
  <si>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</si>
  <si>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</si>
  <si>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</si>
  <si>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</si>
  <si>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</si>
  <si>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</si>
  <si>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</si>
  <si>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</si>
  <si>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</si>
  <si>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</si>
  <si>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</si>
  <si>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</si>
  <si>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</si>
  <si>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</si>
  <si>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</si>
  <si>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</si>
  <si>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</si>
  <si>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</si>
  <si>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</si>
  <si>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</si>
  <si>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</si>
  <si>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</si>
  <si>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</si>
  <si>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</si>
  <si>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</si>
  <si>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</si>
  <si>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</si>
  <si>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</si>
  <si>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</si>
  <si>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</si>
  <si>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</si>
  <si>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</si>
  <si>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</si>
  <si>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</si>
  <si>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</si>
  <si>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</si>
  <si>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</si>
  <si>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</si>
  <si>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</si>
  <si>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</si>
  <si>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</si>
  <si>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</si>
  <si>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</si>
  <si>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</si>
  <si>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</si>
  <si>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</si>
  <si>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</si>
  <si>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</si>
  <si>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</si>
  <si>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</si>
  <si>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</si>
  <si>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</si>
  <si>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</si>
  <si>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</si>
  <si>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</si>
  <si>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</si>
  <si>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</si>
  <si>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</si>
  <si>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</si>
  <si>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</si>
  <si>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</si>
  <si>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</si>
  <si>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</si>
  <si>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</si>
  <si>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</si>
  <si>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</si>
  <si>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</si>
  <si>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</si>
  <si>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</si>
  <si>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</si>
  <si>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</si>
  <si>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</si>
  <si>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</si>
  <si>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</si>
  <si>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</si>
  <si>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</si>
  <si>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</si>
  <si>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</si>
  <si>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</si>
  <si>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</si>
  <si>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</si>
  <si>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</si>
  <si>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</si>
  <si>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</si>
  <si>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</si>
  <si>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</si>
  <si>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</si>
  <si>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</si>
  <si>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</si>
  <si>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</si>
  <si>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</si>
  <si>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</si>
  <si>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</si>
  <si>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</si>
  <si>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</si>
  <si>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</si>
  <si>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</si>
  <si>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</si>
  <si>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</si>
  <si>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</si>
  <si>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</si>
  <si>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</si>
  <si>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</si>
  <si>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</si>
  <si>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</si>
  <si>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</si>
  <si>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</si>
  <si>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</si>
  <si>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</si>
  <si>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</si>
  <si>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</si>
  <si>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</si>
  <si>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</si>
  <si>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</si>
  <si>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</si>
  <si>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</si>
  <si>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</si>
  <si>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</si>
  <si>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</si>
  <si>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</si>
  <si>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</si>
  <si>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</si>
  <si>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</si>
  <si>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</si>
  <si>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</si>
  <si>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</si>
  <si>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</si>
  <si>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</si>
  <si>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</si>
  <si>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</si>
  <si>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</si>
  <si>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</si>
  <si>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</si>
  <si>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</si>
  <si>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</si>
  <si>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</si>
  <si>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</si>
  <si>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</si>
  <si>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</si>
  <si>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</si>
  <si>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</si>
  <si>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</si>
  <si>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</si>
  <si>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</si>
  <si>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</si>
  <si>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</si>
  <si>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</si>
  <si>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</si>
  <si>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</si>
  <si>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</si>
  <si>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</si>
  <si>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</si>
  <si>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</si>
  <si>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</si>
  <si>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</si>
  <si>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</si>
  <si>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</si>
  <si>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</si>
  <si>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</si>
  <si>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</si>
  <si>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</si>
  <si>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</si>
  <si>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</si>
  <si>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</si>
  <si>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</si>
  <si>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</si>
  <si>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</si>
  <si>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</si>
  <si>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</si>
  <si>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</si>
  <si>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</si>
  <si>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</si>
  <si>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</si>
  <si>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</si>
  <si>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</si>
  <si>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</si>
  <si>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</si>
  <si>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</si>
  <si>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</si>
  <si>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</si>
  <si>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</si>
  <si>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</si>
  <si>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</si>
  <si>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</si>
  <si>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</si>
  <si>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</si>
  <si>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</si>
  <si>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</si>
  <si>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</si>
  <si>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</si>
  <si>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</si>
  <si>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</si>
  <si>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</si>
  <si>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</si>
  <si>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</si>
  <si>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</si>
  <si>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</si>
  <si>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</si>
  <si>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</si>
  <si>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</si>
  <si>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</si>
  <si>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</si>
  <si>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</si>
  <si>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</si>
  <si>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</si>
  <si>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</si>
  <si>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</si>
  <si>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</si>
  <si>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</si>
  <si>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</si>
  <si>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</si>
  <si>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</si>
  <si>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</si>
  <si>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</si>
  <si>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</si>
  <si>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</si>
  <si>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</si>
  <si>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</si>
  <si>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</si>
  <si>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</si>
  <si>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</si>
  <si>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</si>
  <si>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</si>
  <si>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</si>
  <si>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</si>
  <si>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</si>
  <si>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</si>
  <si>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</si>
  <si>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</si>
  <si>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</si>
  <si>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</si>
  <si>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</si>
  <si>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</si>
  <si>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</si>
  <si>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</si>
  <si>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</si>
  <si>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</si>
  <si>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</si>
  <si>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</si>
  <si>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</si>
  <si>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</si>
  <si>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</si>
  <si>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</si>
  <si>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</si>
  <si>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</si>
  <si>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</si>
  <si>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</si>
  <si>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</si>
  <si>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</si>
  <si>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</si>
  <si>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</si>
  <si>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</si>
  <si>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</si>
  <si>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</si>
  <si>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</si>
  <si>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</si>
  <si>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</si>
  <si>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</si>
  <si>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</si>
  <si>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</si>
  <si>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</si>
  <si>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</si>
  <si>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</si>
  <si>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</si>
  <si>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</si>
  <si>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</si>
  <si>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</si>
  <si>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</si>
  <si>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</si>
  <si>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</si>
  <si>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</si>
  <si>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</si>
  <si>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</si>
  <si>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</si>
  <si>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</si>
  <si>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</si>
  <si>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</si>
  <si>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</si>
  <si>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</si>
  <si>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</si>
  <si>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</si>
  <si>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</si>
  <si>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</si>
  <si>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</si>
  <si>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</si>
  <si>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</si>
  <si>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</si>
  <si>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</si>
  <si>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</si>
  <si>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</si>
  <si>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</si>
  <si>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</si>
  <si>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</si>
  <si>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</si>
  <si>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</si>
  <si>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</si>
  <si>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</si>
  <si>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</si>
  <si>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</si>
  <si>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</si>
  <si>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</si>
  <si>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</si>
  <si>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</si>
  <si>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</si>
  <si>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</si>
  <si>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</si>
  <si>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</si>
  <si>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</si>
  <si>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</si>
  <si>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</si>
  <si>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</si>
  <si>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</si>
  <si>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</si>
  <si>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</si>
  <si>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</si>
  <si>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</si>
  <si>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</si>
  <si>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</si>
  <si>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</si>
  <si>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</si>
  <si>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</si>
  <si>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</si>
  <si>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</si>
  <si>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</si>
  <si>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</si>
  <si>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</si>
  <si>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</si>
  <si>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</si>
  <si>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</si>
  <si>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</si>
  <si>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</si>
  <si>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</si>
  <si>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</si>
  <si>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</si>
  <si>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</si>
  <si>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</si>
  <si>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</si>
  <si>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</si>
  <si>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</si>
  <si>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</si>
  <si>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</si>
  <si>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</si>
  <si>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</si>
  <si>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</si>
  <si>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</si>
  <si>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</si>
  <si>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</si>
  <si>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</si>
  <si>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</si>
  <si>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</si>
  <si>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</si>
  <si>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</si>
  <si>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</si>
  <si>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</si>
  <si>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</si>
  <si>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</si>
  <si>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</si>
  <si>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</si>
  <si>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</si>
  <si>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</si>
  <si>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</si>
  <si>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</si>
  <si>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</si>
  <si>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</si>
  <si>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</si>
  <si>
    <t>Edeildo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</si>
</sst>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5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178" fontId="1" fillId="14" borderId="111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178" fontId="1" fillId="14" borderId="134" xfId="0" applyNumberFormat="1" applyFont="1" applyFill="1" applyBorder="1" applyAlignment="1" applyProtection="1">
      <alignment horizontal="left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178" fontId="1" fillId="14" borderId="147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8" xfId="0" applyNumberFormat="1" applyFill="1" applyBorder="1" applyAlignment="1" applyProtection="1">
      <alignment horizontal="center"/>
      <protection hidden="1"/>
    </xf>
    <xf numFmtId="178" fontId="0" fillId="0" borderId="149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50" xfId="0" applyNumberFormat="1" applyFill="1" applyBorder="1" applyAlignment="1" applyProtection="1">
      <alignment horizontal="center"/>
      <protection hidden="1"/>
    </xf>
    <xf numFmtId="178" fontId="0" fillId="0" borderId="151" xfId="0" applyNumberFormat="1" applyBorder="1" applyAlignment="1" applyProtection="1">
      <alignment horizontal="center"/>
      <protection hidden="1"/>
    </xf>
    <xf numFmtId="0" fontId="0" fillId="0" borderId="152" xfId="0" applyBorder="1" applyAlignment="1" applyProtection="1">
      <alignment horizontal="center"/>
      <protection hidden="1"/>
    </xf>
    <xf numFmtId="178" fontId="0" fillId="18" borderId="153" xfId="0" applyNumberFormat="1" applyFill="1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6" xfId="0" applyNumberForma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58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60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1" fillId="18" borderId="161" xfId="0" applyNumberFormat="1" applyFont="1" applyFill="1" applyBorder="1" applyAlignment="1" applyProtection="1">
      <alignment horizontal="left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2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2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  <xf numFmtId="185" fontId="0" fillId="0" borderId="103" xfId="0" applyNumberFormat="1" applyBorder="1" applyAlignment="1" applyProtection="1">
      <alignment horizontal="center"/>
      <protection hidden="1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78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619008"/>
        <c:axId val="316645376"/>
      </c:lineChart>
      <c:catAx>
        <c:axId val="31661900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6645376"/>
        <c:crosses val="autoZero"/>
        <c:auto val="1"/>
        <c:lblAlgn val="ctr"/>
        <c:lblOffset val="100"/>
        <c:tickMarkSkip val="1"/>
        <c:noMultiLvlLbl val="0"/>
      </c:catAx>
      <c:valAx>
        <c:axId val="31664537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661900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696512"/>
        <c:axId val="32369804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724416"/>
        <c:axId val="323725952"/>
      </c:lineChart>
      <c:catAx>
        <c:axId val="323696512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3698048"/>
        <c:crosses val="autoZero"/>
        <c:auto val="1"/>
        <c:lblAlgn val="ctr"/>
        <c:lblOffset val="100"/>
        <c:tickMarkSkip val="1"/>
        <c:noMultiLvlLbl val="0"/>
      </c:catAx>
      <c:valAx>
        <c:axId val="32369804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23696512"/>
        <c:crosses val="autoZero"/>
        <c:crossBetween val="midCat"/>
        <c:majorUnit val="1"/>
      </c:valAx>
      <c:catAx>
        <c:axId val="323724416"/>
        <c:scaling>
          <c:orientation val="minMax"/>
        </c:scaling>
        <c:delete val="1"/>
        <c:axPos val="b"/>
        <c:majorTickMark val="out"/>
        <c:minorTickMark val="none"/>
        <c:tickLblPos val="nextTo"/>
        <c:crossAx val="323725952"/>
        <c:crosses val="autoZero"/>
        <c:auto val="1"/>
        <c:lblAlgn val="ctr"/>
        <c:lblOffset val="100"/>
        <c:noMultiLvlLbl val="0"/>
      </c:catAx>
      <c:valAx>
        <c:axId val="323725952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23724416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2" t="s">
        <v>252</v>
      </c>
      <c r="C1" s="672"/>
      <c r="D1" s="672"/>
      <c r="E1" s="672"/>
      <c r="F1" s="672"/>
      <c r="G1" s="672"/>
      <c r="H1" s="672"/>
      <c r="I1" s="672"/>
      <c r="J1" s="672"/>
      <c r="K1" s="672"/>
      <c r="L1" s="672"/>
    </row>
    <row r="2" spans="1:12" s="29" customFormat="1" ht="20.25" customHeight="1" x14ac:dyDescent="0.2">
      <c r="A2" s="28"/>
      <c r="B2" s="672"/>
      <c r="C2" s="672"/>
      <c r="D2" s="672"/>
      <c r="E2" s="672"/>
      <c r="F2" s="672"/>
      <c r="G2" s="672"/>
      <c r="H2" s="672"/>
      <c r="I2" s="672"/>
      <c r="J2" s="672"/>
      <c r="K2" s="672"/>
      <c r="L2" s="672"/>
    </row>
    <row r="3" spans="1:12" s="29" customFormat="1" ht="15.75" customHeight="1" x14ac:dyDescent="0.2">
      <c r="A3" s="28"/>
      <c r="B3" s="673" t="s">
        <v>280</v>
      </c>
      <c r="C3" s="673"/>
      <c r="D3" s="673"/>
      <c r="E3" s="673"/>
      <c r="F3" s="673"/>
      <c r="G3" s="673"/>
      <c r="H3" s="673"/>
      <c r="I3" s="673"/>
      <c r="J3" s="673"/>
      <c r="K3" s="673"/>
      <c r="L3" s="673"/>
    </row>
    <row r="4" spans="1:12" s="29" customFormat="1" ht="13.5" thickBot="1" x14ac:dyDescent="0.25">
      <c r="A4" s="28"/>
      <c r="B4" s="674"/>
      <c r="C4" s="674"/>
      <c r="D4" s="674"/>
      <c r="E4" s="674"/>
      <c r="F4" s="674"/>
      <c r="G4" s="674"/>
      <c r="H4" s="674"/>
      <c r="I4" s="674"/>
      <c r="J4" s="674"/>
      <c r="K4" s="674"/>
      <c r="L4" s="674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5" t="s">
        <v>559</v>
      </c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</row>
    <row r="3" spans="2:15" ht="13.5" thickBot="1" x14ac:dyDescent="0.25"/>
    <row r="4" spans="2:15" x14ac:dyDescent="0.2">
      <c r="B4" s="748" t="s">
        <v>325</v>
      </c>
      <c r="C4" s="749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1"/>
    </row>
    <row r="5" spans="2:15" x14ac:dyDescent="0.2">
      <c r="B5" s="752" t="s">
        <v>335</v>
      </c>
      <c r="C5" s="753"/>
      <c r="D5" s="753"/>
      <c r="E5" s="753"/>
      <c r="F5" s="753"/>
      <c r="G5" s="753"/>
      <c r="H5" s="753"/>
      <c r="I5" s="753"/>
      <c r="J5" s="753"/>
      <c r="K5" s="753"/>
      <c r="L5" s="753"/>
      <c r="M5" s="753"/>
      <c r="N5" s="754"/>
    </row>
    <row r="6" spans="2:15" x14ac:dyDescent="0.2">
      <c r="B6" s="755"/>
      <c r="C6" s="713"/>
      <c r="D6" s="713"/>
      <c r="E6" s="713"/>
      <c r="F6" s="713"/>
      <c r="G6" s="713"/>
      <c r="H6" s="713"/>
      <c r="I6" s="713"/>
      <c r="J6" s="713"/>
      <c r="K6" s="713"/>
      <c r="L6" s="713"/>
      <c r="M6" s="713"/>
      <c r="N6" s="756"/>
    </row>
    <row r="7" spans="2:15" x14ac:dyDescent="0.2">
      <c r="B7" s="745"/>
      <c r="C7" s="474" t="s">
        <v>320</v>
      </c>
      <c r="D7" s="475"/>
      <c r="E7" s="757" t="str">
        <f>CUST_Geral_M_OBRA!D6</f>
        <v>Reforma de imóvel em Jacarepaguá</v>
      </c>
      <c r="F7" s="757"/>
      <c r="G7" s="706"/>
      <c r="H7" s="706"/>
      <c r="I7" s="706"/>
      <c r="J7" s="706"/>
      <c r="K7" s="706"/>
      <c r="L7" s="706"/>
      <c r="M7" s="706"/>
      <c r="N7" s="758"/>
    </row>
    <row r="8" spans="2:15" x14ac:dyDescent="0.2">
      <c r="B8" s="746"/>
      <c r="C8" s="739" t="s">
        <v>321</v>
      </c>
      <c r="D8" s="740"/>
      <c r="E8" s="757" t="str">
        <f>CUST_Geral_M_OBRA!D7</f>
        <v>Rua Cassiopeia, n° 86, Taquara - RJ</v>
      </c>
      <c r="F8" s="757"/>
      <c r="G8" s="706"/>
      <c r="H8" s="706"/>
      <c r="I8" s="706"/>
      <c r="J8" s="706"/>
      <c r="K8" s="706"/>
      <c r="L8" s="706"/>
      <c r="M8" s="706"/>
      <c r="N8" s="758"/>
    </row>
    <row r="9" spans="2:15" x14ac:dyDescent="0.2">
      <c r="B9" s="746"/>
      <c r="C9" s="739" t="s">
        <v>546</v>
      </c>
      <c r="D9" s="740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7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2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3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3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4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7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8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8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8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8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8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8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8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8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7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8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8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8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8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8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8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8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8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41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3" t="s">
        <v>38</v>
      </c>
      <c r="E34" t="s">
        <v>568</v>
      </c>
      <c r="G34">
        <v>1</v>
      </c>
      <c r="H34" s="341"/>
    </row>
    <row r="35" spans="2:14" x14ac:dyDescent="0.2">
      <c r="B35" s="704"/>
      <c r="E35" t="s">
        <v>569</v>
      </c>
      <c r="G35">
        <v>1</v>
      </c>
      <c r="H35" s="341"/>
    </row>
    <row r="36" spans="2:14" x14ac:dyDescent="0.2">
      <c r="B36" s="704"/>
      <c r="E36" t="s">
        <v>570</v>
      </c>
      <c r="G36">
        <v>1</v>
      </c>
      <c r="H36" s="341"/>
    </row>
    <row r="37" spans="2:14" x14ac:dyDescent="0.2">
      <c r="B37" s="704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704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04"/>
      <c r="F39" s="491"/>
      <c r="H39" s="341"/>
      <c r="J39" s="491"/>
    </row>
    <row r="40" spans="2:14" x14ac:dyDescent="0.2">
      <c r="B40" s="704"/>
      <c r="E40" s="340" t="s">
        <v>593</v>
      </c>
      <c r="F40" s="491"/>
      <c r="G40">
        <v>3</v>
      </c>
      <c r="H40" s="341"/>
      <c r="J40" s="491"/>
    </row>
    <row r="41" spans="2:14" x14ac:dyDescent="0.2">
      <c r="B41" s="704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704"/>
      <c r="E42" s="340" t="s">
        <v>575</v>
      </c>
      <c r="F42" s="491"/>
      <c r="H42" s="341"/>
      <c r="J42" s="491"/>
    </row>
    <row r="43" spans="2:14" x14ac:dyDescent="0.2">
      <c r="B43" s="704"/>
      <c r="E43" s="340" t="s">
        <v>576</v>
      </c>
      <c r="F43" s="491"/>
      <c r="H43" s="341"/>
    </row>
    <row r="44" spans="2:14" x14ac:dyDescent="0.2">
      <c r="B44" s="704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4" t="s">
        <v>562</v>
      </c>
      <c r="E55" s="340" t="s">
        <v>585</v>
      </c>
      <c r="G55">
        <v>1</v>
      </c>
      <c r="H55" s="341"/>
    </row>
    <row r="56" spans="2:8" x14ac:dyDescent="0.2">
      <c r="B56" s="704"/>
      <c r="E56" s="340" t="s">
        <v>586</v>
      </c>
      <c r="G56">
        <v>1</v>
      </c>
      <c r="H56" s="341"/>
    </row>
    <row r="57" spans="2:8" x14ac:dyDescent="0.2">
      <c r="B57" s="704"/>
      <c r="E57" s="340" t="s">
        <v>587</v>
      </c>
      <c r="G57">
        <v>1</v>
      </c>
      <c r="H57" s="341"/>
    </row>
    <row r="58" spans="2:8" x14ac:dyDescent="0.2">
      <c r="B58" s="704"/>
      <c r="E58" s="340" t="s">
        <v>588</v>
      </c>
      <c r="G58">
        <v>1</v>
      </c>
      <c r="H58" s="341"/>
    </row>
    <row r="59" spans="2:8" x14ac:dyDescent="0.2">
      <c r="B59" s="704"/>
      <c r="E59" s="340" t="s">
        <v>589</v>
      </c>
      <c r="G59">
        <v>1</v>
      </c>
      <c r="H59" s="341"/>
    </row>
    <row r="60" spans="2:8" x14ac:dyDescent="0.2">
      <c r="B60" s="704"/>
      <c r="E60" s="340" t="s">
        <v>591</v>
      </c>
      <c r="G60">
        <v>1</v>
      </c>
      <c r="H60" s="341"/>
    </row>
    <row r="61" spans="2:8" x14ac:dyDescent="0.2">
      <c r="B61" s="704"/>
      <c r="E61" s="340" t="s">
        <v>590</v>
      </c>
      <c r="G61">
        <v>1</v>
      </c>
      <c r="H61" s="341"/>
    </row>
    <row r="62" spans="2:8" x14ac:dyDescent="0.2">
      <c r="B62" s="704"/>
      <c r="H62" s="341"/>
    </row>
    <row r="63" spans="2:8" x14ac:dyDescent="0.2">
      <c r="B63" s="704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61" t="s">
        <v>331</v>
      </c>
      <c r="D5" s="762"/>
      <c r="E5" s="762"/>
      <c r="F5" s="762"/>
      <c r="G5" s="762"/>
      <c r="H5" s="762"/>
      <c r="I5" s="762"/>
      <c r="J5" s="762"/>
      <c r="K5" s="762"/>
      <c r="L5" s="762"/>
      <c r="M5" s="762"/>
      <c r="N5" s="763"/>
    </row>
    <row r="6" spans="2:14" x14ac:dyDescent="0.2">
      <c r="B6" s="147"/>
      <c r="C6" s="374" t="s">
        <v>320</v>
      </c>
      <c r="D6" s="764" t="s">
        <v>408</v>
      </c>
      <c r="E6" s="765"/>
      <c r="F6" s="765"/>
      <c r="G6" s="765"/>
      <c r="H6" s="765"/>
      <c r="I6" s="766"/>
      <c r="J6" s="765"/>
      <c r="K6" s="765"/>
      <c r="L6" s="765"/>
      <c r="M6" s="765"/>
      <c r="N6" s="767"/>
    </row>
    <row r="7" spans="2:14" ht="12.75" customHeight="1" x14ac:dyDescent="0.2">
      <c r="B7" s="147"/>
      <c r="C7" s="374" t="s">
        <v>321</v>
      </c>
      <c r="D7" s="764" t="s">
        <v>402</v>
      </c>
      <c r="E7" s="765"/>
      <c r="F7" s="765"/>
      <c r="G7" s="765"/>
      <c r="H7" s="765"/>
      <c r="I7" s="766"/>
      <c r="J7" s="765"/>
      <c r="K7" s="765"/>
      <c r="L7" s="765"/>
      <c r="M7" s="765"/>
      <c r="N7" s="767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44758</v>
      </c>
      <c r="F9" s="297">
        <f ca="1">NETWORKDAYS.INTL(D9,E9,11,'Dados de Físico Semanal'!F2:F13)</f>
        <v>75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59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77</v>
      </c>
      <c r="H11" s="273">
        <v>135</v>
      </c>
      <c r="I11" s="498"/>
      <c r="J11" s="274">
        <f>IF($H11="","",$H11/9)</f>
        <v>15</v>
      </c>
      <c r="K11" s="274">
        <f>IF($J11="","",$H11*$G11)</f>
        <v>10395</v>
      </c>
      <c r="L11" s="371">
        <v>5</v>
      </c>
      <c r="M11" s="275">
        <f>IFERROR(IF($L11="","",$K11-$L11*$H11),"")</f>
        <v>9720</v>
      </c>
      <c r="N11" s="275">
        <f>IFERROR(IF($L11="","",$L11*$H11+I11),"")</f>
        <v>675</v>
      </c>
    </row>
    <row r="12" spans="2:14" x14ac:dyDescent="0.2">
      <c r="B12" s="759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59"/>
      <c r="C13" s="392">
        <f>IF(D13="","",ROW(A3)-COUNTBLANK($D$11:D13))</f>
        <v>3</v>
      </c>
      <c r="D13" s="393" t="str">
        <f>IF(CUST_Diário_M_Obra!G$4&lt;&gt;"",CUST_Diário_M_Obra!G$4,"")</f>
        <v>Samuel</v>
      </c>
      <c r="E13" s="276" t="s">
        <v>416</v>
      </c>
      <c r="F13" s="276"/>
      <c r="G13" s="460">
        <f>COUNTA(CUST_Diário_M_Obra!G$15:G$135)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59"/>
      <c r="C14" s="392">
        <f>IF(D14="","",ROW(A4)-COUNTBLANK($D$11:D14))</f>
        <v>4</v>
      </c>
      <c r="D14" s="393" t="str">
        <f>IF(CUST_Diário_M_Obra!H$4&lt;&gt;"",CUST_Diário_M_Obra!H$4,"")</f>
        <v>Ademir</v>
      </c>
      <c r="E14" s="276"/>
      <c r="F14" s="276"/>
      <c r="G14" s="460">
        <f>COUNTA(CUST_Diário_M_Obra!H$15:H$135)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59"/>
      <c r="C15" s="392">
        <f>IF(D15="","",ROW(A5)-COUNTBLANK($D$11:D15))</f>
        <v>5</v>
      </c>
      <c r="D15" s="393" t="str">
        <f>IF(CUST_Diário_M_Obra!I$4&lt;&gt;"",CUST_Diário_M_Obra!I$4,"")</f>
        <v>Cosme</v>
      </c>
      <c r="E15" s="276"/>
      <c r="F15" s="276"/>
      <c r="G15" s="460">
        <f>COUNTA(CUST_Diário_M_Obra!I$15:I$135)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59"/>
      <c r="C16" s="392">
        <f>IF(D16="","",ROW(A6)-COUNTBLANK($D$11:D16))</f>
        <v>6</v>
      </c>
      <c r="D16" s="393" t="str">
        <f>IF(CUST_Diário_M_Obra!J$4&lt;&gt;"",CUST_Diário_M_Obra!J$4,"")</f>
        <v>Agricio</v>
      </c>
      <c r="E16" s="276"/>
      <c r="F16" s="276"/>
      <c r="G16" s="460">
        <f>COUNTA(CUST_Diário_M_Obra!J$15:J$135)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60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59" t="s">
        <v>468</v>
      </c>
      <c r="C18" s="392">
        <f>IF(D18="","",ROW(A8)-COUNTBLANK($D$11:D18))</f>
        <v>7</v>
      </c>
      <c r="D18" s="396" t="str">
        <f>IF(CUST_Diário_M_Obra!K$4&lt;&gt;"",CUST_Diário_M_Obra!K$4,"")</f>
        <v>Ricardo</v>
      </c>
      <c r="E18" s="385" t="s">
        <v>400</v>
      </c>
      <c r="F18" s="385"/>
      <c r="G18" s="462">
        <f>COUNTA(CUST_Diário_M_Obra!K$15:K$135)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59"/>
      <c r="C19" s="392">
        <f>IF(D19="","",ROW(A9)-COUNTBLANK($D$11:D19))</f>
        <v>8</v>
      </c>
      <c r="D19" s="393" t="str">
        <f>IF(CUST_Diário_M_Obra!L$4&lt;&gt;"",CUST_Diário_M_Obra!L$4,"")</f>
        <v>Silvio</v>
      </c>
      <c r="E19" s="276" t="s">
        <v>400</v>
      </c>
      <c r="F19" s="276"/>
      <c r="G19" s="460">
        <f>COUNTA(CUST_Diário_M_Obra!L$15:L$135)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59"/>
      <c r="C20" s="392">
        <f>IF(D20="","",ROW(A10)-COUNTBLANK($D$11:D20))</f>
        <v>9</v>
      </c>
      <c r="D20" s="393" t="str">
        <f>IF(CUST_Diário_M_Obra!M$4&lt;&gt;"",CUST_Diário_M_Obra!M$4,"")</f>
        <v>Luiz Fernando</v>
      </c>
      <c r="E20" s="276" t="s">
        <v>400</v>
      </c>
      <c r="F20" s="276"/>
      <c r="G20" s="460">
        <f>COUNTA(CUST_Diário_M_Obra!M$15:M$135)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59"/>
      <c r="C21" s="392">
        <f>IF(D21="","",ROW(A11)-COUNTBLANK($D$11:D21))</f>
        <v>10</v>
      </c>
      <c r="D21" s="393" t="str">
        <f>IF(CUST_Diário_M_Obra!N$4&lt;&gt;"",CUST_Diário_M_Obra!N$4,"")</f>
        <v>Richard</v>
      </c>
      <c r="E21" s="276" t="s">
        <v>400</v>
      </c>
      <c r="F21" s="276"/>
      <c r="G21" s="460">
        <f>COUNTA(CUST_Diário_M_Obra!N$15:N$135)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59"/>
      <c r="C22" s="392">
        <f>IF(D22="","",ROW(A12)-COUNTBLANK($D$11:D22))</f>
        <v>11</v>
      </c>
      <c r="D22" s="393" t="str">
        <f>IF(CUST_Diário_M_Obra!O$4&lt;&gt;"",CUST_Diário_M_Obra!O$4,"")</f>
        <v>Luis Fernando (Batata)</v>
      </c>
      <c r="E22" s="296" t="s">
        <v>400</v>
      </c>
      <c r="F22" s="276"/>
      <c r="G22" s="460">
        <f>COUNTA(CUST_Diário_M_Obra!O$15:O$135)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59"/>
      <c r="C23" s="392">
        <f>IF(D23="","",ROW(A13)-COUNTBLANK($D$11:D23))</f>
        <v>12</v>
      </c>
      <c r="D23" s="393" t="str">
        <f>IF(CUST_Diário_M_Obra!P$4&lt;&gt;"",CUST_Diário_M_Obra!P$4,"")</f>
        <v>Alex</v>
      </c>
      <c r="E23" s="296" t="s">
        <v>400</v>
      </c>
      <c r="F23" s="276"/>
      <c r="G23" s="460">
        <f>COUNTA(CUST_Diário_M_Obra!P$15:P$135)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59"/>
      <c r="C24" s="392">
        <f>IF(D24="","",ROW(A14)-COUNTBLANK($D$11:D24))</f>
        <v>13</v>
      </c>
      <c r="D24" s="393" t="str">
        <f>IF(CUST_Diário_M_Obra!Q$4&lt;&gt;"",CUST_Diário_M_Obra!Q$4,"")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59"/>
      <c r="C25" s="392">
        <f>IF(D25="","",ROW(A15)-COUNTBLANK($D$11:D25))</f>
        <v>14</v>
      </c>
      <c r="D25" s="393" t="str">
        <f>IF(CUST_Diário_M_Obra!R$4&lt;&gt;"",CUST_Diário_M_Obra!R$4,"")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IF(CUST_Diário_M_Obra!S$4&lt;&gt;"",CUST_Diário_M_Obra!S$4,"")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698</v>
      </c>
      <c r="H31" s="278"/>
      <c r="I31" s="499"/>
      <c r="J31" s="279"/>
      <c r="K31" s="279">
        <f>IFERROR(SUM(K11:K29),"")</f>
        <v>54195</v>
      </c>
      <c r="L31" s="372">
        <f>SUM(L11:L29)</f>
        <v>22</v>
      </c>
      <c r="M31" s="382">
        <f>IF(L31="","",K31-SUM(N11:N29))</f>
        <v>51745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49" priority="2" operator="greaterThan">
      <formula>$G$11</formula>
    </cfRule>
  </conditionalFormatting>
  <conditionalFormatting sqref="L31">
    <cfRule type="cellIs" dxfId="348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206"/>
  <sheetViews>
    <sheetView tabSelected="1" zoomScale="70" zoomScaleNormal="70" workbookViewId="0">
      <pane xSplit="3" ySplit="11" topLeftCell="D183" activePane="bottomRight" state="frozen"/>
      <selection pane="topRight" activeCell="D1" sqref="D1"/>
      <selection pane="bottomLeft" activeCell="A12" sqref="A12"/>
      <selection pane="bottomRight" activeCell="I185" sqref="I185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5" width="11.5703125" bestFit="1" customWidth="1"/>
    <col min="6" max="6" width="11.5703125" customWidth="1"/>
    <col min="7" max="7" width="11.5703125" bestFit="1" customWidth="1"/>
    <col min="8" max="8" width="11.7109375" bestFit="1" customWidth="1"/>
    <col min="9" max="9" width="10.7109375" bestFit="1" customWidth="1"/>
    <col min="10" max="10" width="11.140625" bestFit="1" customWidth="1"/>
    <col min="11" max="12" width="10.7109375" bestFit="1" customWidth="1"/>
    <col min="13" max="13" width="12.85546875" bestFit="1" customWidth="1"/>
    <col min="14" max="14" width="11.5703125" bestFit="1" customWidth="1"/>
    <col min="15" max="15" width="20.140625" bestFit="1" customWidth="1"/>
    <col min="16" max="18" width="12.7109375" customWidth="1"/>
    <col min="19" max="19" width="9.140625" customWidth="1"/>
    <col min="20" max="20" width="13.42578125" bestFit="1" customWidth="1"/>
    <col min="22" max="22" width="12" bestFit="1" customWidth="1"/>
  </cols>
  <sheetData>
    <row r="2" spans="2:23" ht="13.5" thickBot="1" x14ac:dyDescent="0.25"/>
    <row r="3" spans="2:23" x14ac:dyDescent="0.2">
      <c r="B3" s="637" t="s">
        <v>307</v>
      </c>
      <c r="C3" s="638"/>
      <c r="D3" s="772" t="s">
        <v>467</v>
      </c>
      <c r="E3" s="773"/>
      <c r="F3" s="773"/>
      <c r="G3" s="773"/>
      <c r="H3" s="773"/>
      <c r="I3" s="773"/>
      <c r="J3" s="774"/>
      <c r="K3" s="775" t="s">
        <v>468</v>
      </c>
      <c r="L3" s="776"/>
      <c r="M3" s="776"/>
      <c r="N3" s="776"/>
      <c r="O3" s="776"/>
      <c r="P3" s="777"/>
      <c r="Q3" s="777"/>
      <c r="R3" s="777"/>
      <c r="S3" s="778"/>
    </row>
    <row r="4" spans="2:23" x14ac:dyDescent="0.2">
      <c r="B4" s="521" t="s">
        <v>407</v>
      </c>
      <c r="C4" s="522" t="s">
        <v>606</v>
      </c>
      <c r="D4" s="523" t="s">
        <v>421</v>
      </c>
      <c r="E4" s="524" t="s">
        <v>608</v>
      </c>
      <c r="F4" s="523" t="s">
        <v>636</v>
      </c>
      <c r="G4" s="523" t="s">
        <v>423</v>
      </c>
      <c r="H4" s="523" t="s">
        <v>599</v>
      </c>
      <c r="I4" s="524" t="s">
        <v>600</v>
      </c>
      <c r="J4" s="639" t="s">
        <v>607</v>
      </c>
      <c r="K4" s="525" t="s">
        <v>399</v>
      </c>
      <c r="L4" s="523" t="s">
        <v>401</v>
      </c>
      <c r="M4" s="523" t="s">
        <v>470</v>
      </c>
      <c r="N4" s="523" t="s">
        <v>434</v>
      </c>
      <c r="O4" s="523" t="s">
        <v>598</v>
      </c>
      <c r="P4" s="526" t="s">
        <v>595</v>
      </c>
      <c r="Q4" s="526" t="s">
        <v>603</v>
      </c>
      <c r="R4" s="526" t="s">
        <v>629</v>
      </c>
      <c r="S4" s="527"/>
      <c r="W4" s="340"/>
    </row>
    <row r="5" spans="2:23" x14ac:dyDescent="0.2">
      <c r="B5" s="528" t="s">
        <v>517</v>
      </c>
      <c r="C5" s="529" t="s">
        <v>518</v>
      </c>
      <c r="D5" s="530">
        <v>135</v>
      </c>
      <c r="E5" s="531">
        <v>165</v>
      </c>
      <c r="F5" s="531">
        <v>165</v>
      </c>
      <c r="G5" s="530">
        <v>165</v>
      </c>
      <c r="H5" s="530">
        <v>165</v>
      </c>
      <c r="I5" s="531">
        <v>165</v>
      </c>
      <c r="J5" s="640">
        <v>165</v>
      </c>
      <c r="K5" s="533">
        <v>90</v>
      </c>
      <c r="L5" s="530">
        <v>90</v>
      </c>
      <c r="M5" s="530">
        <v>90</v>
      </c>
      <c r="N5" s="530">
        <v>90</v>
      </c>
      <c r="O5" s="531">
        <v>90</v>
      </c>
      <c r="P5" s="534">
        <v>90</v>
      </c>
      <c r="Q5" s="534">
        <v>90</v>
      </c>
      <c r="R5" s="534">
        <v>90</v>
      </c>
      <c r="S5" s="532"/>
      <c r="W5" s="340"/>
    </row>
    <row r="6" spans="2:23" x14ac:dyDescent="0.2">
      <c r="B6" s="535" t="s">
        <v>594</v>
      </c>
      <c r="C6" s="536"/>
      <c r="D6" s="537" t="str">
        <f>IF(SUM(D14,D46,D107,D158,)&gt;0,SUM(D14,D46,D107,D158,),"")</f>
        <v/>
      </c>
      <c r="E6" s="537" t="str">
        <f t="shared" ref="E6:S6" si="0">IF(SUM(E14,E46,E107,E158,)&gt;0,SUM(E14,E46,E107,E158,),"")</f>
        <v/>
      </c>
      <c r="F6" s="537">
        <f t="shared" si="0"/>
        <v>80</v>
      </c>
      <c r="G6" s="537" t="str">
        <f t="shared" si="0"/>
        <v/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>
        <f t="shared" si="0"/>
        <v>10</v>
      </c>
      <c r="P6" s="537">
        <f t="shared" si="0"/>
        <v>10</v>
      </c>
      <c r="Q6" s="537" t="str">
        <f t="shared" si="0"/>
        <v/>
      </c>
      <c r="R6" s="537" t="str">
        <f t="shared" si="0"/>
        <v/>
      </c>
      <c r="S6" s="537" t="str">
        <f t="shared" si="0"/>
        <v/>
      </c>
      <c r="V6" s="341"/>
      <c r="W6" s="340"/>
    </row>
    <row r="7" spans="2:23" x14ac:dyDescent="0.2">
      <c r="B7" s="535" t="s">
        <v>609</v>
      </c>
      <c r="C7" s="538">
        <f ca="1">NETWORKDAYS.INTL(B17,TODAY()-1,11)</f>
        <v>77</v>
      </c>
      <c r="D7" s="539">
        <f>IF(SUM(D23,D33,D57,D67,D77,D87,D109,D159)&gt;0,SUM(D23,D33,D57,D67,D77,D87,D109,D159),"")</f>
        <v>77</v>
      </c>
      <c r="E7" s="539">
        <f t="shared" ref="E7:S7" si="1">IF(SUM(E23,E33,E57,E67,E77,E87,E109,E159)&gt;0,SUM(E23,E33,E57,E67,E77,E87,E109,E159),"")</f>
        <v>51</v>
      </c>
      <c r="F7" s="539">
        <f t="shared" si="1"/>
        <v>5</v>
      </c>
      <c r="G7" s="539">
        <f t="shared" si="1"/>
        <v>34</v>
      </c>
      <c r="H7" s="539">
        <f t="shared" si="1"/>
        <v>28</v>
      </c>
      <c r="I7" s="539">
        <f t="shared" si="1"/>
        <v>3</v>
      </c>
      <c r="J7" s="641">
        <f t="shared" si="1"/>
        <v>4</v>
      </c>
      <c r="K7" s="634">
        <f t="shared" si="1"/>
        <v>1</v>
      </c>
      <c r="L7" s="539">
        <f t="shared" si="1"/>
        <v>1</v>
      </c>
      <c r="M7" s="539">
        <f t="shared" si="1"/>
        <v>53</v>
      </c>
      <c r="N7" s="539">
        <f t="shared" si="1"/>
        <v>43</v>
      </c>
      <c r="O7" s="539">
        <f t="shared" si="1"/>
        <v>22</v>
      </c>
      <c r="P7" s="539">
        <f t="shared" si="1"/>
        <v>22</v>
      </c>
      <c r="Q7" s="539">
        <f t="shared" si="1"/>
        <v>4</v>
      </c>
      <c r="R7" s="539">
        <f t="shared" si="1"/>
        <v>29</v>
      </c>
      <c r="S7" s="539" t="str">
        <f t="shared" si="1"/>
        <v/>
      </c>
      <c r="V7" s="341"/>
      <c r="W7" s="340"/>
    </row>
    <row r="8" spans="2:23" x14ac:dyDescent="0.2">
      <c r="B8" s="540" t="s">
        <v>623</v>
      </c>
      <c r="C8" s="536"/>
      <c r="D8" s="541" t="str">
        <f>IF(SUM(D16,D49,D110,D161,)&gt;0,SUM(D16,D49,D110,D161),"")</f>
        <v/>
      </c>
      <c r="E8" s="541" t="str">
        <f t="shared" ref="E8:S8" si="2">IF(SUM(E16,E49,E110,E161,)&gt;0,SUM(E16,E49,E110,E161),"")</f>
        <v/>
      </c>
      <c r="F8" s="541" t="str">
        <f t="shared" si="2"/>
        <v/>
      </c>
      <c r="G8" s="541" t="str">
        <f t="shared" si="2"/>
        <v/>
      </c>
      <c r="H8" s="541">
        <f t="shared" si="2"/>
        <v>4</v>
      </c>
      <c r="I8" s="541" t="str">
        <f t="shared" si="2"/>
        <v/>
      </c>
      <c r="J8" s="541" t="str">
        <f t="shared" si="2"/>
        <v/>
      </c>
      <c r="K8" s="541" t="str">
        <f t="shared" si="2"/>
        <v/>
      </c>
      <c r="L8" s="541" t="str">
        <f t="shared" si="2"/>
        <v/>
      </c>
      <c r="M8" s="541">
        <f t="shared" si="2"/>
        <v>3</v>
      </c>
      <c r="N8" s="541">
        <f t="shared" si="2"/>
        <v>2</v>
      </c>
      <c r="O8" s="541">
        <f t="shared" si="2"/>
        <v>1</v>
      </c>
      <c r="P8" s="541">
        <f t="shared" si="2"/>
        <v>3</v>
      </c>
      <c r="Q8" s="541" t="str">
        <f t="shared" si="2"/>
        <v/>
      </c>
      <c r="R8" s="541">
        <f t="shared" si="2"/>
        <v>2</v>
      </c>
      <c r="S8" s="541" t="str">
        <f t="shared" si="2"/>
        <v/>
      </c>
      <c r="V8" s="341"/>
      <c r="W8" s="340"/>
    </row>
    <row r="9" spans="2:23" x14ac:dyDescent="0.2">
      <c r="B9" s="542" t="s">
        <v>516</v>
      </c>
      <c r="C9" s="543">
        <f>SUM($D$9:$S$9)</f>
        <v>46770</v>
      </c>
      <c r="D9" s="537">
        <f t="shared" ref="D9:S9" si="3">IF(COUNTIF(D15:D206,$B$4)*D5&gt;0,COUNTIF(D15:D206,$B$4)*D5,"")</f>
        <v>10395</v>
      </c>
      <c r="E9" s="537">
        <f t="shared" si="3"/>
        <v>8415</v>
      </c>
      <c r="F9" s="537">
        <f t="shared" si="3"/>
        <v>825</v>
      </c>
      <c r="G9" s="537">
        <f t="shared" si="3"/>
        <v>5610</v>
      </c>
      <c r="H9" s="537">
        <f t="shared" si="3"/>
        <v>4620</v>
      </c>
      <c r="I9" s="537">
        <f t="shared" si="3"/>
        <v>495</v>
      </c>
      <c r="J9" s="537">
        <f t="shared" si="3"/>
        <v>660</v>
      </c>
      <c r="K9" s="537">
        <f t="shared" si="3"/>
        <v>90</v>
      </c>
      <c r="L9" s="537">
        <f t="shared" si="3"/>
        <v>90</v>
      </c>
      <c r="M9" s="537">
        <f t="shared" si="3"/>
        <v>4770</v>
      </c>
      <c r="N9" s="537">
        <f t="shared" si="3"/>
        <v>3870</v>
      </c>
      <c r="O9" s="537">
        <f t="shared" si="3"/>
        <v>1980</v>
      </c>
      <c r="P9" s="537">
        <f t="shared" si="3"/>
        <v>1980</v>
      </c>
      <c r="Q9" s="537">
        <f t="shared" si="3"/>
        <v>360</v>
      </c>
      <c r="R9" s="537">
        <f t="shared" si="3"/>
        <v>2610</v>
      </c>
      <c r="S9" s="537" t="str">
        <f t="shared" si="3"/>
        <v/>
      </c>
    </row>
    <row r="10" spans="2:23" ht="13.5" thickBot="1" x14ac:dyDescent="0.25">
      <c r="B10" s="595" t="s">
        <v>632</v>
      </c>
      <c r="C10" s="643">
        <f>SUM(D10:S10)*-1</f>
        <v>-4015</v>
      </c>
      <c r="D10" s="644">
        <f t="shared" ref="D10:S10" si="4">IF(AND(D9&gt;0,D9&lt;&gt;""),IF(D9-D25-D35-D59-D69-D79-D89-D117-D127-D137-D147-D166-D176-D186-D196-D206-IF(D6="",0,D6)&gt;0,D9-D25-D35-D59-D69-D79-D89-D117-D127-D137-D147-D166-D176-D186-D196-D206-IF(D6="",0,D6),""),"")</f>
        <v>945</v>
      </c>
      <c r="E10" s="644">
        <f t="shared" si="4"/>
        <v>1155</v>
      </c>
      <c r="F10" s="644">
        <f t="shared" si="4"/>
        <v>745</v>
      </c>
      <c r="G10" s="644" t="str">
        <f t="shared" si="4"/>
        <v/>
      </c>
      <c r="H10" s="644" t="str">
        <f t="shared" si="4"/>
        <v/>
      </c>
      <c r="I10" s="644" t="str">
        <f t="shared" si="4"/>
        <v/>
      </c>
      <c r="J10" s="645" t="str">
        <f t="shared" si="4"/>
        <v/>
      </c>
      <c r="K10" s="636" t="str">
        <f t="shared" si="4"/>
        <v/>
      </c>
      <c r="L10" s="628" t="str">
        <f t="shared" si="4"/>
        <v/>
      </c>
      <c r="M10" s="628">
        <f t="shared" si="4"/>
        <v>540</v>
      </c>
      <c r="N10" s="628" t="str">
        <f t="shared" si="4"/>
        <v/>
      </c>
      <c r="O10" s="628" t="str">
        <f t="shared" si="4"/>
        <v/>
      </c>
      <c r="P10" s="628" t="str">
        <f t="shared" si="4"/>
        <v/>
      </c>
      <c r="Q10" s="628" t="str">
        <f t="shared" si="4"/>
        <v/>
      </c>
      <c r="R10" s="628">
        <f t="shared" si="4"/>
        <v>630</v>
      </c>
      <c r="S10" s="628" t="str">
        <f t="shared" si="4"/>
        <v/>
      </c>
    </row>
    <row r="11" spans="2:23" ht="13.5" thickBot="1" x14ac:dyDescent="0.25">
      <c r="B11" s="629"/>
      <c r="C11" s="630"/>
      <c r="D11" s="631"/>
      <c r="E11" s="631"/>
      <c r="F11" s="671"/>
      <c r="G11" s="631"/>
      <c r="H11" s="631"/>
      <c r="I11" s="631"/>
      <c r="J11" s="631"/>
      <c r="K11" s="631"/>
      <c r="L11" s="631"/>
      <c r="M11" s="631"/>
      <c r="N11" s="631"/>
      <c r="O11" s="631"/>
      <c r="P11" s="631"/>
      <c r="Q11" s="631"/>
      <c r="R11" s="631"/>
      <c r="S11" s="632"/>
    </row>
    <row r="12" spans="2:23" ht="13.5" thickBot="1" x14ac:dyDescent="0.25">
      <c r="B12" s="629"/>
      <c r="C12" s="631"/>
      <c r="D12" s="631"/>
      <c r="E12" s="631"/>
      <c r="F12" s="671"/>
      <c r="G12" s="631"/>
      <c r="H12" s="631"/>
      <c r="I12" s="631"/>
      <c r="J12" s="631"/>
      <c r="K12" s="631"/>
      <c r="L12" s="631"/>
      <c r="M12" s="631"/>
      <c r="N12" s="631"/>
      <c r="O12" s="631"/>
      <c r="P12" s="631"/>
      <c r="Q12" s="631"/>
      <c r="R12" s="631"/>
      <c r="S12" s="632"/>
    </row>
    <row r="13" spans="2:23" ht="18" x14ac:dyDescent="0.25">
      <c r="B13" s="768" t="s">
        <v>612</v>
      </c>
      <c r="C13" s="779"/>
      <c r="D13" s="779"/>
      <c r="E13" s="779"/>
      <c r="F13" s="780"/>
      <c r="G13" s="779"/>
      <c r="H13" s="779"/>
      <c r="I13" s="779"/>
      <c r="J13" s="779"/>
      <c r="K13" s="779"/>
      <c r="L13" s="779"/>
      <c r="M13" s="779"/>
      <c r="N13" s="779"/>
      <c r="O13" s="779"/>
      <c r="P13" s="779"/>
      <c r="Q13" s="779"/>
      <c r="R13" s="779"/>
      <c r="S13" s="781"/>
    </row>
    <row r="14" spans="2:23" x14ac:dyDescent="0.2">
      <c r="B14" s="535" t="s">
        <v>594</v>
      </c>
      <c r="C14" s="536"/>
      <c r="D14" s="530"/>
      <c r="E14" s="531"/>
      <c r="F14" s="531"/>
      <c r="G14" s="530"/>
      <c r="H14" s="530"/>
      <c r="I14" s="531"/>
      <c r="J14" s="640"/>
      <c r="K14" s="533"/>
      <c r="L14" s="530"/>
      <c r="M14" s="530"/>
      <c r="N14" s="530"/>
      <c r="O14" s="531">
        <v>10</v>
      </c>
      <c r="P14" s="534">
        <v>10</v>
      </c>
      <c r="Q14" s="534"/>
      <c r="R14" s="534"/>
      <c r="S14" s="532"/>
    </row>
    <row r="15" spans="2:23" x14ac:dyDescent="0.2">
      <c r="B15" s="535" t="s">
        <v>609</v>
      </c>
      <c r="C15" s="536"/>
      <c r="D15" s="539">
        <f t="shared" ref="D15:S15" si="5">IF(SUM(D23,D33)&gt;0,SUM(D23,D33),"")</f>
        <v>11</v>
      </c>
      <c r="E15" s="539" t="str">
        <f t="shared" si="5"/>
        <v/>
      </c>
      <c r="F15" s="539" t="str">
        <f t="shared" ref="F15" si="6">IF(SUM(F23,F33)&gt;0,SUM(F23,F33),"")</f>
        <v/>
      </c>
      <c r="G15" s="539">
        <f t="shared" si="5"/>
        <v>8</v>
      </c>
      <c r="H15" s="539" t="str">
        <f t="shared" si="5"/>
        <v/>
      </c>
      <c r="I15" s="539" t="str">
        <f t="shared" si="5"/>
        <v/>
      </c>
      <c r="J15" s="641" t="str">
        <f t="shared" si="5"/>
        <v/>
      </c>
      <c r="K15" s="634">
        <f t="shared" si="5"/>
        <v>1</v>
      </c>
      <c r="L15" s="539">
        <f t="shared" si="5"/>
        <v>1</v>
      </c>
      <c r="M15" s="539">
        <f t="shared" si="5"/>
        <v>9</v>
      </c>
      <c r="N15" s="539">
        <f t="shared" si="5"/>
        <v>8</v>
      </c>
      <c r="O15" s="539" t="str">
        <f t="shared" si="5"/>
        <v/>
      </c>
      <c r="P15" s="539" t="str">
        <f t="shared" si="5"/>
        <v/>
      </c>
      <c r="Q15" s="539" t="str">
        <f t="shared" si="5"/>
        <v/>
      </c>
      <c r="R15" s="539" t="str">
        <f t="shared" si="5"/>
        <v/>
      </c>
      <c r="S15" s="544" t="str">
        <f t="shared" si="5"/>
        <v/>
      </c>
    </row>
    <row r="16" spans="2:23" x14ac:dyDescent="0.2">
      <c r="B16" s="540" t="s">
        <v>623</v>
      </c>
      <c r="C16" s="536"/>
      <c r="D16" s="541" t="str">
        <f>IF(COUNTIF(D19:D32,'Dados de Físico Semanal'!$C$2)&gt;0,COUNTIF(D19:D32,'Dados de Físico Semanal'!$C$2),"")</f>
        <v/>
      </c>
      <c r="E16" s="541" t="str">
        <f>IF(COUNTIF(E19:E32,'Dados de Físico Semanal'!$C$2)&gt;0,COUNTIF(E19:E32,'Dados de Físico Semanal'!$C$2),"")</f>
        <v/>
      </c>
      <c r="F16" s="541" t="str">
        <f>IF(COUNTIF(F19:F32,'Dados de Físico Semanal'!$C$2)&gt;0,COUNTIF(F19:F32,'Dados de Físico Semanal'!$C$2),"")</f>
        <v/>
      </c>
      <c r="G16" s="541" t="str">
        <f>IF(COUNTIF(G19:G32,'Dados de Físico Semanal'!$C$2)&gt;0,COUNTIF(G19:G32,'Dados de Físico Semanal'!$C$2),"")</f>
        <v/>
      </c>
      <c r="H16" s="541" t="str">
        <f>IF(COUNTIF(H19:H32,'Dados de Físico Semanal'!$C$2)&gt;0,COUNTIF(H19:H32,'Dados de Físico Semanal'!$C$2),"")</f>
        <v/>
      </c>
      <c r="I16" s="541" t="str">
        <f>IF(COUNTIF(I19:I32,'Dados de Físico Semanal'!$C$2)&gt;0,COUNTIF(I19:I32,'Dados de Físico Semanal'!$C$2),"")</f>
        <v/>
      </c>
      <c r="J16" s="642" t="str">
        <f>IF(COUNTIF(J19:J32,'Dados de Físico Semanal'!$C$2)&gt;0,COUNTIF(J19:J32,'Dados de Físico Semanal'!$C$2),"")</f>
        <v/>
      </c>
      <c r="K16" s="635" t="str">
        <f>IF(COUNTIF(K19:K32,'Dados de Físico Semanal'!$C$2)&gt;0,COUNTIF(K19:K32,'Dados de Físico Semanal'!$C$2),"")</f>
        <v/>
      </c>
      <c r="L16" s="541" t="str">
        <f>IF(COUNTIF(L19:L32,'Dados de Físico Semanal'!$C$2)&gt;0,COUNTIF(L19:L32,'Dados de Físico Semanal'!$C$2),"")</f>
        <v/>
      </c>
      <c r="M16" s="541" t="str">
        <f>IF(COUNTIF(M19:M32,'Dados de Físico Semanal'!$C$2)&gt;0,COUNTIF(M19:M32,'Dados de Físico Semanal'!$C$2),"")</f>
        <v/>
      </c>
      <c r="N16" s="541" t="str">
        <f>IF(COUNTIF(N19:N32,'Dados de Físico Semanal'!$C$2)&gt;0,COUNTIF(N19:N32,'Dados de Físico Semanal'!$C$2),"")</f>
        <v/>
      </c>
      <c r="O16" s="541" t="str">
        <f>IF(COUNTIF(O19:O32,'Dados de Físico Semanal'!$C$2)&gt;0,COUNTIF(O19:O32,'Dados de Físico Semanal'!$C$2),"")</f>
        <v/>
      </c>
      <c r="P16" s="541" t="str">
        <f>IF(COUNTIF(P19:P32,'Dados de Físico Semanal'!$C$2)&gt;0,COUNTIF(P19:P32,'Dados de Físico Semanal'!$C$2),"")</f>
        <v/>
      </c>
      <c r="Q16" s="541" t="str">
        <f>IF(COUNTIF(Q19:Q32,'Dados de Físico Semanal'!$C$2)&gt;0,COUNTIF(Q19:Q32,'Dados de Físico Semanal'!$C$2),"")</f>
        <v/>
      </c>
      <c r="R16" s="541" t="str">
        <f>IF(COUNTIF(R19:R32,'Dados de Físico Semanal'!$C$2)&gt;0,COUNTIF(R19:R32,'Dados de Físico Semanal'!$C$2),"")</f>
        <v/>
      </c>
      <c r="S16" s="545" t="str">
        <f>IF(COUNTIF(S19:S32,'Dados de Físico Semanal'!$C$2)&gt;0,COUNTIF(S19:S32,'Dados de Físico Semanal'!$C$2),"")</f>
        <v/>
      </c>
      <c r="W16" s="340"/>
    </row>
    <row r="17" spans="2:23" x14ac:dyDescent="0.2">
      <c r="B17" s="546">
        <v>44669</v>
      </c>
      <c r="C17" s="524">
        <f t="shared" ref="C17:C22" si="7">IF(COUNTIF(D17:S17,$B$4)&gt;0,COUNTIF(D17:S17,$B$4),"")</f>
        <v>1</v>
      </c>
      <c r="D17" s="547" t="s">
        <v>407</v>
      </c>
      <c r="E17" s="548"/>
      <c r="F17" s="548"/>
      <c r="G17" s="548"/>
      <c r="H17" s="548"/>
      <c r="I17" s="548"/>
      <c r="J17" s="651"/>
      <c r="K17" s="646"/>
      <c r="L17" s="547"/>
      <c r="M17" s="548"/>
      <c r="N17" s="548"/>
      <c r="O17" s="548"/>
      <c r="P17" s="548"/>
      <c r="Q17" s="548"/>
      <c r="R17" s="548"/>
      <c r="S17" s="549"/>
      <c r="W17" s="340"/>
    </row>
    <row r="18" spans="2:23" x14ac:dyDescent="0.2">
      <c r="B18" s="546">
        <v>44670</v>
      </c>
      <c r="C18" s="524">
        <f t="shared" si="7"/>
        <v>3</v>
      </c>
      <c r="D18" s="548" t="s">
        <v>407</v>
      </c>
      <c r="E18" s="548"/>
      <c r="F18" s="548"/>
      <c r="G18" s="548"/>
      <c r="H18" s="548"/>
      <c r="I18" s="548"/>
      <c r="J18" s="651"/>
      <c r="K18" s="646" t="s">
        <v>407</v>
      </c>
      <c r="L18" s="547" t="s">
        <v>407</v>
      </c>
      <c r="M18" s="547"/>
      <c r="N18" s="548"/>
      <c r="O18" s="548"/>
      <c r="P18" s="548"/>
      <c r="Q18" s="548"/>
      <c r="R18" s="548"/>
      <c r="S18" s="549"/>
      <c r="W18" s="340"/>
    </row>
    <row r="19" spans="2:23" x14ac:dyDescent="0.2">
      <c r="B19" s="546">
        <v>44671</v>
      </c>
      <c r="C19" s="524">
        <f t="shared" si="7"/>
        <v>2</v>
      </c>
      <c r="D19" s="548" t="s">
        <v>407</v>
      </c>
      <c r="E19" s="548"/>
      <c r="F19" s="548"/>
      <c r="G19" s="547"/>
      <c r="H19" s="548"/>
      <c r="I19" s="548"/>
      <c r="J19" s="651"/>
      <c r="K19" s="575" t="s">
        <v>605</v>
      </c>
      <c r="L19" s="548" t="s">
        <v>605</v>
      </c>
      <c r="M19" s="547" t="s">
        <v>407</v>
      </c>
      <c r="N19" s="548"/>
      <c r="O19" s="548"/>
      <c r="P19" s="548"/>
      <c r="Q19" s="548"/>
      <c r="R19" s="548"/>
      <c r="S19" s="549"/>
    </row>
    <row r="20" spans="2:23" x14ac:dyDescent="0.2">
      <c r="B20" s="546">
        <v>44672</v>
      </c>
      <c r="C20" s="524">
        <f t="shared" si="7"/>
        <v>4</v>
      </c>
      <c r="D20" s="548" t="s">
        <v>407</v>
      </c>
      <c r="E20" s="548"/>
      <c r="F20" s="548"/>
      <c r="G20" s="547" t="s">
        <v>407</v>
      </c>
      <c r="H20" s="548"/>
      <c r="I20" s="548"/>
      <c r="J20" s="651"/>
      <c r="K20" s="575"/>
      <c r="L20" s="548"/>
      <c r="M20" s="547" t="s">
        <v>407</v>
      </c>
      <c r="N20" s="547" t="s">
        <v>407</v>
      </c>
      <c r="O20" s="548"/>
      <c r="P20" s="548"/>
      <c r="Q20" s="548"/>
      <c r="R20" s="548"/>
      <c r="S20" s="549"/>
    </row>
    <row r="21" spans="2:23" x14ac:dyDescent="0.2">
      <c r="B21" s="546">
        <v>44673</v>
      </c>
      <c r="C21" s="524">
        <f t="shared" si="7"/>
        <v>4</v>
      </c>
      <c r="D21" s="548" t="s">
        <v>407</v>
      </c>
      <c r="E21" s="548"/>
      <c r="F21" s="548"/>
      <c r="G21" s="547" t="s">
        <v>407</v>
      </c>
      <c r="H21" s="548"/>
      <c r="I21" s="548"/>
      <c r="J21" s="651"/>
      <c r="K21" s="575"/>
      <c r="L21" s="548"/>
      <c r="M21" s="547" t="s">
        <v>407</v>
      </c>
      <c r="N21" s="547" t="s">
        <v>407</v>
      </c>
      <c r="O21" s="548"/>
      <c r="P21" s="548"/>
      <c r="Q21" s="548"/>
      <c r="R21" s="548"/>
      <c r="S21" s="549"/>
    </row>
    <row r="22" spans="2:23" x14ac:dyDescent="0.2">
      <c r="B22" s="546">
        <v>44674</v>
      </c>
      <c r="C22" s="524">
        <f t="shared" si="7"/>
        <v>4</v>
      </c>
      <c r="D22" s="548" t="s">
        <v>407</v>
      </c>
      <c r="E22" s="548"/>
      <c r="F22" s="548"/>
      <c r="G22" s="547" t="s">
        <v>407</v>
      </c>
      <c r="H22" s="548"/>
      <c r="I22" s="548"/>
      <c r="J22" s="651"/>
      <c r="K22" s="575"/>
      <c r="L22" s="548"/>
      <c r="M22" s="547" t="s">
        <v>407</v>
      </c>
      <c r="N22" s="547" t="s">
        <v>407</v>
      </c>
      <c r="O22" s="548"/>
      <c r="P22" s="548"/>
      <c r="Q22" s="548"/>
      <c r="R22" s="548"/>
      <c r="S22" s="549"/>
    </row>
    <row r="23" spans="2:23" x14ac:dyDescent="0.2">
      <c r="B23" s="535" t="s">
        <v>610</v>
      </c>
      <c r="C23" s="524"/>
      <c r="D23" s="550">
        <f>IF(COUNTIF(D17:D21,$B$4)&gt;0,COUNTIF(D17:D21,$B$4),"")</f>
        <v>5</v>
      </c>
      <c r="E23" s="550" t="str">
        <f t="shared" ref="E23:S23" si="8">IF(COUNTIF(E17:E21,$B$4)&gt;0,COUNTIF(E17:E21,$B$4),"")</f>
        <v/>
      </c>
      <c r="F23" s="550" t="str">
        <f t="shared" ref="F23" si="9">IF(COUNTIF(F17:F21,$B$4)&gt;0,COUNTIF(F17:F21,$B$4),"")</f>
        <v/>
      </c>
      <c r="G23" s="550">
        <f t="shared" si="8"/>
        <v>2</v>
      </c>
      <c r="H23" s="550" t="str">
        <f t="shared" si="8"/>
        <v/>
      </c>
      <c r="I23" s="550" t="str">
        <f t="shared" si="8"/>
        <v/>
      </c>
      <c r="J23" s="652" t="str">
        <f t="shared" si="8"/>
        <v/>
      </c>
      <c r="K23" s="647">
        <f t="shared" si="8"/>
        <v>1</v>
      </c>
      <c r="L23" s="550">
        <f t="shared" si="8"/>
        <v>1</v>
      </c>
      <c r="M23" s="550">
        <f t="shared" si="8"/>
        <v>3</v>
      </c>
      <c r="N23" s="550">
        <f t="shared" si="8"/>
        <v>2</v>
      </c>
      <c r="O23" s="550" t="str">
        <f t="shared" si="8"/>
        <v/>
      </c>
      <c r="P23" s="550" t="str">
        <f t="shared" si="8"/>
        <v/>
      </c>
      <c r="Q23" s="550" t="str">
        <f t="shared" si="8"/>
        <v/>
      </c>
      <c r="R23" s="550" t="str">
        <f t="shared" si="8"/>
        <v/>
      </c>
      <c r="S23" s="551" t="str">
        <f t="shared" si="8"/>
        <v/>
      </c>
    </row>
    <row r="24" spans="2:23" x14ac:dyDescent="0.2">
      <c r="B24" s="540" t="s">
        <v>611</v>
      </c>
      <c r="C24" s="552">
        <f ca="1">IF(B22&lt;=TODAY(),SUM(D24:S24),"")</f>
        <v>1635</v>
      </c>
      <c r="D24" s="553">
        <f t="shared" ref="D24:S24" si="10">IF(COUNTIF(D$17:D$21,$B$4)+N("inserir só nas proximas +CONT.SE(D$6:D$7;$B$4)")&gt;0,(COUNTIF(D$17:D$21,$B$4)+N("inserir só nas proximas+CONT.SE(D$6:D$7;$B$4)"))*D$5,"")</f>
        <v>675</v>
      </c>
      <c r="E24" s="553" t="str">
        <f t="shared" si="10"/>
        <v/>
      </c>
      <c r="F24" s="553" t="str">
        <f t="shared" si="10"/>
        <v/>
      </c>
      <c r="G24" s="553">
        <f t="shared" si="10"/>
        <v>330</v>
      </c>
      <c r="H24" s="553" t="str">
        <f t="shared" si="10"/>
        <v/>
      </c>
      <c r="I24" s="553" t="str">
        <f t="shared" si="10"/>
        <v/>
      </c>
      <c r="J24" s="653" t="str">
        <f t="shared" si="10"/>
        <v/>
      </c>
      <c r="K24" s="648">
        <f t="shared" si="10"/>
        <v>90</v>
      </c>
      <c r="L24" s="553">
        <f t="shared" si="10"/>
        <v>90</v>
      </c>
      <c r="M24" s="553">
        <f t="shared" si="10"/>
        <v>270</v>
      </c>
      <c r="N24" s="553">
        <f t="shared" si="10"/>
        <v>180</v>
      </c>
      <c r="O24" s="553" t="str">
        <f t="shared" si="10"/>
        <v/>
      </c>
      <c r="P24" s="553" t="str">
        <f t="shared" si="10"/>
        <v/>
      </c>
      <c r="Q24" s="553" t="str">
        <f t="shared" si="10"/>
        <v/>
      </c>
      <c r="R24" s="553" t="str">
        <f t="shared" si="10"/>
        <v/>
      </c>
      <c r="S24" s="554" t="str">
        <f t="shared" si="10"/>
        <v/>
      </c>
    </row>
    <row r="25" spans="2:23" x14ac:dyDescent="0.2">
      <c r="B25" s="555"/>
      <c r="C25" s="633">
        <f ca="1">IF(C24&lt;&gt;"",SUM(D25:S25)-C24,"")</f>
        <v>0</v>
      </c>
      <c r="D25" s="556">
        <v>675</v>
      </c>
      <c r="E25" s="556"/>
      <c r="F25" s="556"/>
      <c r="G25" s="556">
        <v>330</v>
      </c>
      <c r="H25" s="556"/>
      <c r="I25" s="556"/>
      <c r="J25" s="654"/>
      <c r="K25" s="649">
        <v>90</v>
      </c>
      <c r="L25" s="556">
        <v>90</v>
      </c>
      <c r="M25" s="556">
        <v>270</v>
      </c>
      <c r="N25" s="556">
        <v>180</v>
      </c>
      <c r="O25" s="556"/>
      <c r="P25" s="556"/>
      <c r="Q25" s="556"/>
      <c r="R25" s="556"/>
      <c r="S25" s="556"/>
    </row>
    <row r="26" spans="2:23" x14ac:dyDescent="0.2">
      <c r="B26" s="557">
        <v>44675</v>
      </c>
      <c r="C26" s="558"/>
      <c r="D26" s="559"/>
      <c r="E26" s="559"/>
      <c r="F26" s="559"/>
      <c r="G26" s="559"/>
      <c r="H26" s="559"/>
      <c r="I26" s="559"/>
      <c r="J26" s="655"/>
      <c r="K26" s="650"/>
      <c r="L26" s="559"/>
      <c r="M26" s="559"/>
      <c r="N26" s="559"/>
      <c r="O26" s="559"/>
      <c r="P26" s="559"/>
      <c r="Q26" s="559"/>
      <c r="R26" s="559"/>
      <c r="S26" s="560"/>
    </row>
    <row r="27" spans="2:23" x14ac:dyDescent="0.2">
      <c r="B27" s="561">
        <v>44676</v>
      </c>
      <c r="C27" s="562">
        <f t="shared" ref="C27:C32" si="11">IF(COUNTIF(D27:S27,$B$4)&gt;0,COUNTIF(D27:S27,$B$4),"")</f>
        <v>4</v>
      </c>
      <c r="D27" s="563" t="s">
        <v>407</v>
      </c>
      <c r="E27" s="564"/>
      <c r="F27" s="564"/>
      <c r="G27" s="563" t="s">
        <v>407</v>
      </c>
      <c r="H27" s="564"/>
      <c r="I27" s="564"/>
      <c r="J27" s="656"/>
      <c r="K27" s="573"/>
      <c r="L27" s="564"/>
      <c r="M27" s="563" t="s">
        <v>407</v>
      </c>
      <c r="N27" s="563" t="s">
        <v>407</v>
      </c>
      <c r="O27" s="564"/>
      <c r="P27" s="564"/>
      <c r="Q27" s="564"/>
      <c r="R27" s="564"/>
      <c r="S27" s="565"/>
    </row>
    <row r="28" spans="2:23" x14ac:dyDescent="0.2">
      <c r="B28" s="546">
        <v>44677</v>
      </c>
      <c r="C28" s="524">
        <f t="shared" si="11"/>
        <v>4</v>
      </c>
      <c r="D28" s="548" t="s">
        <v>407</v>
      </c>
      <c r="E28" s="548"/>
      <c r="F28" s="548"/>
      <c r="G28" s="548" t="s">
        <v>407</v>
      </c>
      <c r="H28" s="548"/>
      <c r="I28" s="548"/>
      <c r="J28" s="651"/>
      <c r="K28" s="575"/>
      <c r="L28" s="548"/>
      <c r="M28" s="548" t="s">
        <v>407</v>
      </c>
      <c r="N28" s="548" t="s">
        <v>407</v>
      </c>
      <c r="O28" s="548"/>
      <c r="P28" s="548"/>
      <c r="Q28" s="548"/>
      <c r="R28" s="548"/>
      <c r="S28" s="549"/>
    </row>
    <row r="29" spans="2:23" x14ac:dyDescent="0.2">
      <c r="B29" s="546">
        <v>44678</v>
      </c>
      <c r="C29" s="524">
        <f t="shared" si="11"/>
        <v>4</v>
      </c>
      <c r="D29" s="548" t="s">
        <v>407</v>
      </c>
      <c r="E29" s="548"/>
      <c r="F29" s="548"/>
      <c r="G29" s="548" t="s">
        <v>407</v>
      </c>
      <c r="H29" s="548"/>
      <c r="I29" s="548"/>
      <c r="J29" s="651"/>
      <c r="K29" s="575"/>
      <c r="L29" s="548"/>
      <c r="M29" s="548" t="s">
        <v>407</v>
      </c>
      <c r="N29" s="548" t="s">
        <v>407</v>
      </c>
      <c r="O29" s="548"/>
      <c r="P29" s="548"/>
      <c r="Q29" s="548"/>
      <c r="R29" s="548"/>
      <c r="S29" s="549"/>
    </row>
    <row r="30" spans="2:23" x14ac:dyDescent="0.2">
      <c r="B30" s="546">
        <v>44679</v>
      </c>
      <c r="C30" s="524">
        <f t="shared" si="11"/>
        <v>4</v>
      </c>
      <c r="D30" s="548" t="s">
        <v>407</v>
      </c>
      <c r="E30" s="548"/>
      <c r="F30" s="548"/>
      <c r="G30" s="548" t="s">
        <v>407</v>
      </c>
      <c r="H30" s="548"/>
      <c r="I30" s="548"/>
      <c r="J30" s="651"/>
      <c r="K30" s="575"/>
      <c r="L30" s="548"/>
      <c r="M30" s="548" t="s">
        <v>407</v>
      </c>
      <c r="N30" s="548" t="s">
        <v>407</v>
      </c>
      <c r="O30" s="548"/>
      <c r="P30" s="548"/>
      <c r="Q30" s="548"/>
      <c r="R30" s="548"/>
      <c r="S30" s="549"/>
    </row>
    <row r="31" spans="2:23" x14ac:dyDescent="0.2">
      <c r="B31" s="546">
        <v>44680</v>
      </c>
      <c r="C31" s="524">
        <f t="shared" si="11"/>
        <v>4</v>
      </c>
      <c r="D31" s="548" t="s">
        <v>407</v>
      </c>
      <c r="E31" s="548"/>
      <c r="F31" s="548"/>
      <c r="G31" s="548" t="s">
        <v>407</v>
      </c>
      <c r="H31" s="548"/>
      <c r="I31" s="548"/>
      <c r="J31" s="651"/>
      <c r="K31" s="575"/>
      <c r="L31" s="548"/>
      <c r="M31" s="548" t="s">
        <v>407</v>
      </c>
      <c r="N31" s="548" t="s">
        <v>407</v>
      </c>
      <c r="O31" s="548"/>
      <c r="P31" s="548"/>
      <c r="Q31" s="548"/>
      <c r="R31" s="548"/>
      <c r="S31" s="549"/>
    </row>
    <row r="32" spans="2:23" x14ac:dyDescent="0.2">
      <c r="B32" s="546">
        <v>44681</v>
      </c>
      <c r="C32" s="524">
        <f t="shared" si="11"/>
        <v>4</v>
      </c>
      <c r="D32" s="548" t="s">
        <v>407</v>
      </c>
      <c r="E32" s="548"/>
      <c r="F32" s="548"/>
      <c r="G32" s="548" t="s">
        <v>407</v>
      </c>
      <c r="H32" s="548"/>
      <c r="I32" s="548"/>
      <c r="J32" s="651"/>
      <c r="K32" s="575"/>
      <c r="L32" s="548"/>
      <c r="M32" s="548" t="s">
        <v>407</v>
      </c>
      <c r="N32" s="548" t="s">
        <v>407</v>
      </c>
      <c r="O32" s="548"/>
      <c r="P32" s="548"/>
      <c r="Q32" s="548"/>
      <c r="R32" s="548"/>
      <c r="S32" s="549"/>
    </row>
    <row r="33" spans="2:20" x14ac:dyDescent="0.2">
      <c r="B33" s="528" t="s">
        <v>610</v>
      </c>
      <c r="C33" s="524"/>
      <c r="D33" s="550">
        <f>IF(COUNTIF($D$27:$D$31,$B$4)+COUNTIF($D$22:$D$23,$B$4)&gt;0,COUNTIF($D$27:$D$31,$B$4)+COUNTIF($D$22:$D$23,$B$4),"")</f>
        <v>6</v>
      </c>
      <c r="E33" s="550" t="str">
        <f t="shared" ref="E33:S33" si="12">IF(COUNTIF(E27:E31,$B$4)+COUNTIF(E22:E23,$B$4)&gt;0,COUNTIF(E27:E31,$B$4)+COUNTIF(E22:E23,$B$4),"")</f>
        <v/>
      </c>
      <c r="F33" s="550" t="str">
        <f t="shared" ref="F33" si="13">IF(COUNTIF(F27:F31,$B$4)+COUNTIF(F22:F23,$B$4)&gt;0,COUNTIF(F27:F31,$B$4)+COUNTIF(F22:F23,$B$4),"")</f>
        <v/>
      </c>
      <c r="G33" s="550">
        <f t="shared" si="12"/>
        <v>6</v>
      </c>
      <c r="H33" s="550" t="str">
        <f t="shared" si="12"/>
        <v/>
      </c>
      <c r="I33" s="550" t="str">
        <f t="shared" si="12"/>
        <v/>
      </c>
      <c r="J33" s="652" t="str">
        <f t="shared" si="12"/>
        <v/>
      </c>
      <c r="K33" s="647" t="str">
        <f t="shared" si="12"/>
        <v/>
      </c>
      <c r="L33" s="550" t="str">
        <f t="shared" si="12"/>
        <v/>
      </c>
      <c r="M33" s="550">
        <f t="shared" si="12"/>
        <v>6</v>
      </c>
      <c r="N33" s="550">
        <f t="shared" si="12"/>
        <v>6</v>
      </c>
      <c r="O33" s="550" t="str">
        <f t="shared" si="12"/>
        <v/>
      </c>
      <c r="P33" s="550" t="str">
        <f t="shared" si="12"/>
        <v/>
      </c>
      <c r="Q33" s="550" t="str">
        <f t="shared" si="12"/>
        <v/>
      </c>
      <c r="R33" s="550" t="str">
        <f t="shared" si="12"/>
        <v/>
      </c>
      <c r="S33" s="551" t="str">
        <f t="shared" si="12"/>
        <v/>
      </c>
    </row>
    <row r="34" spans="2:20" x14ac:dyDescent="0.2">
      <c r="B34" s="535" t="s">
        <v>611</v>
      </c>
      <c r="C34" s="552">
        <f ca="1">IF(B32&lt;=TODAY(),SUM(D34:S34),"")</f>
        <v>2880</v>
      </c>
      <c r="D34" s="553">
        <f t="shared" ref="D34:S34" si="14">IF(COUNTIF(D$27:D$31,$B$4)+COUNTIF(D$22:D$23,$B$4)&gt;0,(COUNTIF(D$27:D$31,$B$4)+COUNTIF(D$22:D$23,$B$4))*D$5,"")</f>
        <v>810</v>
      </c>
      <c r="E34" s="553" t="str">
        <f t="shared" si="14"/>
        <v/>
      </c>
      <c r="F34" s="553" t="str">
        <f t="shared" si="14"/>
        <v/>
      </c>
      <c r="G34" s="553">
        <f t="shared" si="14"/>
        <v>990</v>
      </c>
      <c r="H34" s="553" t="str">
        <f t="shared" si="14"/>
        <v/>
      </c>
      <c r="I34" s="553" t="str">
        <f t="shared" si="14"/>
        <v/>
      </c>
      <c r="J34" s="653" t="str">
        <f t="shared" si="14"/>
        <v/>
      </c>
      <c r="K34" s="648" t="str">
        <f t="shared" si="14"/>
        <v/>
      </c>
      <c r="L34" s="553" t="str">
        <f t="shared" si="14"/>
        <v/>
      </c>
      <c r="M34" s="553">
        <f t="shared" si="14"/>
        <v>540</v>
      </c>
      <c r="N34" s="553">
        <f t="shared" si="14"/>
        <v>540</v>
      </c>
      <c r="O34" s="553" t="str">
        <f t="shared" si="14"/>
        <v/>
      </c>
      <c r="P34" s="553" t="str">
        <f t="shared" si="14"/>
        <v/>
      </c>
      <c r="Q34" s="553" t="str">
        <f t="shared" si="14"/>
        <v/>
      </c>
      <c r="R34" s="553" t="str">
        <f t="shared" si="14"/>
        <v/>
      </c>
      <c r="S34" s="554" t="str">
        <f t="shared" si="14"/>
        <v/>
      </c>
    </row>
    <row r="35" spans="2:20" x14ac:dyDescent="0.2">
      <c r="B35" s="540"/>
      <c r="C35" s="633">
        <f ca="1">IF(C34&lt;&gt;"",SUM(D35:S35)-C34,"")</f>
        <v>0</v>
      </c>
      <c r="D35" s="556">
        <v>810</v>
      </c>
      <c r="E35" s="556"/>
      <c r="F35" s="556"/>
      <c r="G35" s="556">
        <v>990</v>
      </c>
      <c r="H35" s="556"/>
      <c r="I35" s="556"/>
      <c r="J35" s="654"/>
      <c r="K35" s="649"/>
      <c r="L35" s="556"/>
      <c r="M35" s="556">
        <v>540</v>
      </c>
      <c r="N35" s="556">
        <v>540</v>
      </c>
      <c r="O35" s="556"/>
      <c r="P35" s="556"/>
      <c r="Q35" s="556"/>
      <c r="R35" s="556"/>
      <c r="S35" s="556"/>
    </row>
    <row r="36" spans="2:20" ht="13.5" thickBot="1" x14ac:dyDescent="0.25">
      <c r="B36" s="567" t="s">
        <v>624</v>
      </c>
      <c r="C36" s="568">
        <f>SUM(D36:S36)</f>
        <v>4515</v>
      </c>
      <c r="D36" s="569">
        <f t="shared" ref="D36:S36" si="15">IFERROR(IF(SUM(D24,D34)&gt;0,SUM(D24,D34),""),"")</f>
        <v>1485</v>
      </c>
      <c r="E36" s="569" t="str">
        <f t="shared" si="15"/>
        <v/>
      </c>
      <c r="F36" s="569" t="str">
        <f t="shared" ref="F36" si="16">IFERROR(IF(SUM(F24,F34)&gt;0,SUM(F24,F34),""),"")</f>
        <v/>
      </c>
      <c r="G36" s="569">
        <f t="shared" si="15"/>
        <v>1320</v>
      </c>
      <c r="H36" s="569" t="str">
        <f t="shared" si="15"/>
        <v/>
      </c>
      <c r="I36" s="569" t="str">
        <f t="shared" si="15"/>
        <v/>
      </c>
      <c r="J36" s="657" t="str">
        <f t="shared" si="15"/>
        <v/>
      </c>
      <c r="K36" s="569">
        <f t="shared" si="15"/>
        <v>90</v>
      </c>
      <c r="L36" s="569">
        <f t="shared" si="15"/>
        <v>90</v>
      </c>
      <c r="M36" s="569">
        <f t="shared" si="15"/>
        <v>810</v>
      </c>
      <c r="N36" s="569">
        <f t="shared" si="15"/>
        <v>720</v>
      </c>
      <c r="O36" s="569" t="str">
        <f t="shared" si="15"/>
        <v/>
      </c>
      <c r="P36" s="569" t="str">
        <f t="shared" si="15"/>
        <v/>
      </c>
      <c r="Q36" s="569" t="str">
        <f t="shared" si="15"/>
        <v/>
      </c>
      <c r="R36" s="569" t="str">
        <f t="shared" si="15"/>
        <v/>
      </c>
      <c r="S36" s="570" t="str">
        <f t="shared" si="15"/>
        <v/>
      </c>
    </row>
    <row r="37" spans="2:20" x14ac:dyDescent="0.2">
      <c r="B37" s="571"/>
      <c r="C37" s="571"/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1"/>
      <c r="O37" s="571"/>
      <c r="P37" s="571"/>
      <c r="Q37" s="571"/>
      <c r="R37" s="571"/>
      <c r="S37" s="571"/>
    </row>
    <row r="38" spans="2:20" x14ac:dyDescent="0.2"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</row>
    <row r="39" spans="2:20" x14ac:dyDescent="0.2">
      <c r="B39" s="571"/>
      <c r="C39" s="571"/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341"/>
    </row>
    <row r="40" spans="2:20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341"/>
    </row>
    <row r="41" spans="2:20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341"/>
    </row>
    <row r="42" spans="2:20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341"/>
    </row>
    <row r="43" spans="2:20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341"/>
    </row>
    <row r="44" spans="2:20" ht="13.5" thickBot="1" x14ac:dyDescent="0.25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341"/>
    </row>
    <row r="45" spans="2:20" ht="18" x14ac:dyDescent="0.25">
      <c r="B45" s="768" t="s">
        <v>613</v>
      </c>
      <c r="C45" s="769"/>
      <c r="D45" s="769"/>
      <c r="E45" s="769"/>
      <c r="F45" s="770"/>
      <c r="G45" s="769"/>
      <c r="H45" s="769"/>
      <c r="I45" s="769"/>
      <c r="J45" s="769"/>
      <c r="K45" s="769"/>
      <c r="L45" s="769"/>
      <c r="M45" s="769"/>
      <c r="N45" s="769"/>
      <c r="O45" s="769"/>
      <c r="P45" s="769"/>
      <c r="Q45" s="769"/>
      <c r="R45" s="769"/>
      <c r="S45" s="771"/>
      <c r="T45" s="341"/>
    </row>
    <row r="46" spans="2:20" x14ac:dyDescent="0.2">
      <c r="B46" s="535" t="s">
        <v>594</v>
      </c>
      <c r="C46" s="536"/>
      <c r="D46" s="530"/>
      <c r="E46" s="531"/>
      <c r="F46" s="531"/>
      <c r="G46" s="530"/>
      <c r="H46" s="530"/>
      <c r="I46" s="531"/>
      <c r="J46" s="640"/>
      <c r="K46" s="533"/>
      <c r="L46" s="530"/>
      <c r="M46" s="530"/>
      <c r="N46" s="530"/>
      <c r="O46" s="531"/>
      <c r="P46" s="534"/>
      <c r="Q46" s="534"/>
      <c r="R46" s="534"/>
      <c r="S46" s="532"/>
      <c r="T46" s="341"/>
    </row>
    <row r="47" spans="2:20" x14ac:dyDescent="0.2">
      <c r="B47" s="535" t="s">
        <v>634</v>
      </c>
      <c r="C47" s="536"/>
      <c r="D47" s="539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39">
        <f t="shared" ref="E47:S47" si="17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39" t="str">
        <f t="shared" ref="F47" si="18">IF(IF(SUM(F57,F67,F77,F87,F93)&gt;0,SUM(F57,F67,F77,F87,F93),0)-IF(COUNTIF(F32:F33,$B$4)&gt;0,COUNTIF(F32:F33,$B$4),0)&gt;0,IF(SUM(F57,F67,F77,F87,F93)&gt;0,SUM(F57,F67,F77,F87,F93),0)-IF(COUNTIF(F32:F33,$B$4)&gt;0,COUNTIF(F32:F33,$B$4),0),"")</f>
        <v/>
      </c>
      <c r="G47" s="539">
        <f t="shared" si="17"/>
        <v>25</v>
      </c>
      <c r="H47" s="539">
        <f t="shared" si="17"/>
        <v>15</v>
      </c>
      <c r="I47" s="539">
        <f t="shared" si="17"/>
        <v>3</v>
      </c>
      <c r="J47" s="641">
        <f t="shared" si="17"/>
        <v>4</v>
      </c>
      <c r="K47" s="634" t="str">
        <f t="shared" si="17"/>
        <v/>
      </c>
      <c r="L47" s="539" t="str">
        <f t="shared" si="17"/>
        <v/>
      </c>
      <c r="M47" s="539">
        <f t="shared" si="17"/>
        <v>23</v>
      </c>
      <c r="N47" s="539">
        <f t="shared" si="17"/>
        <v>25</v>
      </c>
      <c r="O47" s="539">
        <f t="shared" si="17"/>
        <v>22</v>
      </c>
      <c r="P47" s="539">
        <f t="shared" si="17"/>
        <v>19</v>
      </c>
      <c r="Q47" s="539">
        <f t="shared" si="17"/>
        <v>4</v>
      </c>
      <c r="R47" s="539" t="str">
        <f t="shared" si="17"/>
        <v/>
      </c>
      <c r="S47" s="539" t="str">
        <f t="shared" si="17"/>
        <v/>
      </c>
      <c r="T47" s="341"/>
    </row>
    <row r="48" spans="2:20" x14ac:dyDescent="0.2">
      <c r="B48" s="535" t="s">
        <v>633</v>
      </c>
      <c r="C48" s="536"/>
      <c r="D48" s="539">
        <f>IF(SUM(D57,D67,D77,D87,D93)&gt;0,SUM(D57,D67,D77,D87,D93),"")</f>
        <v>28</v>
      </c>
      <c r="E48" s="539">
        <f t="shared" ref="E48:S48" si="19">IF(SUM(E57,E67,E77,E87,E93)&gt;0,SUM(E57,E67,E77,E87,E93),"")</f>
        <v>11</v>
      </c>
      <c r="F48" s="539" t="str">
        <f t="shared" ref="F48" si="20">IF(SUM(F57,F67,F77,F87,F93)&gt;0,SUM(F57,F67,F77,F87,F93),"")</f>
        <v/>
      </c>
      <c r="G48" s="539">
        <f t="shared" si="19"/>
        <v>26</v>
      </c>
      <c r="H48" s="539">
        <f t="shared" si="19"/>
        <v>15</v>
      </c>
      <c r="I48" s="539">
        <f t="shared" si="19"/>
        <v>3</v>
      </c>
      <c r="J48" s="641">
        <f t="shared" si="19"/>
        <v>4</v>
      </c>
      <c r="K48" s="634" t="str">
        <f t="shared" si="19"/>
        <v/>
      </c>
      <c r="L48" s="539" t="str">
        <f t="shared" si="19"/>
        <v/>
      </c>
      <c r="M48" s="539">
        <f t="shared" si="19"/>
        <v>24</v>
      </c>
      <c r="N48" s="539">
        <f t="shared" si="19"/>
        <v>26</v>
      </c>
      <c r="O48" s="539">
        <f t="shared" si="19"/>
        <v>22</v>
      </c>
      <c r="P48" s="539">
        <f t="shared" si="19"/>
        <v>19</v>
      </c>
      <c r="Q48" s="539">
        <f t="shared" si="19"/>
        <v>4</v>
      </c>
      <c r="R48" s="539" t="str">
        <f t="shared" si="19"/>
        <v/>
      </c>
      <c r="S48" s="539" t="str">
        <f t="shared" si="19"/>
        <v/>
      </c>
      <c r="T48" s="341"/>
    </row>
    <row r="49" spans="2:20" x14ac:dyDescent="0.2">
      <c r="B49" s="540" t="s">
        <v>623</v>
      </c>
      <c r="C49" s="536"/>
      <c r="D49" s="541" t="str">
        <f>IF(COUNTIF(D50:D92,'Dados de Físico Semanal'!$C$2)&gt;0,COUNTIF(D50:D92,'Dados de Físico Semanal'!$C$2),"")</f>
        <v/>
      </c>
      <c r="E49" s="541" t="str">
        <f>IF(COUNTIF(E50:E92,'Dados de Físico Semanal'!$C$2)&gt;0,COUNTIF(E50:E92,'Dados de Físico Semanal'!$C$2),"")</f>
        <v/>
      </c>
      <c r="F49" s="541" t="str">
        <f>IF(COUNTIF(F50:F92,'Dados de Físico Semanal'!$C$2)&gt;0,COUNTIF(F50:F92,'Dados de Físico Semanal'!$C$2),"")</f>
        <v/>
      </c>
      <c r="G49" s="541" t="str">
        <f>IF(COUNTIF(G50:G92,'Dados de Físico Semanal'!$C$2)&gt;0,COUNTIF(G50:G92,'Dados de Físico Semanal'!$C$2),"")</f>
        <v/>
      </c>
      <c r="H49" s="541" t="str">
        <f>IF(COUNTIF(H50:H92,'Dados de Físico Semanal'!$C$2)&gt;0,COUNTIF(H50:H92,'Dados de Físico Semanal'!$C$2),"")</f>
        <v/>
      </c>
      <c r="I49" s="541" t="str">
        <f>IF(COUNTIF(I50:I92,'Dados de Físico Semanal'!$C$2)&gt;0,COUNTIF(I50:I92,'Dados de Físico Semanal'!$C$2),"")</f>
        <v/>
      </c>
      <c r="J49" s="642" t="str">
        <f>IF(COUNTIF(J50:J92,'Dados de Físico Semanal'!$C$2)&gt;0,COUNTIF(J50:J92,'Dados de Físico Semanal'!$C$2),"")</f>
        <v/>
      </c>
      <c r="K49" s="635" t="str">
        <f>IF(COUNTIF(K50:K92,'Dados de Físico Semanal'!$C$2)&gt;0,COUNTIF(K50:K92,'Dados de Físico Semanal'!$C$2),"")</f>
        <v/>
      </c>
      <c r="L49" s="541" t="str">
        <f>IF(COUNTIF(L50:L92,'Dados de Físico Semanal'!$C$2)&gt;0,COUNTIF(L50:L92,'Dados de Físico Semanal'!$C$2),"")</f>
        <v/>
      </c>
      <c r="M49" s="541">
        <f>IF(COUNTIF(M50:M92,'Dados de Físico Semanal'!$C$2)&gt;0,COUNTIF(M50:M92,'Dados de Físico Semanal'!$C$2),"")</f>
        <v>2</v>
      </c>
      <c r="N49" s="541" t="str">
        <f>IF(COUNTIF(N50:N92,'Dados de Físico Semanal'!$C$2)&gt;0,COUNTIF(N50:N92,'Dados de Físico Semanal'!$C$2),"")</f>
        <v/>
      </c>
      <c r="O49" s="541">
        <f>IF(COUNTIF(O50:O92,'Dados de Físico Semanal'!$C$2)&gt;0,COUNTIF(O50:O92,'Dados de Físico Semanal'!$C$2),"")</f>
        <v>1</v>
      </c>
      <c r="P49" s="541">
        <f>IF(COUNTIF(P50:P92,'Dados de Físico Semanal'!$C$2)&gt;0,COUNTIF(P50:P92,'Dados de Físico Semanal'!$C$2),"")</f>
        <v>1</v>
      </c>
      <c r="Q49" s="541" t="str">
        <f>IF(COUNTIF(Q50:Q92,'Dados de Físico Semanal'!$C$2)&gt;0,COUNTIF(Q50:Q92,'Dados de Físico Semanal'!$C$2),"")</f>
        <v/>
      </c>
      <c r="R49" s="541" t="str">
        <f>IF(COUNTIF(R50:R92,'Dados de Físico Semanal'!$C$2)&gt;0,COUNTIF(R50:R92,'Dados de Físico Semanal'!$C$2),"")</f>
        <v/>
      </c>
      <c r="S49" s="545" t="str">
        <f>IF(COUNTIF(S50:S92,'Dados de Físico Semanal'!$C$2)&gt;0,COUNTIF(S50:S92,'Dados de Físico Semanal'!$C$2),"")</f>
        <v/>
      </c>
    </row>
    <row r="50" spans="2:20" x14ac:dyDescent="0.2">
      <c r="B50" s="572">
        <v>44682</v>
      </c>
      <c r="C50" s="558"/>
      <c r="D50" s="559"/>
      <c r="E50" s="559"/>
      <c r="F50" s="559"/>
      <c r="G50" s="559"/>
      <c r="H50" s="559"/>
      <c r="I50" s="559"/>
      <c r="J50" s="655"/>
      <c r="K50" s="650"/>
      <c r="L50" s="559"/>
      <c r="M50" s="559"/>
      <c r="N50" s="559"/>
      <c r="O50" s="559"/>
      <c r="P50" s="559"/>
      <c r="Q50" s="559"/>
      <c r="R50" s="559"/>
      <c r="S50" s="560"/>
    </row>
    <row r="51" spans="2:20" x14ac:dyDescent="0.2">
      <c r="B51" s="561">
        <v>44683</v>
      </c>
      <c r="C51" s="187">
        <f t="shared" ref="C51:C56" si="21">IF(COUNTIF(D51:S51,$B$4)&gt;0,COUNTIF(D51:S51,$B$4),"")</f>
        <v>4</v>
      </c>
      <c r="D51" s="563" t="s">
        <v>407</v>
      </c>
      <c r="E51" s="564"/>
      <c r="F51" s="564"/>
      <c r="G51" s="563" t="s">
        <v>407</v>
      </c>
      <c r="H51" s="564"/>
      <c r="I51" s="564"/>
      <c r="J51" s="656"/>
      <c r="K51" s="573"/>
      <c r="L51" s="573"/>
      <c r="M51" s="563" t="s">
        <v>407</v>
      </c>
      <c r="N51" s="563" t="s">
        <v>407</v>
      </c>
      <c r="O51" s="564"/>
      <c r="P51" s="574"/>
      <c r="Q51" s="574"/>
      <c r="R51" s="574"/>
      <c r="S51" s="565"/>
    </row>
    <row r="52" spans="2:20" x14ac:dyDescent="0.2">
      <c r="B52" s="546">
        <v>44684</v>
      </c>
      <c r="C52" s="187">
        <f t="shared" si="21"/>
        <v>4</v>
      </c>
      <c r="D52" s="547" t="s">
        <v>407</v>
      </c>
      <c r="E52" s="548"/>
      <c r="F52" s="548"/>
      <c r="G52" s="547" t="s">
        <v>407</v>
      </c>
      <c r="H52" s="548"/>
      <c r="I52" s="548"/>
      <c r="J52" s="651"/>
      <c r="K52" s="575"/>
      <c r="L52" s="575"/>
      <c r="M52" s="547" t="s">
        <v>407</v>
      </c>
      <c r="N52" s="547" t="s">
        <v>407</v>
      </c>
      <c r="O52" s="548"/>
      <c r="P52" s="576"/>
      <c r="Q52" s="576"/>
      <c r="R52" s="576"/>
      <c r="S52" s="549"/>
    </row>
    <row r="53" spans="2:20" x14ac:dyDescent="0.2">
      <c r="B53" s="546">
        <v>44685</v>
      </c>
      <c r="C53" s="187">
        <f t="shared" si="21"/>
        <v>5</v>
      </c>
      <c r="D53" s="547" t="s">
        <v>407</v>
      </c>
      <c r="E53" s="548"/>
      <c r="F53" s="548"/>
      <c r="G53" s="547" t="s">
        <v>407</v>
      </c>
      <c r="H53" s="548"/>
      <c r="I53" s="548"/>
      <c r="J53" s="651"/>
      <c r="K53" s="575"/>
      <c r="L53" s="575"/>
      <c r="M53" s="547" t="s">
        <v>407</v>
      </c>
      <c r="N53" s="547" t="s">
        <v>407</v>
      </c>
      <c r="O53" s="547" t="s">
        <v>407</v>
      </c>
      <c r="P53" s="577"/>
      <c r="Q53" s="577"/>
      <c r="R53" s="577"/>
      <c r="S53" s="549"/>
    </row>
    <row r="54" spans="2:20" x14ac:dyDescent="0.2">
      <c r="B54" s="546">
        <v>44686</v>
      </c>
      <c r="C54" s="187">
        <f t="shared" si="21"/>
        <v>5</v>
      </c>
      <c r="D54" s="547" t="s">
        <v>407</v>
      </c>
      <c r="E54" s="548"/>
      <c r="F54" s="548"/>
      <c r="G54" s="547" t="s">
        <v>407</v>
      </c>
      <c r="H54" s="548"/>
      <c r="I54" s="548"/>
      <c r="J54" s="651"/>
      <c r="K54" s="575"/>
      <c r="L54" s="575"/>
      <c r="M54" s="547" t="s">
        <v>407</v>
      </c>
      <c r="N54" s="547" t="s">
        <v>407</v>
      </c>
      <c r="O54" s="547" t="s">
        <v>407</v>
      </c>
      <c r="P54" s="577"/>
      <c r="Q54" s="577"/>
      <c r="R54" s="577"/>
      <c r="S54" s="549"/>
    </row>
    <row r="55" spans="2:20" x14ac:dyDescent="0.2">
      <c r="B55" s="546">
        <v>44687</v>
      </c>
      <c r="C55" s="187">
        <f t="shared" si="21"/>
        <v>5</v>
      </c>
      <c r="D55" s="547" t="s">
        <v>407</v>
      </c>
      <c r="E55" s="548"/>
      <c r="F55" s="548"/>
      <c r="G55" s="547" t="s">
        <v>407</v>
      </c>
      <c r="H55" s="548"/>
      <c r="I55" s="548"/>
      <c r="J55" s="651"/>
      <c r="K55" s="575"/>
      <c r="L55" s="575"/>
      <c r="M55" s="547" t="s">
        <v>407</v>
      </c>
      <c r="N55" s="547" t="s">
        <v>407</v>
      </c>
      <c r="O55" s="547" t="s">
        <v>407</v>
      </c>
      <c r="P55" s="577"/>
      <c r="Q55" s="577"/>
      <c r="R55" s="577"/>
      <c r="S55" s="549"/>
    </row>
    <row r="56" spans="2:20" x14ac:dyDescent="0.2">
      <c r="B56" s="578">
        <v>44688</v>
      </c>
      <c r="C56" s="187">
        <f t="shared" si="21"/>
        <v>5</v>
      </c>
      <c r="D56" s="579" t="s">
        <v>407</v>
      </c>
      <c r="E56" s="580"/>
      <c r="F56" s="580"/>
      <c r="G56" s="579" t="s">
        <v>407</v>
      </c>
      <c r="H56" s="580"/>
      <c r="I56" s="580"/>
      <c r="J56" s="659"/>
      <c r="K56" s="582"/>
      <c r="L56" s="582"/>
      <c r="M56" s="579" t="s">
        <v>596</v>
      </c>
      <c r="N56" s="579" t="s">
        <v>407</v>
      </c>
      <c r="O56" s="579" t="s">
        <v>407</v>
      </c>
      <c r="P56" s="583" t="s">
        <v>407</v>
      </c>
      <c r="Q56" s="583"/>
      <c r="R56" s="583"/>
      <c r="S56" s="584"/>
    </row>
    <row r="57" spans="2:20" x14ac:dyDescent="0.2">
      <c r="B57" s="585" t="s">
        <v>610</v>
      </c>
      <c r="C57" s="187"/>
      <c r="D57" s="550">
        <f t="shared" ref="D57:S57" si="22">IF(COUNTIF(D51:D55,$B$4)+COUNTIF(D32:D33,$B$4)&gt;0,COUNTIF(D51:D55,$B$4)+COUNTIF(D32:D33,$B$4),"")</f>
        <v>6</v>
      </c>
      <c r="E57" s="550" t="str">
        <f t="shared" si="22"/>
        <v/>
      </c>
      <c r="F57" s="550" t="str">
        <f t="shared" ref="F57" si="23">IF(COUNTIF(F51:F55,$B$4)+COUNTIF(F32:F33,$B$4)&gt;0,COUNTIF(F51:F55,$B$4)+COUNTIF(F32:F33,$B$4),"")</f>
        <v/>
      </c>
      <c r="G57" s="550">
        <f t="shared" si="22"/>
        <v>6</v>
      </c>
      <c r="H57" s="550" t="str">
        <f t="shared" si="22"/>
        <v/>
      </c>
      <c r="I57" s="550" t="str">
        <f t="shared" si="22"/>
        <v/>
      </c>
      <c r="J57" s="652" t="str">
        <f t="shared" si="22"/>
        <v/>
      </c>
      <c r="K57" s="647" t="str">
        <f t="shared" si="22"/>
        <v/>
      </c>
      <c r="L57" s="550" t="str">
        <f t="shared" si="22"/>
        <v/>
      </c>
      <c r="M57" s="550">
        <f t="shared" si="22"/>
        <v>6</v>
      </c>
      <c r="N57" s="550">
        <f t="shared" si="22"/>
        <v>6</v>
      </c>
      <c r="O57" s="550">
        <f t="shared" si="22"/>
        <v>3</v>
      </c>
      <c r="P57" s="550" t="str">
        <f t="shared" si="22"/>
        <v/>
      </c>
      <c r="Q57" s="550" t="str">
        <f t="shared" si="22"/>
        <v/>
      </c>
      <c r="R57" s="550" t="str">
        <f t="shared" si="22"/>
        <v/>
      </c>
      <c r="S57" s="551" t="str">
        <f t="shared" si="22"/>
        <v/>
      </c>
    </row>
    <row r="58" spans="2:20" x14ac:dyDescent="0.2">
      <c r="B58" s="586" t="s">
        <v>611</v>
      </c>
      <c r="C58" s="552">
        <f ca="1">IF(B56&lt;=TODAY(),SUM(D58:S58),"")</f>
        <v>3150</v>
      </c>
      <c r="D58" s="553">
        <f t="shared" ref="D58:S58" si="24">IF(COUNTIF(D51:D55,$B$4)+COUNTIF(D32:D33,$B$4)&gt;0,(COUNTIF(D51:D55,$B$4)+COUNTIF(D32:D33,$B$4))*D$5,"")</f>
        <v>810</v>
      </c>
      <c r="E58" s="553" t="str">
        <f t="shared" si="24"/>
        <v/>
      </c>
      <c r="F58" s="553" t="str">
        <f t="shared" ref="F58" si="25">IF(COUNTIF(F51:F55,$B$4)+COUNTIF(F32:F33,$B$4)&gt;0,(COUNTIF(F51:F55,$B$4)+COUNTIF(F32:F33,$B$4))*F$5,"")</f>
        <v/>
      </c>
      <c r="G58" s="553">
        <f t="shared" si="24"/>
        <v>990</v>
      </c>
      <c r="H58" s="553" t="str">
        <f t="shared" si="24"/>
        <v/>
      </c>
      <c r="I58" s="553" t="str">
        <f t="shared" si="24"/>
        <v/>
      </c>
      <c r="J58" s="653" t="str">
        <f t="shared" si="24"/>
        <v/>
      </c>
      <c r="K58" s="648" t="str">
        <f t="shared" si="24"/>
        <v/>
      </c>
      <c r="L58" s="553" t="str">
        <f t="shared" si="24"/>
        <v/>
      </c>
      <c r="M58" s="553">
        <f t="shared" si="24"/>
        <v>540</v>
      </c>
      <c r="N58" s="553">
        <f t="shared" si="24"/>
        <v>540</v>
      </c>
      <c r="O58" s="553">
        <f t="shared" si="24"/>
        <v>270</v>
      </c>
      <c r="P58" s="553" t="str">
        <f t="shared" si="24"/>
        <v/>
      </c>
      <c r="Q58" s="553" t="str">
        <f t="shared" si="24"/>
        <v/>
      </c>
      <c r="R58" s="553" t="str">
        <f t="shared" si="24"/>
        <v/>
      </c>
      <c r="S58" s="554" t="str">
        <f t="shared" si="24"/>
        <v/>
      </c>
    </row>
    <row r="59" spans="2:20" x14ac:dyDescent="0.2">
      <c r="B59" s="587"/>
      <c r="C59" s="633">
        <f ca="1">IF(C58&lt;&gt;"",SUM(D59:S59)-C58,"")</f>
        <v>0</v>
      </c>
      <c r="D59" s="556">
        <v>810</v>
      </c>
      <c r="E59" s="556"/>
      <c r="F59" s="556"/>
      <c r="G59" s="556">
        <v>990</v>
      </c>
      <c r="H59" s="556"/>
      <c r="I59" s="556"/>
      <c r="J59" s="654"/>
      <c r="K59" s="649"/>
      <c r="L59" s="556"/>
      <c r="M59" s="556">
        <v>540</v>
      </c>
      <c r="N59" s="556">
        <v>540</v>
      </c>
      <c r="O59" s="556">
        <v>270</v>
      </c>
      <c r="P59" s="556"/>
      <c r="Q59" s="556"/>
      <c r="R59" s="556"/>
      <c r="S59" s="556"/>
    </row>
    <row r="60" spans="2:20" x14ac:dyDescent="0.2">
      <c r="B60" s="572">
        <v>44689</v>
      </c>
      <c r="C60" s="558"/>
      <c r="D60" s="559"/>
      <c r="E60" s="559"/>
      <c r="F60" s="559"/>
      <c r="G60" s="559"/>
      <c r="H60" s="559"/>
      <c r="I60" s="559"/>
      <c r="J60" s="655"/>
      <c r="K60" s="650"/>
      <c r="L60" s="559"/>
      <c r="M60" s="559"/>
      <c r="N60" s="559"/>
      <c r="O60" s="559"/>
      <c r="P60" s="559"/>
      <c r="Q60" s="559"/>
      <c r="R60" s="559"/>
      <c r="S60" s="560"/>
      <c r="T60" s="341"/>
    </row>
    <row r="61" spans="2:20" x14ac:dyDescent="0.2">
      <c r="B61" s="561">
        <v>44690</v>
      </c>
      <c r="C61" s="187">
        <f t="shared" ref="C61:C66" si="26">IF(COUNTIF(D61:S61,$B$4)&gt;0,COUNTIF(D61:S61,$B$4),"")</f>
        <v>8</v>
      </c>
      <c r="D61" s="563" t="s">
        <v>407</v>
      </c>
      <c r="E61" s="564"/>
      <c r="F61" s="564"/>
      <c r="G61" s="564" t="s">
        <v>407</v>
      </c>
      <c r="H61" s="564" t="s">
        <v>407</v>
      </c>
      <c r="I61" s="564" t="s">
        <v>407</v>
      </c>
      <c r="J61" s="656"/>
      <c r="K61" s="573"/>
      <c r="L61" s="573"/>
      <c r="M61" s="564" t="s">
        <v>407</v>
      </c>
      <c r="N61" s="564" t="s">
        <v>407</v>
      </c>
      <c r="O61" s="564" t="s">
        <v>407</v>
      </c>
      <c r="P61" s="574" t="s">
        <v>407</v>
      </c>
      <c r="Q61" s="574"/>
      <c r="R61" s="574"/>
      <c r="S61" s="588"/>
    </row>
    <row r="62" spans="2:20" x14ac:dyDescent="0.2">
      <c r="B62" s="546">
        <v>44691</v>
      </c>
      <c r="C62" s="187">
        <f t="shared" si="26"/>
        <v>9</v>
      </c>
      <c r="D62" s="548" t="s">
        <v>407</v>
      </c>
      <c r="E62" s="548"/>
      <c r="F62" s="548"/>
      <c r="G62" s="548" t="s">
        <v>407</v>
      </c>
      <c r="H62" s="548" t="s">
        <v>407</v>
      </c>
      <c r="I62" s="548" t="s">
        <v>407</v>
      </c>
      <c r="J62" s="651"/>
      <c r="K62" s="575"/>
      <c r="L62" s="575"/>
      <c r="M62" s="548" t="s">
        <v>407</v>
      </c>
      <c r="N62" s="548" t="s">
        <v>407</v>
      </c>
      <c r="O62" s="548" t="s">
        <v>407</v>
      </c>
      <c r="P62" s="576" t="s">
        <v>407</v>
      </c>
      <c r="Q62" s="576" t="s">
        <v>407</v>
      </c>
      <c r="R62" s="576"/>
      <c r="S62" s="549"/>
    </row>
    <row r="63" spans="2:20" x14ac:dyDescent="0.2">
      <c r="B63" s="546">
        <v>44692</v>
      </c>
      <c r="C63" s="187">
        <f t="shared" si="26"/>
        <v>9</v>
      </c>
      <c r="D63" s="548" t="s">
        <v>407</v>
      </c>
      <c r="E63" s="548"/>
      <c r="F63" s="548"/>
      <c r="G63" s="548" t="s">
        <v>407</v>
      </c>
      <c r="H63" s="548" t="s">
        <v>407</v>
      </c>
      <c r="I63" s="548" t="s">
        <v>407</v>
      </c>
      <c r="J63" s="651"/>
      <c r="K63" s="575"/>
      <c r="L63" s="575"/>
      <c r="M63" s="548" t="s">
        <v>407</v>
      </c>
      <c r="N63" s="548" t="s">
        <v>407</v>
      </c>
      <c r="O63" s="548" t="s">
        <v>407</v>
      </c>
      <c r="P63" s="576" t="s">
        <v>407</v>
      </c>
      <c r="Q63" s="576" t="s">
        <v>407</v>
      </c>
      <c r="R63" s="576"/>
      <c r="S63" s="549"/>
    </row>
    <row r="64" spans="2:20" x14ac:dyDescent="0.2">
      <c r="B64" s="546">
        <v>44693</v>
      </c>
      <c r="C64" s="187">
        <f t="shared" si="26"/>
        <v>8</v>
      </c>
      <c r="D64" s="548" t="s">
        <v>407</v>
      </c>
      <c r="E64" s="548"/>
      <c r="F64" s="548"/>
      <c r="G64" s="548" t="s">
        <v>407</v>
      </c>
      <c r="H64" s="548" t="s">
        <v>407</v>
      </c>
      <c r="I64" s="548" t="s">
        <v>601</v>
      </c>
      <c r="J64" s="651"/>
      <c r="K64" s="575"/>
      <c r="L64" s="575"/>
      <c r="M64" s="548" t="s">
        <v>407</v>
      </c>
      <c r="N64" s="548" t="s">
        <v>407</v>
      </c>
      <c r="O64" s="548" t="s">
        <v>407</v>
      </c>
      <c r="P64" s="576" t="s">
        <v>407</v>
      </c>
      <c r="Q64" s="576" t="s">
        <v>407</v>
      </c>
      <c r="R64" s="576"/>
      <c r="S64" s="549"/>
    </row>
    <row r="65" spans="2:20" x14ac:dyDescent="0.2">
      <c r="B65" s="546">
        <v>44694</v>
      </c>
      <c r="C65" s="187">
        <f t="shared" si="26"/>
        <v>8</v>
      </c>
      <c r="D65" s="548" t="s">
        <v>407</v>
      </c>
      <c r="E65" s="548"/>
      <c r="F65" s="548"/>
      <c r="G65" s="548" t="s">
        <v>407</v>
      </c>
      <c r="H65" s="548" t="s">
        <v>407</v>
      </c>
      <c r="I65" s="548"/>
      <c r="J65" s="651"/>
      <c r="K65" s="575"/>
      <c r="L65" s="575"/>
      <c r="M65" s="547" t="s">
        <v>407</v>
      </c>
      <c r="N65" s="547" t="s">
        <v>407</v>
      </c>
      <c r="O65" s="547" t="s">
        <v>407</v>
      </c>
      <c r="P65" s="577" t="s">
        <v>407</v>
      </c>
      <c r="Q65" s="576" t="s">
        <v>407</v>
      </c>
      <c r="R65" s="576"/>
      <c r="S65" s="549"/>
    </row>
    <row r="66" spans="2:20" x14ac:dyDescent="0.2">
      <c r="B66" s="578">
        <v>44695</v>
      </c>
      <c r="C66" s="187">
        <f t="shared" si="26"/>
        <v>5</v>
      </c>
      <c r="D66" s="579" t="s">
        <v>407</v>
      </c>
      <c r="E66" s="580"/>
      <c r="F66" s="580"/>
      <c r="G66" s="579" t="s">
        <v>407</v>
      </c>
      <c r="H66" s="579" t="s">
        <v>604</v>
      </c>
      <c r="I66" s="580"/>
      <c r="J66" s="659"/>
      <c r="K66" s="582"/>
      <c r="L66" s="582"/>
      <c r="M66" s="579" t="s">
        <v>407</v>
      </c>
      <c r="N66" s="579" t="s">
        <v>407</v>
      </c>
      <c r="O66" s="580" t="s">
        <v>596</v>
      </c>
      <c r="P66" s="583" t="s">
        <v>407</v>
      </c>
      <c r="Q66" s="589" t="s">
        <v>605</v>
      </c>
      <c r="R66" s="589"/>
      <c r="S66" s="581"/>
    </row>
    <row r="67" spans="2:20" x14ac:dyDescent="0.2">
      <c r="B67" s="542" t="s">
        <v>610</v>
      </c>
      <c r="C67" s="187"/>
      <c r="D67" s="550">
        <f t="shared" ref="D67:L67" si="27">IF(COUNTIF(D61:D65,$B$4)+COUNTIF(D56:D57,$B$4)&gt;0,COUNTIF(D61:D65,$B$4)+COUNTIF(D56:D57,$B$4),"")</f>
        <v>6</v>
      </c>
      <c r="E67" s="550" t="str">
        <f t="shared" si="27"/>
        <v/>
      </c>
      <c r="F67" s="550" t="str">
        <f t="shared" ref="F67" si="28">IF(COUNTIF(F61:F65,$B$4)+COUNTIF(F56:F57,$B$4)&gt;0,COUNTIF(F61:F65,$B$4)+COUNTIF(F56:F57,$B$4),"")</f>
        <v/>
      </c>
      <c r="G67" s="550">
        <f t="shared" si="27"/>
        <v>6</v>
      </c>
      <c r="H67" s="550">
        <f t="shared" si="27"/>
        <v>5</v>
      </c>
      <c r="I67" s="550">
        <f t="shared" si="27"/>
        <v>3</v>
      </c>
      <c r="J67" s="652" t="str">
        <f t="shared" si="27"/>
        <v/>
      </c>
      <c r="K67" s="647" t="str">
        <f t="shared" si="27"/>
        <v/>
      </c>
      <c r="L67" s="550" t="str">
        <f t="shared" si="27"/>
        <v/>
      </c>
      <c r="M67" s="550">
        <f>IF(COUNTIF(M61:M65,$B$4)+COUNTIF(M56:M57,$B$4)&gt;0,COUNTIF(M61:M65,$B$4)+COUNTIF(M56:M57,$B$4),"")</f>
        <v>5</v>
      </c>
      <c r="N67" s="550">
        <f t="shared" ref="N67:S67" si="29">IF(COUNTIF(N61:N65,$B$4)+COUNTIF(N56:N57,$B$4)&gt;0,COUNTIF(N61:N65,$B$4)+COUNTIF(N56:N57,$B$4),"")</f>
        <v>6</v>
      </c>
      <c r="O67" s="550">
        <f t="shared" si="29"/>
        <v>6</v>
      </c>
      <c r="P67" s="550">
        <f t="shared" si="29"/>
        <v>6</v>
      </c>
      <c r="Q67" s="550">
        <f t="shared" si="29"/>
        <v>4</v>
      </c>
      <c r="R67" s="550" t="str">
        <f t="shared" si="29"/>
        <v/>
      </c>
      <c r="S67" s="551" t="str">
        <f t="shared" si="29"/>
        <v/>
      </c>
    </row>
    <row r="68" spans="2:20" x14ac:dyDescent="0.2">
      <c r="B68" s="586" t="s">
        <v>611</v>
      </c>
      <c r="C68" s="552">
        <f ca="1">IF(B66&lt;=TODAY(),SUM(D68:S68),"")</f>
        <v>5550</v>
      </c>
      <c r="D68" s="553">
        <f>IF(COUNTIF(D61:D65,$B$4)+COUNTIF(D56:D57,$B$4)&gt;0,(COUNTIF(D61:D65,$B$4)+COUNTIF(D56:D57,$B$4))*D$5,"")</f>
        <v>810</v>
      </c>
      <c r="E68" s="553" t="str">
        <f t="shared" ref="E68:S68" si="30">IF(COUNTIF(E61:E65,$B$4)+COUNTIF(E56:E57,$B$4)&gt;0,(COUNTIF(E61:E65,$B$4)+COUNTIF(E56:E57,$B$4))*E$5,"")</f>
        <v/>
      </c>
      <c r="F68" s="553" t="str">
        <f t="shared" ref="F68" si="31">IF(COUNTIF(F61:F65,$B$4)+COUNTIF(F56:F57,$B$4)&gt;0,(COUNTIF(F61:F65,$B$4)+COUNTIF(F56:F57,$B$4))*F$5,"")</f>
        <v/>
      </c>
      <c r="G68" s="553">
        <f t="shared" si="30"/>
        <v>990</v>
      </c>
      <c r="H68" s="553">
        <f t="shared" si="30"/>
        <v>825</v>
      </c>
      <c r="I68" s="553">
        <f t="shared" si="30"/>
        <v>495</v>
      </c>
      <c r="J68" s="653" t="str">
        <f t="shared" si="30"/>
        <v/>
      </c>
      <c r="K68" s="648" t="str">
        <f t="shared" si="30"/>
        <v/>
      </c>
      <c r="L68" s="553" t="str">
        <f t="shared" si="30"/>
        <v/>
      </c>
      <c r="M68" s="553">
        <f t="shared" si="30"/>
        <v>450</v>
      </c>
      <c r="N68" s="553">
        <f t="shared" si="30"/>
        <v>540</v>
      </c>
      <c r="O68" s="553">
        <f t="shared" si="30"/>
        <v>540</v>
      </c>
      <c r="P68" s="553">
        <f t="shared" si="30"/>
        <v>540</v>
      </c>
      <c r="Q68" s="553">
        <f t="shared" si="30"/>
        <v>360</v>
      </c>
      <c r="R68" s="553" t="str">
        <f t="shared" si="30"/>
        <v/>
      </c>
      <c r="S68" s="554" t="str">
        <f t="shared" si="30"/>
        <v/>
      </c>
    </row>
    <row r="69" spans="2:20" x14ac:dyDescent="0.2">
      <c r="B69" s="587"/>
      <c r="C69" s="633">
        <f ca="1">IF(C68&lt;&gt;"",SUM(D69:S69)-C68,"")</f>
        <v>0</v>
      </c>
      <c r="D69" s="556">
        <v>810</v>
      </c>
      <c r="E69" s="556"/>
      <c r="F69" s="556"/>
      <c r="G69" s="556">
        <v>990</v>
      </c>
      <c r="H69" s="556">
        <v>825</v>
      </c>
      <c r="I69" s="556">
        <v>495</v>
      </c>
      <c r="J69" s="654"/>
      <c r="K69" s="649"/>
      <c r="L69" s="556"/>
      <c r="M69" s="556">
        <v>450</v>
      </c>
      <c r="N69" s="556">
        <v>540</v>
      </c>
      <c r="O69" s="556">
        <v>540</v>
      </c>
      <c r="P69" s="556">
        <v>540</v>
      </c>
      <c r="Q69" s="556">
        <v>360</v>
      </c>
      <c r="R69" s="556"/>
      <c r="S69" s="556"/>
    </row>
    <row r="70" spans="2:20" x14ac:dyDescent="0.2">
      <c r="B70" s="572">
        <v>44696</v>
      </c>
      <c r="C70" s="558"/>
      <c r="D70" s="559"/>
      <c r="E70" s="559"/>
      <c r="F70" s="559"/>
      <c r="G70" s="559"/>
      <c r="H70" s="559"/>
      <c r="I70" s="559"/>
      <c r="J70" s="655"/>
      <c r="K70" s="650"/>
      <c r="L70" s="559"/>
      <c r="M70" s="559"/>
      <c r="N70" s="559"/>
      <c r="O70" s="559"/>
      <c r="P70" s="559"/>
      <c r="Q70" s="559"/>
      <c r="R70" s="559"/>
      <c r="S70" s="560"/>
      <c r="T70" s="341"/>
    </row>
    <row r="71" spans="2:20" x14ac:dyDescent="0.2">
      <c r="B71" s="561">
        <v>44697</v>
      </c>
      <c r="C71" s="187">
        <f t="shared" ref="C71:C76" si="32">IF(COUNTIF(D71:S71,$B$4)&gt;0,COUNTIF(D71:S71,$B$4),"")</f>
        <v>7</v>
      </c>
      <c r="D71" s="563" t="s">
        <v>407</v>
      </c>
      <c r="E71" s="564"/>
      <c r="F71" s="564"/>
      <c r="G71" s="563" t="s">
        <v>407</v>
      </c>
      <c r="H71" s="563" t="s">
        <v>407</v>
      </c>
      <c r="I71" s="564"/>
      <c r="J71" s="656"/>
      <c r="K71" s="573"/>
      <c r="L71" s="573"/>
      <c r="M71" s="563" t="s">
        <v>407</v>
      </c>
      <c r="N71" s="563" t="s">
        <v>407</v>
      </c>
      <c r="O71" s="563" t="s">
        <v>407</v>
      </c>
      <c r="P71" s="590" t="s">
        <v>407</v>
      </c>
      <c r="Q71" s="574"/>
      <c r="R71" s="574"/>
      <c r="S71" s="565"/>
    </row>
    <row r="72" spans="2:20" x14ac:dyDescent="0.2">
      <c r="B72" s="546">
        <v>44698</v>
      </c>
      <c r="C72" s="187">
        <f t="shared" si="32"/>
        <v>8</v>
      </c>
      <c r="D72" s="548" t="s">
        <v>407</v>
      </c>
      <c r="E72" s="548"/>
      <c r="F72" s="548"/>
      <c r="G72" s="548" t="s">
        <v>407</v>
      </c>
      <c r="H72" s="548" t="s">
        <v>407</v>
      </c>
      <c r="I72" s="548"/>
      <c r="J72" s="651" t="s">
        <v>407</v>
      </c>
      <c r="K72" s="575"/>
      <c r="L72" s="575"/>
      <c r="M72" s="548" t="s">
        <v>407</v>
      </c>
      <c r="N72" s="548" t="s">
        <v>407</v>
      </c>
      <c r="O72" s="548" t="s">
        <v>407</v>
      </c>
      <c r="P72" s="576" t="s">
        <v>407</v>
      </c>
      <c r="Q72" s="576"/>
      <c r="R72" s="576"/>
      <c r="S72" s="549"/>
    </row>
    <row r="73" spans="2:20" x14ac:dyDescent="0.2">
      <c r="B73" s="546">
        <v>44699</v>
      </c>
      <c r="C73" s="187">
        <f t="shared" si="32"/>
        <v>9</v>
      </c>
      <c r="D73" s="548" t="s">
        <v>407</v>
      </c>
      <c r="E73" s="548" t="s">
        <v>407</v>
      </c>
      <c r="F73" s="548"/>
      <c r="G73" s="548" t="s">
        <v>407</v>
      </c>
      <c r="H73" s="548" t="s">
        <v>407</v>
      </c>
      <c r="I73" s="548"/>
      <c r="J73" s="651" t="s">
        <v>407</v>
      </c>
      <c r="K73" s="575"/>
      <c r="L73" s="575"/>
      <c r="M73" s="548" t="s">
        <v>407</v>
      </c>
      <c r="N73" s="548" t="s">
        <v>407</v>
      </c>
      <c r="O73" s="548" t="s">
        <v>407</v>
      </c>
      <c r="P73" s="576" t="s">
        <v>407</v>
      </c>
      <c r="Q73" s="576"/>
      <c r="R73" s="576"/>
      <c r="S73" s="549"/>
    </row>
    <row r="74" spans="2:20" x14ac:dyDescent="0.2">
      <c r="B74" s="546">
        <v>44700</v>
      </c>
      <c r="C74" s="187">
        <f t="shared" si="32"/>
        <v>7</v>
      </c>
      <c r="D74" s="548" t="s">
        <v>407</v>
      </c>
      <c r="E74" s="548" t="s">
        <v>407</v>
      </c>
      <c r="F74" s="548"/>
      <c r="G74" s="548" t="s">
        <v>407</v>
      </c>
      <c r="H74" s="548" t="s">
        <v>604</v>
      </c>
      <c r="I74" s="548"/>
      <c r="J74" s="651" t="s">
        <v>604</v>
      </c>
      <c r="K74" s="575"/>
      <c r="L74" s="575"/>
      <c r="M74" s="548" t="s">
        <v>407</v>
      </c>
      <c r="N74" s="548" t="s">
        <v>407</v>
      </c>
      <c r="O74" s="548" t="s">
        <v>407</v>
      </c>
      <c r="P74" s="576" t="s">
        <v>407</v>
      </c>
      <c r="Q74" s="576"/>
      <c r="R74" s="576"/>
      <c r="S74" s="549"/>
    </row>
    <row r="75" spans="2:20" x14ac:dyDescent="0.2">
      <c r="B75" s="546">
        <v>44701</v>
      </c>
      <c r="C75" s="187">
        <f t="shared" si="32"/>
        <v>7</v>
      </c>
      <c r="D75" s="547" t="s">
        <v>407</v>
      </c>
      <c r="E75" s="547" t="s">
        <v>407</v>
      </c>
      <c r="F75" s="547"/>
      <c r="G75" s="547" t="s">
        <v>407</v>
      </c>
      <c r="H75" s="547" t="s">
        <v>407</v>
      </c>
      <c r="I75" s="548"/>
      <c r="J75" s="651"/>
      <c r="K75" s="575"/>
      <c r="L75" s="575"/>
      <c r="M75" s="547" t="s">
        <v>407</v>
      </c>
      <c r="N75" s="547" t="s">
        <v>407</v>
      </c>
      <c r="O75" s="547" t="s">
        <v>407</v>
      </c>
      <c r="P75" s="576" t="s">
        <v>596</v>
      </c>
      <c r="Q75" s="576"/>
      <c r="R75" s="576"/>
      <c r="S75" s="549"/>
    </row>
    <row r="76" spans="2:20" x14ac:dyDescent="0.2">
      <c r="B76" s="578">
        <v>44702</v>
      </c>
      <c r="C76" s="187">
        <f t="shared" si="32"/>
        <v>6</v>
      </c>
      <c r="D76" s="580" t="s">
        <v>407</v>
      </c>
      <c r="E76" s="580" t="s">
        <v>407</v>
      </c>
      <c r="F76" s="580"/>
      <c r="G76" s="580" t="s">
        <v>407</v>
      </c>
      <c r="H76" s="580"/>
      <c r="I76" s="580"/>
      <c r="J76" s="659"/>
      <c r="K76" s="582"/>
      <c r="L76" s="582"/>
      <c r="M76" s="580" t="s">
        <v>596</v>
      </c>
      <c r="N76" s="580" t="s">
        <v>407</v>
      </c>
      <c r="O76" s="580" t="s">
        <v>407</v>
      </c>
      <c r="P76" s="589" t="s">
        <v>407</v>
      </c>
      <c r="Q76" s="589"/>
      <c r="R76" s="589"/>
      <c r="S76" s="581"/>
    </row>
    <row r="77" spans="2:20" x14ac:dyDescent="0.2">
      <c r="B77" s="542" t="s">
        <v>610</v>
      </c>
      <c r="C77" s="187"/>
      <c r="D77" s="550">
        <f t="shared" ref="D77:S77" si="33">IF(COUNTIF(D71:D75,$B$4)+COUNTIF(D66:D67,$B$4)&gt;0,COUNTIF(D71:D75,$B$4)+COUNTIF(D66:D67,$B$4),"")</f>
        <v>6</v>
      </c>
      <c r="E77" s="550">
        <f t="shared" si="33"/>
        <v>3</v>
      </c>
      <c r="F77" s="550" t="str">
        <f t="shared" ref="F77" si="34">IF(COUNTIF(F71:F75,$B$4)+COUNTIF(F66:F67,$B$4)&gt;0,COUNTIF(F71:F75,$B$4)+COUNTIF(F66:F67,$B$4),"")</f>
        <v/>
      </c>
      <c r="G77" s="550">
        <f t="shared" si="33"/>
        <v>6</v>
      </c>
      <c r="H77" s="550">
        <f t="shared" si="33"/>
        <v>4</v>
      </c>
      <c r="I77" s="550" t="str">
        <f t="shared" si="33"/>
        <v/>
      </c>
      <c r="J77" s="652">
        <f t="shared" si="33"/>
        <v>2</v>
      </c>
      <c r="K77" s="647" t="str">
        <f t="shared" si="33"/>
        <v/>
      </c>
      <c r="L77" s="550" t="str">
        <f t="shared" si="33"/>
        <v/>
      </c>
      <c r="M77" s="550">
        <f t="shared" si="33"/>
        <v>6</v>
      </c>
      <c r="N77" s="550">
        <f t="shared" si="33"/>
        <v>6</v>
      </c>
      <c r="O77" s="550">
        <f t="shared" si="33"/>
        <v>5</v>
      </c>
      <c r="P77" s="550">
        <f t="shared" si="33"/>
        <v>5</v>
      </c>
      <c r="Q77" s="550" t="str">
        <f t="shared" si="33"/>
        <v/>
      </c>
      <c r="R77" s="550" t="str">
        <f t="shared" si="33"/>
        <v/>
      </c>
      <c r="S77" s="551" t="str">
        <f t="shared" si="33"/>
        <v/>
      </c>
    </row>
    <row r="78" spans="2:20" x14ac:dyDescent="0.2">
      <c r="B78" s="586" t="s">
        <v>611</v>
      </c>
      <c r="C78" s="552">
        <f ca="1">IF(B76&lt;=TODAY(),SUM(D78:S78),"")</f>
        <v>5265</v>
      </c>
      <c r="D78" s="591">
        <f>IF(COUNTIF(D71:D75,$B$4)+COUNTIF(D66:D67,$B$4)&gt;0,(COUNTIF(D71:D75,$B$4)+COUNTIF(D66:D67,$B$4))*D$5,"")</f>
        <v>810</v>
      </c>
      <c r="E78" s="592">
        <f t="shared" ref="E78:S78" si="35">IF(COUNTIF(E71:E75,$B$4)+COUNTIF(E66:E67,$B$4)&gt;0,(COUNTIF(E71:E75,$B$4)+COUNTIF(E66:E67,$B$4))*E$5,"")</f>
        <v>495</v>
      </c>
      <c r="F78" s="592" t="str">
        <f t="shared" ref="F78" si="36">IF(COUNTIF(F71:F75,$B$4)+COUNTIF(F66:F67,$B$4)&gt;0,(COUNTIF(F71:F75,$B$4)+COUNTIF(F66:F67,$B$4))*F$5,"")</f>
        <v/>
      </c>
      <c r="G78" s="553">
        <f t="shared" si="35"/>
        <v>990</v>
      </c>
      <c r="H78" s="553">
        <f t="shared" si="35"/>
        <v>660</v>
      </c>
      <c r="I78" s="553" t="str">
        <f t="shared" si="35"/>
        <v/>
      </c>
      <c r="J78" s="653">
        <f t="shared" si="35"/>
        <v>330</v>
      </c>
      <c r="K78" s="648" t="str">
        <f t="shared" si="35"/>
        <v/>
      </c>
      <c r="L78" s="553" t="str">
        <f t="shared" si="35"/>
        <v/>
      </c>
      <c r="M78" s="553">
        <f t="shared" si="35"/>
        <v>540</v>
      </c>
      <c r="N78" s="553">
        <f t="shared" si="35"/>
        <v>540</v>
      </c>
      <c r="O78" s="553">
        <f t="shared" si="35"/>
        <v>450</v>
      </c>
      <c r="P78" s="553">
        <f t="shared" si="35"/>
        <v>450</v>
      </c>
      <c r="Q78" s="553" t="str">
        <f t="shared" si="35"/>
        <v/>
      </c>
      <c r="R78" s="553" t="str">
        <f t="shared" si="35"/>
        <v/>
      </c>
      <c r="S78" s="554" t="str">
        <f t="shared" si="35"/>
        <v/>
      </c>
    </row>
    <row r="79" spans="2:20" x14ac:dyDescent="0.2">
      <c r="B79" s="587"/>
      <c r="C79" s="633">
        <f ca="1">IF(C78&lt;&gt;"",SUM(D79:S79)-C78,"")</f>
        <v>0</v>
      </c>
      <c r="D79" s="556">
        <v>810</v>
      </c>
      <c r="E79" s="556">
        <v>495</v>
      </c>
      <c r="F79" s="556"/>
      <c r="G79" s="556">
        <v>990</v>
      </c>
      <c r="H79" s="556">
        <v>660</v>
      </c>
      <c r="I79" s="556"/>
      <c r="J79" s="654">
        <v>330</v>
      </c>
      <c r="K79" s="649"/>
      <c r="L79" s="556"/>
      <c r="M79" s="556">
        <v>540</v>
      </c>
      <c r="N79" s="556">
        <v>540</v>
      </c>
      <c r="O79" s="556">
        <v>450</v>
      </c>
      <c r="P79" s="556">
        <v>450</v>
      </c>
      <c r="Q79" s="556"/>
      <c r="R79" s="556"/>
      <c r="S79" s="556"/>
    </row>
    <row r="80" spans="2:20" x14ac:dyDescent="0.2">
      <c r="B80" s="557">
        <v>44703</v>
      </c>
      <c r="C80" s="558"/>
      <c r="D80" s="559"/>
      <c r="E80" s="559"/>
      <c r="F80" s="559"/>
      <c r="G80" s="559"/>
      <c r="H80" s="559"/>
      <c r="I80" s="559"/>
      <c r="J80" s="655"/>
      <c r="K80" s="650"/>
      <c r="L80" s="559"/>
      <c r="M80" s="559"/>
      <c r="N80" s="559"/>
      <c r="O80" s="559"/>
      <c r="P80" s="559"/>
      <c r="Q80" s="559"/>
      <c r="R80" s="559"/>
      <c r="S80" s="560"/>
      <c r="T80" s="341"/>
    </row>
    <row r="81" spans="2:20" x14ac:dyDescent="0.2">
      <c r="B81" s="561">
        <v>44704</v>
      </c>
      <c r="C81" s="187">
        <f t="shared" ref="C81:C86" si="37">IF(COUNTIF(D81:S81,$B$4)&gt;0,COUNTIF(D81:S81,$B$4),"")</f>
        <v>9</v>
      </c>
      <c r="D81" s="564" t="s">
        <v>407</v>
      </c>
      <c r="E81" s="564" t="s">
        <v>407</v>
      </c>
      <c r="F81" s="564"/>
      <c r="G81" s="564" t="s">
        <v>407</v>
      </c>
      <c r="H81" s="564" t="s">
        <v>407</v>
      </c>
      <c r="I81" s="564"/>
      <c r="J81" s="656" t="s">
        <v>407</v>
      </c>
      <c r="K81" s="573"/>
      <c r="L81" s="573"/>
      <c r="M81" s="564" t="s">
        <v>407</v>
      </c>
      <c r="N81" s="564" t="s">
        <v>407</v>
      </c>
      <c r="O81" s="564" t="s">
        <v>407</v>
      </c>
      <c r="P81" s="574" t="s">
        <v>407</v>
      </c>
      <c r="Q81" s="574"/>
      <c r="R81" s="574"/>
      <c r="S81" s="565"/>
    </row>
    <row r="82" spans="2:20" x14ac:dyDescent="0.2">
      <c r="B82" s="546">
        <v>44705</v>
      </c>
      <c r="C82" s="187">
        <f t="shared" si="37"/>
        <v>9</v>
      </c>
      <c r="D82" s="548" t="s">
        <v>407</v>
      </c>
      <c r="E82" s="548" t="s">
        <v>407</v>
      </c>
      <c r="F82" s="548"/>
      <c r="G82" s="548" t="s">
        <v>407</v>
      </c>
      <c r="H82" s="548" t="s">
        <v>407</v>
      </c>
      <c r="I82" s="548"/>
      <c r="J82" s="651" t="s">
        <v>407</v>
      </c>
      <c r="K82" s="575"/>
      <c r="L82" s="575"/>
      <c r="M82" s="548" t="s">
        <v>407</v>
      </c>
      <c r="N82" s="548" t="s">
        <v>407</v>
      </c>
      <c r="O82" s="548" t="s">
        <v>407</v>
      </c>
      <c r="P82" s="576" t="s">
        <v>407</v>
      </c>
      <c r="Q82" s="576"/>
      <c r="R82" s="576"/>
      <c r="S82" s="549"/>
    </row>
    <row r="83" spans="2:20" x14ac:dyDescent="0.2">
      <c r="B83" s="546">
        <v>44706</v>
      </c>
      <c r="C83" s="187">
        <f t="shared" si="37"/>
        <v>8</v>
      </c>
      <c r="D83" s="548" t="s">
        <v>407</v>
      </c>
      <c r="E83" s="548" t="s">
        <v>407</v>
      </c>
      <c r="F83" s="548"/>
      <c r="G83" s="548" t="s">
        <v>407</v>
      </c>
      <c r="H83" s="548" t="s">
        <v>407</v>
      </c>
      <c r="I83" s="548"/>
      <c r="J83" s="651"/>
      <c r="K83" s="575"/>
      <c r="L83" s="575"/>
      <c r="M83" s="548" t="s">
        <v>407</v>
      </c>
      <c r="N83" s="548" t="s">
        <v>407</v>
      </c>
      <c r="O83" s="548" t="s">
        <v>407</v>
      </c>
      <c r="P83" s="576" t="s">
        <v>407</v>
      </c>
      <c r="Q83" s="576"/>
      <c r="R83" s="576"/>
      <c r="S83" s="549"/>
    </row>
    <row r="84" spans="2:20" x14ac:dyDescent="0.2">
      <c r="B84" s="546">
        <v>44707</v>
      </c>
      <c r="C84" s="187">
        <f t="shared" si="37"/>
        <v>8</v>
      </c>
      <c r="D84" s="548" t="s">
        <v>407</v>
      </c>
      <c r="E84" s="548" t="s">
        <v>407</v>
      </c>
      <c r="F84" s="548"/>
      <c r="G84" s="548" t="s">
        <v>407</v>
      </c>
      <c r="H84" s="548" t="s">
        <v>407</v>
      </c>
      <c r="I84" s="548"/>
      <c r="J84" s="651"/>
      <c r="K84" s="575"/>
      <c r="L84" s="575"/>
      <c r="M84" s="548" t="s">
        <v>407</v>
      </c>
      <c r="N84" s="548" t="s">
        <v>407</v>
      </c>
      <c r="O84" s="548" t="s">
        <v>407</v>
      </c>
      <c r="P84" s="576" t="s">
        <v>407</v>
      </c>
      <c r="Q84" s="576"/>
      <c r="R84" s="576"/>
      <c r="S84" s="549"/>
    </row>
    <row r="85" spans="2:20" x14ac:dyDescent="0.2">
      <c r="B85" s="546">
        <v>44708</v>
      </c>
      <c r="C85" s="187">
        <f t="shared" si="37"/>
        <v>8</v>
      </c>
      <c r="D85" s="547" t="s">
        <v>407</v>
      </c>
      <c r="E85" s="548" t="s">
        <v>407</v>
      </c>
      <c r="F85" s="548"/>
      <c r="G85" s="548" t="s">
        <v>407</v>
      </c>
      <c r="H85" s="548" t="s">
        <v>407</v>
      </c>
      <c r="I85" s="548"/>
      <c r="J85" s="651"/>
      <c r="K85" s="575"/>
      <c r="L85" s="575"/>
      <c r="M85" s="548" t="s">
        <v>407</v>
      </c>
      <c r="N85" s="548" t="s">
        <v>407</v>
      </c>
      <c r="O85" s="548" t="s">
        <v>407</v>
      </c>
      <c r="P85" s="576" t="s">
        <v>407</v>
      </c>
      <c r="Q85" s="576"/>
      <c r="R85" s="576"/>
      <c r="S85" s="549"/>
    </row>
    <row r="86" spans="2:20" x14ac:dyDescent="0.2">
      <c r="B86" s="546">
        <v>44709</v>
      </c>
      <c r="C86" s="187">
        <f t="shared" si="37"/>
        <v>1</v>
      </c>
      <c r="D86" s="579" t="s">
        <v>407</v>
      </c>
      <c r="E86" s="580" t="s">
        <v>628</v>
      </c>
      <c r="F86" s="580"/>
      <c r="G86" s="580"/>
      <c r="H86" s="580" t="s">
        <v>628</v>
      </c>
      <c r="I86" s="580"/>
      <c r="J86" s="659"/>
      <c r="K86" s="582"/>
      <c r="L86" s="582"/>
      <c r="M86" s="580" t="s">
        <v>628</v>
      </c>
      <c r="N86" s="580" t="s">
        <v>628</v>
      </c>
      <c r="O86" s="580" t="s">
        <v>628</v>
      </c>
      <c r="P86" s="589" t="s">
        <v>628</v>
      </c>
      <c r="Q86" s="589"/>
      <c r="R86" s="589"/>
      <c r="S86" s="581"/>
    </row>
    <row r="87" spans="2:20" x14ac:dyDescent="0.2">
      <c r="B87" s="542" t="s">
        <v>610</v>
      </c>
      <c r="C87" s="566"/>
      <c r="D87" s="550">
        <f t="shared" ref="D87:S87" si="38">IF(COUNTIF(D81:D85,$B$4)+COUNTIF(D76:D77,$B$4)&gt;0,COUNTIF(D81:D85,$B$4)+COUNTIF(D76:D77,$B$4),"")</f>
        <v>6</v>
      </c>
      <c r="E87" s="550">
        <f t="shared" si="38"/>
        <v>6</v>
      </c>
      <c r="F87" s="550" t="str">
        <f t="shared" ref="F87" si="39">IF(COUNTIF(F81:F85,$B$4)+COUNTIF(F76:F77,$B$4)&gt;0,COUNTIF(F81:F85,$B$4)+COUNTIF(F76:F77,$B$4),"")</f>
        <v/>
      </c>
      <c r="G87" s="550">
        <f t="shared" si="38"/>
        <v>6</v>
      </c>
      <c r="H87" s="550">
        <f t="shared" si="38"/>
        <v>5</v>
      </c>
      <c r="I87" s="550" t="str">
        <f t="shared" si="38"/>
        <v/>
      </c>
      <c r="J87" s="652">
        <f t="shared" si="38"/>
        <v>2</v>
      </c>
      <c r="K87" s="647" t="str">
        <f t="shared" si="38"/>
        <v/>
      </c>
      <c r="L87" s="550" t="str">
        <f t="shared" si="38"/>
        <v/>
      </c>
      <c r="M87" s="550">
        <f t="shared" si="38"/>
        <v>5</v>
      </c>
      <c r="N87" s="550">
        <f t="shared" si="38"/>
        <v>6</v>
      </c>
      <c r="O87" s="550">
        <f t="shared" si="38"/>
        <v>6</v>
      </c>
      <c r="P87" s="550">
        <f t="shared" si="38"/>
        <v>6</v>
      </c>
      <c r="Q87" s="550" t="str">
        <f t="shared" si="38"/>
        <v/>
      </c>
      <c r="R87" s="550" t="str">
        <f t="shared" si="38"/>
        <v/>
      </c>
      <c r="S87" s="551" t="str">
        <f t="shared" si="38"/>
        <v/>
      </c>
    </row>
    <row r="88" spans="2:20" x14ac:dyDescent="0.2">
      <c r="B88" s="555" t="s">
        <v>611</v>
      </c>
      <c r="C88" s="552">
        <f ca="1">IF(B86&lt;=TODAY(),SUM(D88:S88),"")</f>
        <v>6015</v>
      </c>
      <c r="D88" s="553">
        <f>IF(COUNTIF(D81:D85,$B$4)+COUNTIF(D76:D77,$B$4)&gt;0,(COUNTIF(D81:D85,$B$4)+COUNTIF(D76:D77,$B$4))*D$5,"")</f>
        <v>810</v>
      </c>
      <c r="E88" s="553">
        <f t="shared" ref="E88:S88" si="40">IF(COUNTIF(E81:E85,$B$4)+COUNTIF(E76:E77,$B$4)&gt;0,(COUNTIF(E81:E85,$B$4)+COUNTIF(E76:E77,$B$4))*E$5,"")</f>
        <v>990</v>
      </c>
      <c r="F88" s="553" t="str">
        <f t="shared" ref="F88" si="41">IF(COUNTIF(F81:F85,$B$4)+COUNTIF(F76:F77,$B$4)&gt;0,(COUNTIF(F81:F85,$B$4)+COUNTIF(F76:F77,$B$4))*F$5,"")</f>
        <v/>
      </c>
      <c r="G88" s="553">
        <f t="shared" si="40"/>
        <v>990</v>
      </c>
      <c r="H88" s="553">
        <f t="shared" si="40"/>
        <v>825</v>
      </c>
      <c r="I88" s="553" t="str">
        <f t="shared" si="40"/>
        <v/>
      </c>
      <c r="J88" s="653">
        <f t="shared" si="40"/>
        <v>330</v>
      </c>
      <c r="K88" s="648" t="str">
        <f t="shared" si="40"/>
        <v/>
      </c>
      <c r="L88" s="553" t="str">
        <f t="shared" si="40"/>
        <v/>
      </c>
      <c r="M88" s="553">
        <f t="shared" si="40"/>
        <v>450</v>
      </c>
      <c r="N88" s="553">
        <f t="shared" si="40"/>
        <v>540</v>
      </c>
      <c r="O88" s="553">
        <f t="shared" si="40"/>
        <v>540</v>
      </c>
      <c r="P88" s="553">
        <f t="shared" si="40"/>
        <v>540</v>
      </c>
      <c r="Q88" s="553" t="str">
        <f t="shared" si="40"/>
        <v/>
      </c>
      <c r="R88" s="553" t="str">
        <f t="shared" si="40"/>
        <v/>
      </c>
      <c r="S88" s="554" t="str">
        <f t="shared" si="40"/>
        <v/>
      </c>
    </row>
    <row r="89" spans="2:20" x14ac:dyDescent="0.2">
      <c r="B89" s="555"/>
      <c r="C89" s="633">
        <f ca="1">IF(C88&lt;&gt;"",SUM(D89:S89)-C88,"")</f>
        <v>0</v>
      </c>
      <c r="D89" s="556">
        <v>810</v>
      </c>
      <c r="E89" s="556">
        <v>990</v>
      </c>
      <c r="F89" s="556"/>
      <c r="G89" s="556">
        <v>990</v>
      </c>
      <c r="H89" s="556">
        <v>825</v>
      </c>
      <c r="I89" s="556"/>
      <c r="J89" s="654">
        <v>330</v>
      </c>
      <c r="K89" s="649"/>
      <c r="L89" s="556"/>
      <c r="M89" s="556">
        <v>450</v>
      </c>
      <c r="N89" s="556">
        <v>540</v>
      </c>
      <c r="O89" s="556">
        <v>540</v>
      </c>
      <c r="P89" s="556">
        <v>540</v>
      </c>
      <c r="Q89" s="556"/>
      <c r="R89" s="556"/>
      <c r="S89" s="556"/>
    </row>
    <row r="90" spans="2:20" x14ac:dyDescent="0.2">
      <c r="B90" s="557">
        <v>44710</v>
      </c>
      <c r="C90" s="187">
        <f>IF(COUNTIF(D90:S90,$B$4)&gt;0,COUNTIF(D90:S90,$B$4),"")</f>
        <v>1</v>
      </c>
      <c r="D90" s="593" t="s">
        <v>407</v>
      </c>
      <c r="E90" s="593"/>
      <c r="F90" s="593"/>
      <c r="G90" s="593"/>
      <c r="H90" s="593"/>
      <c r="I90" s="593"/>
      <c r="J90" s="660"/>
      <c r="K90" s="658"/>
      <c r="L90" s="593"/>
      <c r="M90" s="593"/>
      <c r="N90" s="593"/>
      <c r="O90" s="593"/>
      <c r="P90" s="593"/>
      <c r="Q90" s="593"/>
      <c r="R90" s="593"/>
      <c r="S90" s="594"/>
      <c r="T90" s="341"/>
    </row>
    <row r="91" spans="2:20" x14ac:dyDescent="0.2">
      <c r="B91" s="561">
        <v>44711</v>
      </c>
      <c r="C91" s="187">
        <f>IF(COUNTIF(D91:S91,$B$4)&gt;0,COUNTIF(D91:S91,$B$4),"")</f>
        <v>8</v>
      </c>
      <c r="D91" s="564" t="s">
        <v>407</v>
      </c>
      <c r="E91" s="564" t="s">
        <v>407</v>
      </c>
      <c r="F91" s="564"/>
      <c r="G91" s="563" t="s">
        <v>407</v>
      </c>
      <c r="H91" s="563" t="s">
        <v>407</v>
      </c>
      <c r="I91" s="564"/>
      <c r="J91" s="656"/>
      <c r="K91" s="573"/>
      <c r="L91" s="573"/>
      <c r="M91" s="564" t="s">
        <v>407</v>
      </c>
      <c r="N91" s="564" t="s">
        <v>407</v>
      </c>
      <c r="O91" s="564" t="s">
        <v>407</v>
      </c>
      <c r="P91" s="574" t="s">
        <v>407</v>
      </c>
      <c r="Q91" s="574"/>
      <c r="R91" s="574"/>
      <c r="S91" s="565"/>
    </row>
    <row r="92" spans="2:20" x14ac:dyDescent="0.2">
      <c r="B92" s="546">
        <v>44712</v>
      </c>
      <c r="C92" s="187">
        <f>IF(COUNTIF(D92:S92,$B$4)&gt;0,COUNTIF(D92:S92,$B$4),"")</f>
        <v>7</v>
      </c>
      <c r="D92" s="548" t="s">
        <v>407</v>
      </c>
      <c r="E92" s="547" t="s">
        <v>407</v>
      </c>
      <c r="F92" s="547"/>
      <c r="G92" s="547" t="s">
        <v>407</v>
      </c>
      <c r="H92" s="548" t="s">
        <v>601</v>
      </c>
      <c r="I92" s="548"/>
      <c r="J92" s="651"/>
      <c r="K92" s="575"/>
      <c r="L92" s="575"/>
      <c r="M92" s="548" t="s">
        <v>407</v>
      </c>
      <c r="N92" s="548" t="s">
        <v>407</v>
      </c>
      <c r="O92" s="548" t="s">
        <v>407</v>
      </c>
      <c r="P92" s="576" t="s">
        <v>407</v>
      </c>
      <c r="Q92" s="576"/>
      <c r="R92" s="576"/>
      <c r="S92" s="549"/>
    </row>
    <row r="93" spans="2:20" x14ac:dyDescent="0.2">
      <c r="B93" s="598"/>
      <c r="C93" s="566"/>
      <c r="D93" s="550">
        <f>IF(COUNTIF(D91:D92,$B$4)+COUNTIF(D86:D90,$B$4)&gt;0,COUNTIF(D91:D92,$B$4)+COUNTIF(D86:D90,$B$4),"")</f>
        <v>4</v>
      </c>
      <c r="E93" s="550">
        <f t="shared" ref="E93:S93" si="42">IF(COUNTIF(E91:E92,$B$4)+COUNTIF(E86:E90,$B$4)&gt;0,COUNTIF(E91:E92,$B$4)+COUNTIF(E86:E90,$B$4),"")</f>
        <v>2</v>
      </c>
      <c r="F93" s="550" t="str">
        <f t="shared" ref="F93" si="43">IF(COUNTIF(F91:F92,$B$4)+COUNTIF(F86:F90,$B$4)&gt;0,COUNTIF(F91:F92,$B$4)+COUNTIF(F86:F90,$B$4),"")</f>
        <v/>
      </c>
      <c r="G93" s="550">
        <f t="shared" si="42"/>
        <v>2</v>
      </c>
      <c r="H93" s="550">
        <f t="shared" si="42"/>
        <v>1</v>
      </c>
      <c r="I93" s="550" t="str">
        <f t="shared" si="42"/>
        <v/>
      </c>
      <c r="J93" s="652" t="str">
        <f t="shared" si="42"/>
        <v/>
      </c>
      <c r="K93" s="647" t="str">
        <f t="shared" si="42"/>
        <v/>
      </c>
      <c r="L93" s="550" t="str">
        <f t="shared" si="42"/>
        <v/>
      </c>
      <c r="M93" s="550">
        <f t="shared" si="42"/>
        <v>2</v>
      </c>
      <c r="N93" s="550">
        <f t="shared" si="42"/>
        <v>2</v>
      </c>
      <c r="O93" s="550">
        <f t="shared" si="42"/>
        <v>2</v>
      </c>
      <c r="P93" s="550">
        <f t="shared" si="42"/>
        <v>2</v>
      </c>
      <c r="Q93" s="550" t="str">
        <f t="shared" si="42"/>
        <v/>
      </c>
      <c r="R93" s="550" t="str">
        <f t="shared" si="42"/>
        <v/>
      </c>
      <c r="S93" s="550" t="str">
        <f t="shared" si="42"/>
        <v/>
      </c>
    </row>
    <row r="94" spans="2:20" ht="13.5" thickBot="1" x14ac:dyDescent="0.25">
      <c r="B94" s="595" t="s">
        <v>624</v>
      </c>
      <c r="C94" s="596">
        <f>SUM(D94:S94)</f>
        <v>19980</v>
      </c>
      <c r="D94" s="569">
        <f>IFERROR(IF(SUM(D58,D68,D78,D88)&gt;0,SUM(D58,D68,D78,D88),""),"")</f>
        <v>3240</v>
      </c>
      <c r="E94" s="569">
        <f t="shared" ref="E94:S94" si="44">IFERROR(IF(SUM(E58,E68,E78,E88)&gt;0,SUM(E58,E68,E78,E88),""),"")</f>
        <v>1485</v>
      </c>
      <c r="F94" s="569" t="str">
        <f t="shared" ref="F94" si="45">IFERROR(IF(SUM(F58,F68,F78,F88)&gt;0,SUM(F58,F68,F78,F88),""),"")</f>
        <v/>
      </c>
      <c r="G94" s="569">
        <f t="shared" si="44"/>
        <v>3960</v>
      </c>
      <c r="H94" s="569">
        <f t="shared" si="44"/>
        <v>2310</v>
      </c>
      <c r="I94" s="569">
        <f t="shared" si="44"/>
        <v>495</v>
      </c>
      <c r="J94" s="657">
        <f t="shared" si="44"/>
        <v>660</v>
      </c>
      <c r="K94" s="569" t="str">
        <f t="shared" si="44"/>
        <v/>
      </c>
      <c r="L94" s="569" t="str">
        <f t="shared" si="44"/>
        <v/>
      </c>
      <c r="M94" s="569">
        <f t="shared" si="44"/>
        <v>1980</v>
      </c>
      <c r="N94" s="569">
        <f t="shared" si="44"/>
        <v>2160</v>
      </c>
      <c r="O94" s="569">
        <f t="shared" si="44"/>
        <v>1800</v>
      </c>
      <c r="P94" s="569">
        <f t="shared" si="44"/>
        <v>1530</v>
      </c>
      <c r="Q94" s="569">
        <f t="shared" si="44"/>
        <v>360</v>
      </c>
      <c r="R94" s="569" t="str">
        <f t="shared" si="44"/>
        <v/>
      </c>
      <c r="S94" s="570" t="str">
        <f t="shared" si="44"/>
        <v/>
      </c>
      <c r="T94" s="341"/>
    </row>
    <row r="95" spans="2:20" x14ac:dyDescent="0.2">
      <c r="B95" s="571"/>
      <c r="C95" s="571"/>
      <c r="D95" s="571"/>
      <c r="E95" s="571"/>
      <c r="F95" s="571"/>
      <c r="G95" s="571"/>
      <c r="H95" s="571"/>
      <c r="I95" s="571"/>
      <c r="J95" s="571"/>
      <c r="K95" s="571"/>
      <c r="L95" s="571"/>
      <c r="M95" s="571"/>
      <c r="N95" s="571"/>
      <c r="O95" s="571"/>
      <c r="P95" s="571"/>
      <c r="Q95" s="571"/>
      <c r="R95" s="571"/>
      <c r="S95" s="571"/>
      <c r="T95" s="341"/>
    </row>
    <row r="96" spans="2:20" x14ac:dyDescent="0.2">
      <c r="B96" s="571"/>
      <c r="C96" s="571"/>
      <c r="D96" s="571"/>
      <c r="E96" s="571"/>
      <c r="F96" s="571"/>
      <c r="G96" s="571"/>
      <c r="H96" s="571"/>
      <c r="I96" s="571"/>
      <c r="J96" s="571"/>
      <c r="K96" s="571"/>
      <c r="L96" s="571"/>
      <c r="M96" s="571"/>
      <c r="N96" s="571"/>
      <c r="O96" s="571"/>
      <c r="P96" s="571"/>
      <c r="Q96" s="571"/>
      <c r="R96" s="571"/>
      <c r="S96" s="571"/>
    </row>
    <row r="97" spans="2:20" x14ac:dyDescent="0.2"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1"/>
      <c r="O97" s="571"/>
      <c r="P97" s="571"/>
      <c r="Q97" s="571"/>
      <c r="R97" s="571"/>
      <c r="S97" s="571"/>
    </row>
    <row r="98" spans="2:20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</row>
    <row r="99" spans="2:20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</row>
    <row r="100" spans="2:20" x14ac:dyDescent="0.2">
      <c r="B100" s="571"/>
      <c r="C100" s="571"/>
      <c r="D100" s="571"/>
      <c r="E100" s="571"/>
      <c r="F100" s="571"/>
      <c r="G100" s="571"/>
      <c r="H100" s="597"/>
      <c r="I100" s="571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</row>
    <row r="101" spans="2:20" x14ac:dyDescent="0.2">
      <c r="B101" s="571"/>
      <c r="C101" s="571"/>
      <c r="D101" s="571"/>
      <c r="E101" s="571"/>
      <c r="F101" s="571"/>
      <c r="G101" s="571"/>
      <c r="H101" s="571"/>
      <c r="I101" s="571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</row>
    <row r="102" spans="2:20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</row>
    <row r="103" spans="2:20" x14ac:dyDescent="0.2">
      <c r="B103" s="571"/>
      <c r="C103" s="571"/>
      <c r="D103" s="571"/>
      <c r="E103" s="571"/>
      <c r="F103" s="571"/>
      <c r="G103" s="571"/>
      <c r="H103" s="571"/>
      <c r="I103" s="571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</row>
    <row r="104" spans="2:20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</row>
    <row r="105" spans="2:20" ht="13.5" thickBot="1" x14ac:dyDescent="0.25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</row>
    <row r="106" spans="2:20" ht="18" x14ac:dyDescent="0.25">
      <c r="B106" s="768" t="s">
        <v>614</v>
      </c>
      <c r="C106" s="769"/>
      <c r="D106" s="769"/>
      <c r="E106" s="769"/>
      <c r="F106" s="770"/>
      <c r="G106" s="769"/>
      <c r="H106" s="769"/>
      <c r="I106" s="769"/>
      <c r="J106" s="769"/>
      <c r="K106" s="769"/>
      <c r="L106" s="769"/>
      <c r="M106" s="769"/>
      <c r="N106" s="769"/>
      <c r="O106" s="769"/>
      <c r="P106" s="769"/>
      <c r="Q106" s="769"/>
      <c r="R106" s="769"/>
      <c r="S106" s="771"/>
      <c r="T106" s="341"/>
    </row>
    <row r="107" spans="2:20" x14ac:dyDescent="0.2">
      <c r="B107" s="535" t="s">
        <v>594</v>
      </c>
      <c r="C107" s="531"/>
      <c r="D107" s="530"/>
      <c r="E107" s="531"/>
      <c r="F107" s="531"/>
      <c r="G107" s="530"/>
      <c r="H107" s="530"/>
      <c r="I107" s="531"/>
      <c r="J107" s="640"/>
      <c r="K107" s="533"/>
      <c r="L107" s="530"/>
      <c r="M107" s="530"/>
      <c r="N107" s="530"/>
      <c r="O107" s="531"/>
      <c r="P107" s="531"/>
      <c r="Q107" s="531"/>
      <c r="R107" s="531"/>
      <c r="S107" s="532"/>
      <c r="T107" s="341"/>
    </row>
    <row r="108" spans="2:20" x14ac:dyDescent="0.2">
      <c r="B108" s="535" t="s">
        <v>634</v>
      </c>
      <c r="C108" s="536"/>
      <c r="D108" s="539">
        <f>IF(IF(SUM(D115,D125,D135,D145,D153)&gt;0,SUM(D115,D125,D135,D145,D153),0)-IF(COUNTIF(D86:D92,$B$4)&gt;0,COUNTIF(D86:D92,$B$4),0)&gt;0,IF(SUM(D115,D125,D135,D145,D153)&gt;0,SUM(D115,D125,D135,D145,D153),0)-IF(COUNTIF(D86:D92,$B$4)&gt;0,COUNTIF(D86:D92,$B$4),0),"")</f>
        <v>24</v>
      </c>
      <c r="E108" s="539">
        <f t="shared" ref="E108:S108" si="46">IF(IF(SUM(E115,E125,E135,E145,E153)&gt;0,SUM(E115,E125,E135,E145,E153),0)-IF(COUNTIF(E86:E92,$B$4)&gt;0,COUNTIF(E86:E92,$B$4),0)&gt;0,IF(SUM(E115,E125,E135,E145,E153)&gt;0,SUM(E115,E125,E135,E145,E153),0)-IF(COUNTIF(E86:E92,$B$4)&gt;0,COUNTIF(E86:E92,$B$4),0),"")</f>
        <v>26</v>
      </c>
      <c r="F108" s="539" t="str">
        <f t="shared" si="46"/>
        <v/>
      </c>
      <c r="G108" s="539" t="str">
        <f t="shared" si="46"/>
        <v/>
      </c>
      <c r="H108" s="539">
        <f t="shared" si="46"/>
        <v>13</v>
      </c>
      <c r="I108" s="539" t="str">
        <f t="shared" si="46"/>
        <v/>
      </c>
      <c r="J108" s="539" t="str">
        <f t="shared" si="46"/>
        <v/>
      </c>
      <c r="K108" s="539" t="str">
        <f t="shared" si="46"/>
        <v/>
      </c>
      <c r="L108" s="539" t="str">
        <f t="shared" si="46"/>
        <v/>
      </c>
      <c r="M108" s="539">
        <f t="shared" si="46"/>
        <v>8</v>
      </c>
      <c r="N108" s="539">
        <f t="shared" si="46"/>
        <v>9</v>
      </c>
      <c r="O108" s="539" t="str">
        <f t="shared" si="46"/>
        <v/>
      </c>
      <c r="P108" s="539">
        <f t="shared" si="46"/>
        <v>3</v>
      </c>
      <c r="Q108" s="539" t="str">
        <f t="shared" si="46"/>
        <v/>
      </c>
      <c r="R108" s="539">
        <f t="shared" si="46"/>
        <v>17</v>
      </c>
      <c r="S108" s="539" t="str">
        <f t="shared" si="46"/>
        <v/>
      </c>
      <c r="T108" s="341"/>
    </row>
    <row r="109" spans="2:20" x14ac:dyDescent="0.2">
      <c r="B109" s="535" t="s">
        <v>635</v>
      </c>
      <c r="C109" s="531"/>
      <c r="D109" s="539">
        <f>IF(SUM(D115,D125,D135,D145,D153)&gt;0,SUM(D115,D125,D135,D145,D153),"")</f>
        <v>28</v>
      </c>
      <c r="E109" s="539">
        <f t="shared" ref="E109:S109" si="47">IF(SUM(E115,E125,E135,E145,E153)&gt;0,SUM(E115,E125,E135,E145,E153),"")</f>
        <v>28</v>
      </c>
      <c r="F109" s="539" t="str">
        <f t="shared" si="47"/>
        <v/>
      </c>
      <c r="G109" s="539">
        <f t="shared" si="47"/>
        <v>2</v>
      </c>
      <c r="H109" s="539">
        <f t="shared" si="47"/>
        <v>14</v>
      </c>
      <c r="I109" s="539" t="str">
        <f t="shared" si="47"/>
        <v/>
      </c>
      <c r="J109" s="539" t="str">
        <f t="shared" si="47"/>
        <v/>
      </c>
      <c r="K109" s="539" t="str">
        <f t="shared" si="47"/>
        <v/>
      </c>
      <c r="L109" s="539" t="str">
        <f t="shared" si="47"/>
        <v/>
      </c>
      <c r="M109" s="539">
        <f t="shared" si="47"/>
        <v>10</v>
      </c>
      <c r="N109" s="539">
        <f t="shared" si="47"/>
        <v>11</v>
      </c>
      <c r="O109" s="539">
        <f t="shared" si="47"/>
        <v>2</v>
      </c>
      <c r="P109" s="539">
        <f t="shared" si="47"/>
        <v>5</v>
      </c>
      <c r="Q109" s="539" t="str">
        <f t="shared" si="47"/>
        <v/>
      </c>
      <c r="R109" s="539">
        <f t="shared" si="47"/>
        <v>17</v>
      </c>
      <c r="S109" s="539" t="str">
        <f t="shared" si="47"/>
        <v/>
      </c>
      <c r="T109" s="341"/>
    </row>
    <row r="110" spans="2:20" x14ac:dyDescent="0.2">
      <c r="B110" s="540" t="s">
        <v>623</v>
      </c>
      <c r="C110" s="531"/>
      <c r="D110" s="539" t="str">
        <f>IF(COUNTIF(D111:D152,'Dados de Físico Semanal'!$C$2)&gt;0,COUNTIF(D111:D152,'Dados de Físico Semanal'!$C$2),"")</f>
        <v/>
      </c>
      <c r="E110" s="539" t="str">
        <f>IF(COUNTIF(E111:E152,'Dados de Físico Semanal'!$C$2)&gt;0,COUNTIF(E111:E152,'Dados de Físico Semanal'!$C$2),"")</f>
        <v/>
      </c>
      <c r="F110" s="539" t="str">
        <f>IF(COUNTIF(F111:F152,'Dados de Físico Semanal'!$C$2)&gt;0,COUNTIF(F111:F152,'Dados de Físico Semanal'!$C$2),"")</f>
        <v/>
      </c>
      <c r="G110" s="539" t="str">
        <f>IF(COUNTIF(G111:G152,'Dados de Físico Semanal'!$C$2)&gt;0,COUNTIF(G111:G152,'Dados de Físico Semanal'!$C$2),"")</f>
        <v/>
      </c>
      <c r="H110" s="539">
        <f>IF(COUNTIF(H111:H152,'Dados de Físico Semanal'!$C$2)&gt;0,COUNTIF(H111:H152,'Dados de Físico Semanal'!$C$2),"")</f>
        <v>4</v>
      </c>
      <c r="I110" s="539" t="str">
        <f>IF(COUNTIF(I111:I152,'Dados de Físico Semanal'!$C$2)&gt;0,COUNTIF(I111:I152,'Dados de Físico Semanal'!$C$2),"")</f>
        <v/>
      </c>
      <c r="J110" s="641" t="str">
        <f>IF(COUNTIF(J111:J152,'Dados de Físico Semanal'!$C$2)&gt;0,COUNTIF(J111:J152,'Dados de Físico Semanal'!$C$2),"")</f>
        <v/>
      </c>
      <c r="K110" s="634" t="str">
        <f>IF(COUNTIF(K111:K152,'Dados de Físico Semanal'!$C$2)&gt;0,COUNTIF(K111:K152,'Dados de Físico Semanal'!$C$2),"")</f>
        <v/>
      </c>
      <c r="L110" s="539" t="str">
        <f>IF(COUNTIF(L111:L152,'Dados de Físico Semanal'!$C$2)&gt;0,COUNTIF(L111:L152,'Dados de Físico Semanal'!$C$2),"")</f>
        <v/>
      </c>
      <c r="M110" s="539" t="str">
        <f>IF(COUNTIF(M111:M152,'Dados de Físico Semanal'!$C$2)&gt;0,COUNTIF(M111:M152,'Dados de Físico Semanal'!$C$2),"")</f>
        <v/>
      </c>
      <c r="N110" s="539">
        <f>IF(COUNTIF(N111:N152,'Dados de Físico Semanal'!$C$2)&gt;0,COUNTIF(N111:N152,'Dados de Físico Semanal'!$C$2),"")</f>
        <v>2</v>
      </c>
      <c r="O110" s="539" t="str">
        <f>IF(COUNTIF(O111:O152,'Dados de Físico Semanal'!$C$2)&gt;0,COUNTIF(O111:O152,'Dados de Físico Semanal'!$C$2),"")</f>
        <v/>
      </c>
      <c r="P110" s="539">
        <f>IF(COUNTIF(P111:P152,'Dados de Físico Semanal'!$C$2)&gt;0,COUNTIF(P111:P152,'Dados de Físico Semanal'!$C$2),"")</f>
        <v>2</v>
      </c>
      <c r="Q110" s="539" t="str">
        <f>IF(COUNTIF(Q111:Q152,'Dados de Físico Semanal'!$C$2)&gt;0,COUNTIF(Q111:Q152,'Dados de Físico Semanal'!$C$2),"")</f>
        <v/>
      </c>
      <c r="R110" s="539" t="str">
        <f>IF(COUNTIF(R111:R152,'Dados de Físico Semanal'!$C$2)&gt;0,COUNTIF(R111:R152,'Dados de Físico Semanal'!$C$2),"")</f>
        <v/>
      </c>
      <c r="S110" s="539" t="str">
        <f>IF(COUNTIF(S111:S152,'Dados de Físico Semanal'!$C$2)&gt;0,COUNTIF(S111:S152,'Dados de Físico Semanal'!$C$2),"")</f>
        <v/>
      </c>
    </row>
    <row r="111" spans="2:20" x14ac:dyDescent="0.2">
      <c r="B111" s="546">
        <v>44713</v>
      </c>
      <c r="C111" s="524">
        <f>IF(COUNTIF(D111:S111,$B$4)&gt;0,COUNTIF(D111:S111,$B$4),"")</f>
        <v>4</v>
      </c>
      <c r="D111" s="547" t="s">
        <v>407</v>
      </c>
      <c r="E111" s="547" t="s">
        <v>407</v>
      </c>
      <c r="F111" s="547"/>
      <c r="G111" s="548" t="s">
        <v>601</v>
      </c>
      <c r="H111" s="547" t="s">
        <v>407</v>
      </c>
      <c r="I111" s="548"/>
      <c r="J111" s="651"/>
      <c r="K111" s="575"/>
      <c r="L111" s="548"/>
      <c r="M111" s="548" t="s">
        <v>601</v>
      </c>
      <c r="N111" s="548" t="s">
        <v>601</v>
      </c>
      <c r="O111" s="548" t="s">
        <v>601</v>
      </c>
      <c r="P111" s="547" t="s">
        <v>407</v>
      </c>
      <c r="Q111" s="548"/>
      <c r="R111" s="548"/>
      <c r="S111" s="549"/>
    </row>
    <row r="112" spans="2:20" x14ac:dyDescent="0.2">
      <c r="B112" s="546">
        <v>44714</v>
      </c>
      <c r="C112" s="524">
        <f>IF(COUNTIF(D112:S112,$B$4)&gt;0,COUNTIF(D112:S112,$B$4),"")</f>
        <v>4</v>
      </c>
      <c r="D112" s="547" t="s">
        <v>407</v>
      </c>
      <c r="E112" s="547" t="s">
        <v>407</v>
      </c>
      <c r="F112" s="547"/>
      <c r="G112" s="548" t="s">
        <v>601</v>
      </c>
      <c r="H112" s="547" t="s">
        <v>407</v>
      </c>
      <c r="I112" s="548"/>
      <c r="J112" s="651"/>
      <c r="K112" s="575"/>
      <c r="L112" s="548"/>
      <c r="M112" s="548" t="s">
        <v>601</v>
      </c>
      <c r="N112" s="548" t="s">
        <v>601</v>
      </c>
      <c r="O112" s="548" t="s">
        <v>601</v>
      </c>
      <c r="P112" s="547" t="s">
        <v>407</v>
      </c>
      <c r="Q112" s="548"/>
      <c r="R112" s="548"/>
      <c r="S112" s="549"/>
    </row>
    <row r="113" spans="2:20" x14ac:dyDescent="0.2">
      <c r="B113" s="546">
        <v>44715</v>
      </c>
      <c r="C113" s="524">
        <f>IF(COUNTIF(D113:S113,$B$4)&gt;0,COUNTIF(D113:S113,$B$4),"")</f>
        <v>4</v>
      </c>
      <c r="D113" s="547" t="s">
        <v>407</v>
      </c>
      <c r="E113" s="547" t="s">
        <v>407</v>
      </c>
      <c r="F113" s="547"/>
      <c r="G113" s="548" t="s">
        <v>601</v>
      </c>
      <c r="H113" s="547" t="s">
        <v>407</v>
      </c>
      <c r="I113" s="548"/>
      <c r="J113" s="651"/>
      <c r="K113" s="575"/>
      <c r="L113" s="548"/>
      <c r="M113" s="548" t="s">
        <v>601</v>
      </c>
      <c r="N113" s="548" t="s">
        <v>601</v>
      </c>
      <c r="O113" s="548" t="s">
        <v>601</v>
      </c>
      <c r="P113" s="547" t="s">
        <v>407</v>
      </c>
      <c r="Q113" s="548"/>
      <c r="R113" s="548"/>
      <c r="S113" s="549"/>
    </row>
    <row r="114" spans="2:20" x14ac:dyDescent="0.2">
      <c r="B114" s="598">
        <v>44716</v>
      </c>
      <c r="C114" s="524">
        <f>IF(COUNTIF(D114:S114,$B$4)&gt;0,COUNTIF(D114:S114,$B$4),"")</f>
        <v>2</v>
      </c>
      <c r="D114" s="547" t="s">
        <v>407</v>
      </c>
      <c r="E114" s="547" t="s">
        <v>407</v>
      </c>
      <c r="F114" s="547"/>
      <c r="G114" s="548" t="s">
        <v>601</v>
      </c>
      <c r="H114" s="548" t="s">
        <v>596</v>
      </c>
      <c r="I114" s="548"/>
      <c r="J114" s="651"/>
      <c r="K114" s="575"/>
      <c r="L114" s="548"/>
      <c r="M114" s="548" t="s">
        <v>601</v>
      </c>
      <c r="N114" s="548" t="s">
        <v>601</v>
      </c>
      <c r="O114" s="548" t="s">
        <v>601</v>
      </c>
      <c r="P114" s="548" t="s">
        <v>596</v>
      </c>
      <c r="Q114" s="548"/>
      <c r="R114" s="548"/>
      <c r="S114" s="549"/>
    </row>
    <row r="115" spans="2:20" x14ac:dyDescent="0.2">
      <c r="B115" s="599" t="s">
        <v>610</v>
      </c>
      <c r="C115" s="524"/>
      <c r="D115" s="550">
        <f>IF(COUNTIF(D111:D113,$B$4)+COUNTIF(D86:D92,$B$4)&gt;0,COUNTIF(D111:D113,$B$4)+COUNTIF(D86:D92,$B$4),"")</f>
        <v>7</v>
      </c>
      <c r="E115" s="550">
        <f t="shared" ref="E115:S115" si="48">IF(COUNTIF(E111:E113,$B$4)+COUNTIF(E86:E92,$B$4)&gt;0,COUNTIF(E111:E113,$B$4)+COUNTIF(E86:E92,$B$4),"")</f>
        <v>5</v>
      </c>
      <c r="F115" s="550" t="str">
        <f t="shared" ref="F115" si="49">IF(COUNTIF(F111:F113,$B$4)+COUNTIF(F86:F92,$B$4)&gt;0,COUNTIF(F111:F113,$B$4)+COUNTIF(F86:F92,$B$4),"")</f>
        <v/>
      </c>
      <c r="G115" s="550">
        <f>IF(COUNTIF(G111:G113,$B$4)+COUNTIF(G86:G92,$B$4)&gt;0,COUNTIF(G111:G113,$B$4)+COUNTIF(G86:G92,$B$4),"")</f>
        <v>2</v>
      </c>
      <c r="H115" s="550">
        <f t="shared" si="48"/>
        <v>4</v>
      </c>
      <c r="I115" s="550" t="str">
        <f t="shared" si="48"/>
        <v/>
      </c>
      <c r="J115" s="652" t="str">
        <f t="shared" si="48"/>
        <v/>
      </c>
      <c r="K115" s="647" t="str">
        <f t="shared" si="48"/>
        <v/>
      </c>
      <c r="L115" s="550" t="str">
        <f t="shared" si="48"/>
        <v/>
      </c>
      <c r="M115" s="550">
        <f t="shared" si="48"/>
        <v>2</v>
      </c>
      <c r="N115" s="550">
        <f t="shared" si="48"/>
        <v>2</v>
      </c>
      <c r="O115" s="550">
        <f t="shared" si="48"/>
        <v>2</v>
      </c>
      <c r="P115" s="550">
        <f t="shared" si="48"/>
        <v>5</v>
      </c>
      <c r="Q115" s="550" t="str">
        <f t="shared" si="48"/>
        <v/>
      </c>
      <c r="R115" s="550" t="str">
        <f t="shared" si="48"/>
        <v/>
      </c>
      <c r="S115" s="551" t="str">
        <f t="shared" si="48"/>
        <v/>
      </c>
    </row>
    <row r="116" spans="2:20" x14ac:dyDescent="0.2">
      <c r="B116" s="586" t="s">
        <v>611</v>
      </c>
      <c r="C116" s="552">
        <f ca="1">IF(B114&lt;=TODAY(),SUM(D116:S116),"")</f>
        <v>3750</v>
      </c>
      <c r="D116" s="553">
        <f>IF(COUNTIF(D111:D113,$B$4)+COUNTIF(D86:D92,$B$4)&gt;0,(COUNTIF(D111:D113,$B$4)+COUNTIF(D86:D92,$B$4))*D$5,"")</f>
        <v>945</v>
      </c>
      <c r="E116" s="553">
        <f t="shared" ref="E116:S116" si="50">IF(COUNTIF(E111:E113,$B$4)+COUNTIF(E86:E92,$B$4)&gt;0,(COUNTIF(E111:E113,$B$4)+COUNTIF(E86:E92,$B$4))*E$5,"")</f>
        <v>825</v>
      </c>
      <c r="F116" s="553" t="str">
        <f t="shared" ref="F116" si="51">IF(COUNTIF(F111:F113,$B$4)+COUNTIF(F86:F92,$B$4)&gt;0,(COUNTIF(F111:F113,$B$4)+COUNTIF(F86:F92,$B$4))*F$5,"")</f>
        <v/>
      </c>
      <c r="G116" s="553">
        <f t="shared" si="50"/>
        <v>330</v>
      </c>
      <c r="H116" s="553">
        <f t="shared" si="50"/>
        <v>660</v>
      </c>
      <c r="I116" s="553" t="str">
        <f t="shared" si="50"/>
        <v/>
      </c>
      <c r="J116" s="653" t="str">
        <f t="shared" si="50"/>
        <v/>
      </c>
      <c r="K116" s="648" t="str">
        <f t="shared" si="50"/>
        <v/>
      </c>
      <c r="L116" s="553" t="str">
        <f t="shared" si="50"/>
        <v/>
      </c>
      <c r="M116" s="553">
        <f t="shared" si="50"/>
        <v>180</v>
      </c>
      <c r="N116" s="553">
        <f t="shared" si="50"/>
        <v>180</v>
      </c>
      <c r="O116" s="553">
        <f t="shared" si="50"/>
        <v>180</v>
      </c>
      <c r="P116" s="553">
        <f t="shared" si="50"/>
        <v>450</v>
      </c>
      <c r="Q116" s="553" t="str">
        <f t="shared" si="50"/>
        <v/>
      </c>
      <c r="R116" s="553" t="str">
        <f t="shared" si="50"/>
        <v/>
      </c>
      <c r="S116" s="554" t="str">
        <f t="shared" si="50"/>
        <v/>
      </c>
    </row>
    <row r="117" spans="2:20" x14ac:dyDescent="0.2">
      <c r="B117" s="555"/>
      <c r="C117" s="633">
        <f ca="1">IF(C116&lt;&gt;"",SUM(D117:S117)-C116,"")</f>
        <v>0</v>
      </c>
      <c r="D117" s="556">
        <v>945</v>
      </c>
      <c r="E117" s="556">
        <v>825</v>
      </c>
      <c r="F117" s="556"/>
      <c r="G117" s="556">
        <v>330</v>
      </c>
      <c r="H117" s="556">
        <v>660</v>
      </c>
      <c r="I117" s="556"/>
      <c r="J117" s="654"/>
      <c r="K117" s="649"/>
      <c r="L117" s="556"/>
      <c r="M117" s="556">
        <v>180</v>
      </c>
      <c r="N117" s="556">
        <v>180</v>
      </c>
      <c r="O117" s="556">
        <v>180</v>
      </c>
      <c r="P117" s="556">
        <v>450</v>
      </c>
      <c r="Q117" s="556"/>
      <c r="R117" s="556"/>
      <c r="S117" s="556"/>
    </row>
    <row r="118" spans="2:20" x14ac:dyDescent="0.2">
      <c r="B118" s="600">
        <v>44717</v>
      </c>
      <c r="C118" s="601" t="str">
        <f t="shared" ref="C118:C124" si="52">IF(COUNTIF(D118:S118,$B$4)&gt;0,COUNTIF(D118:S118,$B$4),"")</f>
        <v/>
      </c>
      <c r="D118" s="602"/>
      <c r="E118" s="602"/>
      <c r="F118" s="602"/>
      <c r="G118" s="602"/>
      <c r="H118" s="602"/>
      <c r="I118" s="602"/>
      <c r="J118" s="665"/>
      <c r="K118" s="661"/>
      <c r="L118" s="602"/>
      <c r="M118" s="602"/>
      <c r="N118" s="602"/>
      <c r="O118" s="602"/>
      <c r="P118" s="602"/>
      <c r="Q118" s="602"/>
      <c r="R118" s="602"/>
      <c r="S118" s="603"/>
    </row>
    <row r="119" spans="2:20" x14ac:dyDescent="0.2">
      <c r="B119" s="604">
        <v>44718</v>
      </c>
      <c r="C119" s="601">
        <f t="shared" si="52"/>
        <v>3</v>
      </c>
      <c r="D119" s="605" t="s">
        <v>407</v>
      </c>
      <c r="E119" s="605" t="s">
        <v>407</v>
      </c>
      <c r="F119" s="605"/>
      <c r="G119" s="605" t="s">
        <v>601</v>
      </c>
      <c r="H119" s="605" t="s">
        <v>407</v>
      </c>
      <c r="I119" s="606"/>
      <c r="J119" s="666"/>
      <c r="K119" s="662"/>
      <c r="L119" s="606"/>
      <c r="M119" s="605" t="s">
        <v>601</v>
      </c>
      <c r="N119" s="605" t="s">
        <v>601</v>
      </c>
      <c r="O119" s="605" t="s">
        <v>601</v>
      </c>
      <c r="P119" s="605" t="s">
        <v>596</v>
      </c>
      <c r="Q119" s="605"/>
      <c r="R119" s="607"/>
      <c r="S119" s="608"/>
    </row>
    <row r="120" spans="2:20" x14ac:dyDescent="0.2">
      <c r="B120" s="546">
        <v>44719</v>
      </c>
      <c r="C120" s="524">
        <f t="shared" si="52"/>
        <v>5</v>
      </c>
      <c r="D120" s="547" t="s">
        <v>407</v>
      </c>
      <c r="E120" s="548" t="s">
        <v>407</v>
      </c>
      <c r="F120" s="548"/>
      <c r="G120" s="547"/>
      <c r="H120" s="548" t="s">
        <v>407</v>
      </c>
      <c r="I120" s="548"/>
      <c r="J120" s="651"/>
      <c r="K120" s="575"/>
      <c r="L120" s="548"/>
      <c r="M120" s="547" t="s">
        <v>407</v>
      </c>
      <c r="N120" s="547" t="s">
        <v>407</v>
      </c>
      <c r="O120" s="547"/>
      <c r="P120" s="547"/>
      <c r="Q120" s="547"/>
      <c r="R120" s="527"/>
      <c r="S120" s="609"/>
    </row>
    <row r="121" spans="2:20" x14ac:dyDescent="0.2">
      <c r="B121" s="546">
        <v>44720</v>
      </c>
      <c r="C121" s="524">
        <f t="shared" si="52"/>
        <v>5</v>
      </c>
      <c r="D121" s="610" t="s">
        <v>407</v>
      </c>
      <c r="E121" s="610" t="s">
        <v>407</v>
      </c>
      <c r="F121" s="610"/>
      <c r="G121" s="610"/>
      <c r="H121" s="610" t="s">
        <v>407</v>
      </c>
      <c r="I121" s="610"/>
      <c r="J121" s="667"/>
      <c r="K121" s="663"/>
      <c r="L121" s="610"/>
      <c r="M121" s="610" t="s">
        <v>407</v>
      </c>
      <c r="N121" s="610" t="s">
        <v>407</v>
      </c>
      <c r="O121" s="610"/>
      <c r="P121" s="610"/>
      <c r="Q121" s="610"/>
      <c r="R121" s="611"/>
      <c r="S121" s="612"/>
      <c r="T121" s="341"/>
    </row>
    <row r="122" spans="2:20" x14ac:dyDescent="0.2">
      <c r="B122" s="546">
        <v>44721</v>
      </c>
      <c r="C122" s="524">
        <f t="shared" si="52"/>
        <v>4</v>
      </c>
      <c r="D122" s="547" t="s">
        <v>407</v>
      </c>
      <c r="E122" s="548" t="s">
        <v>407</v>
      </c>
      <c r="F122" s="548"/>
      <c r="G122" s="548"/>
      <c r="H122" s="548" t="s">
        <v>407</v>
      </c>
      <c r="I122" s="548"/>
      <c r="J122" s="651"/>
      <c r="K122" s="575"/>
      <c r="L122" s="548"/>
      <c r="M122" s="548" t="s">
        <v>407</v>
      </c>
      <c r="N122" s="548" t="s">
        <v>596</v>
      </c>
      <c r="O122" s="548"/>
      <c r="P122" s="548"/>
      <c r="Q122" s="548"/>
      <c r="R122" s="549"/>
      <c r="S122" s="613"/>
    </row>
    <row r="123" spans="2:20" x14ac:dyDescent="0.2">
      <c r="B123" s="546">
        <v>44722</v>
      </c>
      <c r="C123" s="524">
        <f t="shared" si="52"/>
        <v>5</v>
      </c>
      <c r="D123" s="548" t="s">
        <v>407</v>
      </c>
      <c r="E123" s="548" t="s">
        <v>407</v>
      </c>
      <c r="F123" s="548"/>
      <c r="G123" s="548"/>
      <c r="H123" s="548" t="s">
        <v>407</v>
      </c>
      <c r="I123" s="548"/>
      <c r="J123" s="651"/>
      <c r="K123" s="575"/>
      <c r="L123" s="548"/>
      <c r="M123" s="548" t="s">
        <v>407</v>
      </c>
      <c r="N123" s="548" t="s">
        <v>407</v>
      </c>
      <c r="O123" s="548"/>
      <c r="P123" s="548"/>
      <c r="Q123" s="548"/>
      <c r="R123" s="549"/>
      <c r="S123" s="614"/>
    </row>
    <row r="124" spans="2:20" x14ac:dyDescent="0.2">
      <c r="B124" s="546">
        <v>44723</v>
      </c>
      <c r="C124" s="524">
        <f t="shared" si="52"/>
        <v>2</v>
      </c>
      <c r="D124" s="548" t="s">
        <v>626</v>
      </c>
      <c r="E124" s="548" t="s">
        <v>407</v>
      </c>
      <c r="F124" s="548"/>
      <c r="G124" s="548"/>
      <c r="H124" s="548" t="s">
        <v>596</v>
      </c>
      <c r="I124" s="548"/>
      <c r="J124" s="651"/>
      <c r="K124" s="575"/>
      <c r="L124" s="548"/>
      <c r="M124" s="548" t="s">
        <v>601</v>
      </c>
      <c r="N124" s="548" t="s">
        <v>625</v>
      </c>
      <c r="O124" s="548"/>
      <c r="P124" s="548"/>
      <c r="Q124" s="548"/>
      <c r="R124" s="549" t="s">
        <v>407</v>
      </c>
      <c r="S124" s="614"/>
    </row>
    <row r="125" spans="2:20" x14ac:dyDescent="0.2">
      <c r="B125" s="528" t="s">
        <v>610</v>
      </c>
      <c r="C125" s="524"/>
      <c r="D125" s="550">
        <f>IF(COUNTIF(D119:D123,$B$4)+COUNTIF(D114:D118,$B$4)&gt;0,COUNTIF(D119:D123,$B$4)+COUNTIF(D114:D118,$B$4),"")</f>
        <v>6</v>
      </c>
      <c r="E125" s="550">
        <f t="shared" ref="E125:S125" si="53">IF(COUNTIF(E119:E123,$B$4)+COUNTIF(E114:E118,$B$4)&gt;0,COUNTIF(E119:E123,$B$4)+COUNTIF(E114:E118,$B$4),"")</f>
        <v>6</v>
      </c>
      <c r="F125" s="550" t="str">
        <f t="shared" ref="F125" si="54">IF(COUNTIF(F119:F123,$B$4)+COUNTIF(F114:F118,$B$4)&gt;0,COUNTIF(F119:F123,$B$4)+COUNTIF(F114:F118,$B$4),"")</f>
        <v/>
      </c>
      <c r="G125" s="550" t="str">
        <f t="shared" si="53"/>
        <v/>
      </c>
      <c r="H125" s="550">
        <f t="shared" si="53"/>
        <v>5</v>
      </c>
      <c r="I125" s="550" t="str">
        <f t="shared" si="53"/>
        <v/>
      </c>
      <c r="J125" s="652" t="str">
        <f t="shared" si="53"/>
        <v/>
      </c>
      <c r="K125" s="647" t="str">
        <f t="shared" si="53"/>
        <v/>
      </c>
      <c r="L125" s="550" t="str">
        <f t="shared" si="53"/>
        <v/>
      </c>
      <c r="M125" s="550">
        <f t="shared" si="53"/>
        <v>4</v>
      </c>
      <c r="N125" s="550">
        <f t="shared" si="53"/>
        <v>3</v>
      </c>
      <c r="O125" s="550" t="str">
        <f t="shared" si="53"/>
        <v/>
      </c>
      <c r="P125" s="550" t="str">
        <f t="shared" si="53"/>
        <v/>
      </c>
      <c r="Q125" s="550" t="str">
        <f t="shared" si="53"/>
        <v/>
      </c>
      <c r="R125" s="550" t="str">
        <f t="shared" si="53"/>
        <v/>
      </c>
      <c r="S125" s="551" t="str">
        <f t="shared" si="53"/>
        <v/>
      </c>
    </row>
    <row r="126" spans="2:20" x14ac:dyDescent="0.2">
      <c r="B126" s="586" t="s">
        <v>611</v>
      </c>
      <c r="C126" s="552">
        <f ca="1">IF(B124&lt;=TODAY(),SUM(D126:S126),"")</f>
        <v>3255</v>
      </c>
      <c r="D126" s="591">
        <f>IF(COUNTIF(D119:D123,$B$4)+COUNTIF(D114:D118,$B$4)&gt;0,(COUNTIF(D119:D123,$B$4)+COUNTIF(D114:D118,$B$4))*D$5,"")</f>
        <v>810</v>
      </c>
      <c r="E126" s="591">
        <f t="shared" ref="E126:S126" si="55">IF(COUNTIF(E119:E123,$B$4)+COUNTIF(E114:E118,$B$4)&gt;0,(COUNTIF(E119:E123,$B$4)+COUNTIF(E114:E118,$B$4))*E$5,"")</f>
        <v>990</v>
      </c>
      <c r="F126" s="591" t="str">
        <f t="shared" ref="F126" si="56">IF(COUNTIF(F119:F123,$B$4)+COUNTIF(F114:F118,$B$4)&gt;0,(COUNTIF(F119:F123,$B$4)+COUNTIF(F114:F118,$B$4))*F$5,"")</f>
        <v/>
      </c>
      <c r="G126" s="553" t="str">
        <f t="shared" si="55"/>
        <v/>
      </c>
      <c r="H126" s="553">
        <f t="shared" si="55"/>
        <v>825</v>
      </c>
      <c r="I126" s="553" t="str">
        <f t="shared" si="55"/>
        <v/>
      </c>
      <c r="J126" s="653" t="str">
        <f t="shared" si="55"/>
        <v/>
      </c>
      <c r="K126" s="648" t="str">
        <f t="shared" si="55"/>
        <v/>
      </c>
      <c r="L126" s="553" t="str">
        <f t="shared" si="55"/>
        <v/>
      </c>
      <c r="M126" s="553">
        <f t="shared" si="55"/>
        <v>360</v>
      </c>
      <c r="N126" s="553">
        <f t="shared" si="55"/>
        <v>270</v>
      </c>
      <c r="O126" s="553" t="str">
        <f t="shared" si="55"/>
        <v/>
      </c>
      <c r="P126" s="553" t="str">
        <f t="shared" si="55"/>
        <v/>
      </c>
      <c r="Q126" s="553" t="str">
        <f t="shared" si="55"/>
        <v/>
      </c>
      <c r="R126" s="553" t="str">
        <f t="shared" si="55"/>
        <v/>
      </c>
      <c r="S126" s="554" t="str">
        <f t="shared" si="55"/>
        <v/>
      </c>
    </row>
    <row r="127" spans="2:20" x14ac:dyDescent="0.2">
      <c r="B127" s="555"/>
      <c r="C127" s="633">
        <f ca="1">IF(C126&lt;&gt;"",SUM(D127:S127)-C126,"")</f>
        <v>0</v>
      </c>
      <c r="D127" s="556">
        <v>810</v>
      </c>
      <c r="E127" s="556">
        <v>990</v>
      </c>
      <c r="F127" s="556"/>
      <c r="G127" s="556"/>
      <c r="H127" s="556">
        <v>825</v>
      </c>
      <c r="I127" s="556"/>
      <c r="J127" s="654"/>
      <c r="K127" s="649"/>
      <c r="L127" s="556"/>
      <c r="M127" s="556">
        <v>360</v>
      </c>
      <c r="N127" s="556">
        <v>270</v>
      </c>
      <c r="O127" s="556"/>
      <c r="P127" s="556"/>
      <c r="Q127" s="556"/>
      <c r="R127" s="556"/>
      <c r="S127" s="556"/>
    </row>
    <row r="128" spans="2:20" x14ac:dyDescent="0.2">
      <c r="B128" s="615">
        <v>44724</v>
      </c>
      <c r="C128" s="616" t="str">
        <f t="shared" ref="C128:C134" si="57">IF(COUNTIF(D128:S128,$B$4)&gt;0,COUNTIF(D128:S128,$B$4),"")</f>
        <v/>
      </c>
      <c r="D128" s="593"/>
      <c r="E128" s="593"/>
      <c r="F128" s="593"/>
      <c r="G128" s="593"/>
      <c r="H128" s="593"/>
      <c r="I128" s="593"/>
      <c r="J128" s="660"/>
      <c r="K128" s="658"/>
      <c r="L128" s="593"/>
      <c r="M128" s="593"/>
      <c r="N128" s="593"/>
      <c r="O128" s="593"/>
      <c r="P128" s="593"/>
      <c r="Q128" s="593"/>
      <c r="R128" s="593"/>
      <c r="S128" s="594"/>
    </row>
    <row r="129" spans="2:20" x14ac:dyDescent="0.2">
      <c r="B129" s="617">
        <v>44725</v>
      </c>
      <c r="C129" s="187">
        <f t="shared" si="57"/>
        <v>5</v>
      </c>
      <c r="D129" s="618" t="s">
        <v>407</v>
      </c>
      <c r="E129" s="618" t="s">
        <v>407</v>
      </c>
      <c r="F129" s="618"/>
      <c r="G129" s="618"/>
      <c r="H129" s="618" t="s">
        <v>407</v>
      </c>
      <c r="I129" s="618"/>
      <c r="J129" s="668"/>
      <c r="K129" s="620"/>
      <c r="L129" s="620"/>
      <c r="M129" s="621"/>
      <c r="N129" s="621" t="s">
        <v>407</v>
      </c>
      <c r="O129" s="621"/>
      <c r="P129" s="522"/>
      <c r="Q129" s="622"/>
      <c r="R129" s="622" t="s">
        <v>407</v>
      </c>
      <c r="S129" s="619"/>
    </row>
    <row r="130" spans="2:20" x14ac:dyDescent="0.2">
      <c r="B130" s="546">
        <v>44726</v>
      </c>
      <c r="C130" s="524">
        <f t="shared" si="57"/>
        <v>5</v>
      </c>
      <c r="D130" s="547" t="s">
        <v>407</v>
      </c>
      <c r="E130" s="548" t="s">
        <v>407</v>
      </c>
      <c r="F130" s="548"/>
      <c r="G130" s="547"/>
      <c r="H130" s="547" t="s">
        <v>407</v>
      </c>
      <c r="I130" s="548"/>
      <c r="J130" s="651"/>
      <c r="K130" s="575"/>
      <c r="L130" s="548"/>
      <c r="M130" s="547"/>
      <c r="N130" s="547" t="s">
        <v>407</v>
      </c>
      <c r="O130" s="548"/>
      <c r="P130" s="547"/>
      <c r="Q130" s="548"/>
      <c r="R130" s="548" t="s">
        <v>407</v>
      </c>
      <c r="S130" s="549"/>
    </row>
    <row r="131" spans="2:20" x14ac:dyDescent="0.2">
      <c r="B131" s="546">
        <v>44727</v>
      </c>
      <c r="C131" s="524">
        <f t="shared" si="57"/>
        <v>5</v>
      </c>
      <c r="D131" s="547" t="s">
        <v>407</v>
      </c>
      <c r="E131" s="547" t="s">
        <v>407</v>
      </c>
      <c r="F131" s="547"/>
      <c r="G131" s="547"/>
      <c r="H131" s="547" t="s">
        <v>407</v>
      </c>
      <c r="I131" s="547"/>
      <c r="J131" s="669"/>
      <c r="K131" s="646"/>
      <c r="L131" s="547"/>
      <c r="M131" s="547"/>
      <c r="N131" s="547" t="s">
        <v>407</v>
      </c>
      <c r="O131" s="547"/>
      <c r="P131" s="547"/>
      <c r="Q131" s="547"/>
      <c r="R131" s="547" t="s">
        <v>407</v>
      </c>
      <c r="S131" s="527"/>
    </row>
    <row r="132" spans="2:20" x14ac:dyDescent="0.2">
      <c r="B132" s="546">
        <v>44728</v>
      </c>
      <c r="C132" s="524">
        <f t="shared" si="57"/>
        <v>5</v>
      </c>
      <c r="D132" s="547" t="s">
        <v>407</v>
      </c>
      <c r="E132" s="547" t="s">
        <v>407</v>
      </c>
      <c r="F132" s="547"/>
      <c r="G132" s="547"/>
      <c r="H132" s="547" t="s">
        <v>407</v>
      </c>
      <c r="I132" s="547"/>
      <c r="J132" s="669"/>
      <c r="K132" s="646"/>
      <c r="L132" s="547"/>
      <c r="M132" s="547"/>
      <c r="N132" s="547" t="s">
        <v>407</v>
      </c>
      <c r="O132" s="547"/>
      <c r="P132" s="547"/>
      <c r="Q132" s="547"/>
      <c r="R132" s="547" t="s">
        <v>407</v>
      </c>
      <c r="S132" s="527"/>
    </row>
    <row r="133" spans="2:20" x14ac:dyDescent="0.2">
      <c r="B133" s="546">
        <v>44729</v>
      </c>
      <c r="C133" s="524">
        <f t="shared" si="57"/>
        <v>5</v>
      </c>
      <c r="D133" s="547" t="s">
        <v>407</v>
      </c>
      <c r="E133" s="547" t="s">
        <v>407</v>
      </c>
      <c r="F133" s="547"/>
      <c r="G133" s="547"/>
      <c r="H133" s="547" t="s">
        <v>407</v>
      </c>
      <c r="I133" s="547"/>
      <c r="J133" s="669"/>
      <c r="K133" s="646"/>
      <c r="L133" s="547"/>
      <c r="M133" s="547"/>
      <c r="N133" s="547" t="s">
        <v>407</v>
      </c>
      <c r="O133" s="547"/>
      <c r="P133" s="547"/>
      <c r="Q133" s="547"/>
      <c r="R133" s="547" t="s">
        <v>407</v>
      </c>
      <c r="S133" s="527"/>
      <c r="T133" s="341"/>
    </row>
    <row r="134" spans="2:20" x14ac:dyDescent="0.2">
      <c r="B134" s="546">
        <v>44730</v>
      </c>
      <c r="C134" s="524">
        <f t="shared" si="57"/>
        <v>3</v>
      </c>
      <c r="D134" s="547" t="s">
        <v>407</v>
      </c>
      <c r="E134" s="547" t="s">
        <v>407</v>
      </c>
      <c r="F134" s="547"/>
      <c r="G134" s="547"/>
      <c r="H134" s="547" t="s">
        <v>596</v>
      </c>
      <c r="I134" s="547"/>
      <c r="J134" s="669"/>
      <c r="K134" s="646"/>
      <c r="L134" s="547"/>
      <c r="M134" s="547"/>
      <c r="N134" s="547" t="s">
        <v>596</v>
      </c>
      <c r="O134" s="547"/>
      <c r="P134" s="547"/>
      <c r="Q134" s="547"/>
      <c r="R134" s="547" t="s">
        <v>407</v>
      </c>
      <c r="S134" s="527"/>
    </row>
    <row r="135" spans="2:20" x14ac:dyDescent="0.2">
      <c r="B135" s="528" t="s">
        <v>610</v>
      </c>
      <c r="C135" s="524"/>
      <c r="D135" s="550">
        <f>IF(COUNTIF(D129:D133,$B$4)+COUNTIF(D124:D128,$B$4)&gt;0,COUNTIF(D129:D133,$B$4)+COUNTIF(D124:D128,$B$4),"")</f>
        <v>5</v>
      </c>
      <c r="E135" s="550">
        <f t="shared" ref="E135:S135" si="58">IF(COUNTIF(E129:E133,$B$4)+COUNTIF(E124:E128,$B$4)&gt;0,COUNTIF(E129:E133,$B$4)+COUNTIF(E124:E128,$B$4),"")</f>
        <v>6</v>
      </c>
      <c r="F135" s="550" t="str">
        <f t="shared" ref="F135" si="59">IF(COUNTIF(F129:F133,$B$4)+COUNTIF(F124:F128,$B$4)&gt;0,COUNTIF(F129:F133,$B$4)+COUNTIF(F124:F128,$B$4),"")</f>
        <v/>
      </c>
      <c r="G135" s="550" t="str">
        <f t="shared" si="58"/>
        <v/>
      </c>
      <c r="H135" s="550">
        <f t="shared" si="58"/>
        <v>5</v>
      </c>
      <c r="I135" s="550" t="str">
        <f t="shared" si="58"/>
        <v/>
      </c>
      <c r="J135" s="652" t="str">
        <f t="shared" si="58"/>
        <v/>
      </c>
      <c r="K135" s="647" t="str">
        <f t="shared" si="58"/>
        <v/>
      </c>
      <c r="L135" s="550" t="str">
        <f t="shared" si="58"/>
        <v/>
      </c>
      <c r="M135" s="550" t="str">
        <f t="shared" si="58"/>
        <v/>
      </c>
      <c r="N135" s="550">
        <f t="shared" si="58"/>
        <v>5</v>
      </c>
      <c r="O135" s="550" t="str">
        <f t="shared" si="58"/>
        <v/>
      </c>
      <c r="P135" s="550" t="str">
        <f t="shared" si="58"/>
        <v/>
      </c>
      <c r="Q135" s="550" t="str">
        <f t="shared" si="58"/>
        <v/>
      </c>
      <c r="R135" s="550">
        <f t="shared" si="58"/>
        <v>6</v>
      </c>
      <c r="S135" s="551" t="str">
        <f t="shared" si="58"/>
        <v/>
      </c>
    </row>
    <row r="136" spans="2:20" x14ac:dyDescent="0.2">
      <c r="B136" s="586" t="s">
        <v>611</v>
      </c>
      <c r="C136" s="552">
        <f ca="1">IF(B133&lt;=TODAY(),SUM(D136:S136),"")</f>
        <v>3480</v>
      </c>
      <c r="D136" s="553">
        <f>IF(COUNTIF(D129:D133,$B$4)+COUNTIF(D124:D128,$B$4)&gt;0,(COUNTIF(D129:D133,$B$4)+COUNTIF(D124:D128,$B$4))*D$5,"")</f>
        <v>675</v>
      </c>
      <c r="E136" s="553">
        <f t="shared" ref="E136:S136" si="60">IF(COUNTIF(E129:E133,$B$4)+COUNTIF(E124:E128,$B$4)&gt;0,(COUNTIF(E129:E133,$B$4)+COUNTIF(E124:E128,$B$4))*E$5,"")</f>
        <v>990</v>
      </c>
      <c r="F136" s="553" t="str">
        <f t="shared" ref="F136" si="61">IF(COUNTIF(F129:F133,$B$4)+COUNTIF(F124:F128,$B$4)&gt;0,(COUNTIF(F129:F133,$B$4)+COUNTIF(F124:F128,$B$4))*F$5,"")</f>
        <v/>
      </c>
      <c r="G136" s="553" t="str">
        <f t="shared" si="60"/>
        <v/>
      </c>
      <c r="H136" s="553">
        <f t="shared" si="60"/>
        <v>825</v>
      </c>
      <c r="I136" s="553" t="str">
        <f t="shared" si="60"/>
        <v/>
      </c>
      <c r="J136" s="653" t="str">
        <f t="shared" si="60"/>
        <v/>
      </c>
      <c r="K136" s="648" t="str">
        <f t="shared" si="60"/>
        <v/>
      </c>
      <c r="L136" s="553" t="str">
        <f t="shared" si="60"/>
        <v/>
      </c>
      <c r="M136" s="553" t="str">
        <f t="shared" si="60"/>
        <v/>
      </c>
      <c r="N136" s="553">
        <f t="shared" si="60"/>
        <v>450</v>
      </c>
      <c r="O136" s="553" t="str">
        <f t="shared" si="60"/>
        <v/>
      </c>
      <c r="P136" s="553" t="str">
        <f t="shared" si="60"/>
        <v/>
      </c>
      <c r="Q136" s="553" t="str">
        <f t="shared" si="60"/>
        <v/>
      </c>
      <c r="R136" s="553">
        <f t="shared" si="60"/>
        <v>540</v>
      </c>
      <c r="S136" s="554" t="str">
        <f t="shared" si="60"/>
        <v/>
      </c>
    </row>
    <row r="137" spans="2:20" x14ac:dyDescent="0.2">
      <c r="B137" s="555"/>
      <c r="C137" s="633">
        <f ca="1">IF(C136&lt;&gt;"",SUM(D137:S137)-C136,"")</f>
        <v>0</v>
      </c>
      <c r="D137" s="556">
        <v>675</v>
      </c>
      <c r="E137" s="556">
        <v>990</v>
      </c>
      <c r="F137" s="556"/>
      <c r="G137" s="556"/>
      <c r="H137" s="556">
        <v>825</v>
      </c>
      <c r="I137" s="556"/>
      <c r="J137" s="654"/>
      <c r="K137" s="649"/>
      <c r="L137" s="556"/>
      <c r="M137" s="556"/>
      <c r="N137" s="556">
        <v>450</v>
      </c>
      <c r="O137" s="556"/>
      <c r="P137" s="556"/>
      <c r="Q137" s="556"/>
      <c r="R137" s="556">
        <v>540</v>
      </c>
      <c r="S137" s="556"/>
    </row>
    <row r="138" spans="2:20" x14ac:dyDescent="0.2">
      <c r="B138" s="615">
        <v>44731</v>
      </c>
      <c r="C138" s="616" t="str">
        <f t="shared" ref="C138:C144" si="62">IF(COUNTIF(D138:S138,$B$4)&gt;0,COUNTIF(D138:S138,$B$4),"")</f>
        <v/>
      </c>
      <c r="D138" s="593"/>
      <c r="E138" s="593"/>
      <c r="F138" s="593"/>
      <c r="G138" s="593"/>
      <c r="H138" s="593"/>
      <c r="I138" s="593"/>
      <c r="J138" s="660"/>
      <c r="K138" s="658"/>
      <c r="L138" s="593"/>
      <c r="M138" s="593"/>
      <c r="N138" s="593"/>
      <c r="O138" s="593"/>
      <c r="P138" s="593"/>
      <c r="Q138" s="593"/>
      <c r="R138" s="593"/>
      <c r="S138" s="594"/>
    </row>
    <row r="139" spans="2:20" x14ac:dyDescent="0.2">
      <c r="B139" s="561">
        <v>44732</v>
      </c>
      <c r="C139" s="187">
        <f t="shared" si="62"/>
        <v>4</v>
      </c>
      <c r="D139" s="618" t="s">
        <v>407</v>
      </c>
      <c r="E139" s="618" t="s">
        <v>407</v>
      </c>
      <c r="F139" s="618"/>
      <c r="G139" s="618"/>
      <c r="H139" s="618" t="s">
        <v>596</v>
      </c>
      <c r="I139" s="618"/>
      <c r="J139" s="668"/>
      <c r="K139" s="620"/>
      <c r="L139" s="620"/>
      <c r="M139" s="618"/>
      <c r="N139" s="618" t="s">
        <v>407</v>
      </c>
      <c r="O139" s="618"/>
      <c r="P139" s="622"/>
      <c r="Q139" s="622"/>
      <c r="R139" s="622" t="s">
        <v>407</v>
      </c>
      <c r="S139" s="619"/>
    </row>
    <row r="140" spans="2:20" x14ac:dyDescent="0.2">
      <c r="B140" s="546">
        <v>44733</v>
      </c>
      <c r="C140" s="524">
        <f t="shared" si="62"/>
        <v>3</v>
      </c>
      <c r="D140" s="548" t="s">
        <v>407</v>
      </c>
      <c r="E140" s="548" t="s">
        <v>407</v>
      </c>
      <c r="F140" s="548"/>
      <c r="G140" s="548"/>
      <c r="H140" s="548" t="s">
        <v>601</v>
      </c>
      <c r="I140" s="548"/>
      <c r="J140" s="651"/>
      <c r="K140" s="575"/>
      <c r="L140" s="548"/>
      <c r="M140" s="548"/>
      <c r="N140" s="548" t="s">
        <v>601</v>
      </c>
      <c r="O140" s="548"/>
      <c r="P140" s="548"/>
      <c r="Q140" s="548"/>
      <c r="R140" s="548" t="s">
        <v>407</v>
      </c>
      <c r="S140" s="549"/>
    </row>
    <row r="141" spans="2:20" x14ac:dyDescent="0.2">
      <c r="B141" s="546">
        <v>44734</v>
      </c>
      <c r="C141" s="524">
        <f t="shared" si="62"/>
        <v>2</v>
      </c>
      <c r="D141" s="547" t="s">
        <v>626</v>
      </c>
      <c r="E141" s="547" t="s">
        <v>407</v>
      </c>
      <c r="F141" s="547"/>
      <c r="G141" s="547"/>
      <c r="H141" s="547"/>
      <c r="I141" s="548"/>
      <c r="J141" s="651"/>
      <c r="K141" s="575"/>
      <c r="L141" s="548"/>
      <c r="M141" s="547"/>
      <c r="N141" s="547"/>
      <c r="O141" s="547"/>
      <c r="P141" s="548"/>
      <c r="Q141" s="548"/>
      <c r="R141" s="548" t="s">
        <v>407</v>
      </c>
      <c r="S141" s="549"/>
    </row>
    <row r="142" spans="2:20" x14ac:dyDescent="0.2">
      <c r="B142" s="578">
        <v>44735</v>
      </c>
      <c r="C142" s="524">
        <f t="shared" si="62"/>
        <v>3</v>
      </c>
      <c r="D142" s="548" t="s">
        <v>407</v>
      </c>
      <c r="E142" s="548" t="s">
        <v>407</v>
      </c>
      <c r="F142" s="548"/>
      <c r="G142" s="548"/>
      <c r="H142" s="548"/>
      <c r="I142" s="548"/>
      <c r="J142" s="651"/>
      <c r="K142" s="575"/>
      <c r="L142" s="548"/>
      <c r="M142" s="548"/>
      <c r="N142" s="548"/>
      <c r="O142" s="548"/>
      <c r="P142" s="548"/>
      <c r="Q142" s="548"/>
      <c r="R142" s="548" t="s">
        <v>407</v>
      </c>
      <c r="S142" s="549"/>
    </row>
    <row r="143" spans="2:20" x14ac:dyDescent="0.2">
      <c r="B143" s="546">
        <v>44736</v>
      </c>
      <c r="C143" s="524">
        <f t="shared" si="62"/>
        <v>3</v>
      </c>
      <c r="D143" s="548" t="s">
        <v>407</v>
      </c>
      <c r="E143" s="548" t="s">
        <v>407</v>
      </c>
      <c r="F143" s="548"/>
      <c r="G143" s="548"/>
      <c r="H143" s="548"/>
      <c r="I143" s="548"/>
      <c r="J143" s="651"/>
      <c r="K143" s="575"/>
      <c r="L143" s="548"/>
      <c r="M143" s="548"/>
      <c r="N143" s="548"/>
      <c r="O143" s="548"/>
      <c r="P143" s="548"/>
      <c r="Q143" s="548"/>
      <c r="R143" s="548" t="s">
        <v>407</v>
      </c>
      <c r="S143" s="549"/>
      <c r="T143" s="341"/>
    </row>
    <row r="144" spans="2:20" x14ac:dyDescent="0.2">
      <c r="B144" s="561">
        <v>44737</v>
      </c>
      <c r="C144" s="187">
        <f t="shared" si="62"/>
        <v>3</v>
      </c>
      <c r="D144" s="548" t="s">
        <v>407</v>
      </c>
      <c r="E144" s="548" t="s">
        <v>407</v>
      </c>
      <c r="F144" s="548"/>
      <c r="G144" s="548"/>
      <c r="H144" s="548"/>
      <c r="I144" s="548"/>
      <c r="J144" s="651"/>
      <c r="K144" s="575"/>
      <c r="L144" s="548"/>
      <c r="M144" s="548"/>
      <c r="N144" s="548"/>
      <c r="O144" s="548"/>
      <c r="P144" s="548"/>
      <c r="Q144" s="548"/>
      <c r="R144" s="548" t="s">
        <v>407</v>
      </c>
      <c r="S144" s="549"/>
    </row>
    <row r="145" spans="2:20" x14ac:dyDescent="0.2">
      <c r="B145" s="528" t="s">
        <v>610</v>
      </c>
      <c r="C145" s="524"/>
      <c r="D145" s="550">
        <f>IF(COUNTIF(D139:D143,$B$4)+COUNTIF(D134:D138,$B$4)&gt;0,COUNTIF(D139:D143,$B$4)+COUNTIF(D134:D138,$B$4),"")</f>
        <v>5</v>
      </c>
      <c r="E145" s="550">
        <f t="shared" ref="E145:S145" si="63">IF(COUNTIF(E139:E143,$B$4)+COUNTIF(E134:E138,$B$4)&gt;0,COUNTIF(E139:E143,$B$4)+COUNTIF(E134:E138,$B$4),"")</f>
        <v>6</v>
      </c>
      <c r="F145" s="550" t="str">
        <f t="shared" ref="F145" si="64">IF(COUNTIF(F139:F143,$B$4)+COUNTIF(F134:F138,$B$4)&gt;0,COUNTIF(F139:F143,$B$4)+COUNTIF(F134:F138,$B$4),"")</f>
        <v/>
      </c>
      <c r="G145" s="550" t="str">
        <f t="shared" si="63"/>
        <v/>
      </c>
      <c r="H145" s="550" t="str">
        <f t="shared" si="63"/>
        <v/>
      </c>
      <c r="I145" s="550" t="str">
        <f t="shared" si="63"/>
        <v/>
      </c>
      <c r="J145" s="652" t="str">
        <f t="shared" si="63"/>
        <v/>
      </c>
      <c r="K145" s="647" t="str">
        <f t="shared" si="63"/>
        <v/>
      </c>
      <c r="L145" s="550" t="str">
        <f t="shared" si="63"/>
        <v/>
      </c>
      <c r="M145" s="550" t="str">
        <f t="shared" si="63"/>
        <v/>
      </c>
      <c r="N145" s="550">
        <f t="shared" si="63"/>
        <v>1</v>
      </c>
      <c r="O145" s="550" t="str">
        <f t="shared" si="63"/>
        <v/>
      </c>
      <c r="P145" s="550" t="str">
        <f t="shared" si="63"/>
        <v/>
      </c>
      <c r="Q145" s="550" t="str">
        <f t="shared" si="63"/>
        <v/>
      </c>
      <c r="R145" s="550">
        <f t="shared" si="63"/>
        <v>6</v>
      </c>
      <c r="S145" s="551" t="str">
        <f t="shared" si="63"/>
        <v/>
      </c>
    </row>
    <row r="146" spans="2:20" x14ac:dyDescent="0.2">
      <c r="B146" s="623" t="s">
        <v>611</v>
      </c>
      <c r="C146" s="552">
        <f ca="1">IF(B143&lt;=TODAY(),SUM(D146:S146),"")</f>
        <v>2295</v>
      </c>
      <c r="D146" s="553">
        <f>IF(COUNTIF(D139:D143,$B$4)+COUNTIF(D134:D138,$B$4)&gt;0,(COUNTIF(D139:D143,$B$4)+COUNTIF(D134:D138,$B$4))*D$5,"")</f>
        <v>675</v>
      </c>
      <c r="E146" s="553">
        <f t="shared" ref="E146:S146" si="65">IF(COUNTIF(E139:E143,$B$4)+COUNTIF(E134:E138,$B$4)&gt;0,(COUNTIF(E139:E143,$B$4)+COUNTIF(E134:E138,$B$4))*E$5,"")</f>
        <v>990</v>
      </c>
      <c r="F146" s="553" t="str">
        <f t="shared" ref="F146" si="66">IF(COUNTIF(F139:F143,$B$4)+COUNTIF(F134:F138,$B$4)&gt;0,(COUNTIF(F139:F143,$B$4)+COUNTIF(F134:F138,$B$4))*F$5,"")</f>
        <v/>
      </c>
      <c r="G146" s="553" t="str">
        <f t="shared" si="65"/>
        <v/>
      </c>
      <c r="H146" s="553" t="str">
        <f t="shared" si="65"/>
        <v/>
      </c>
      <c r="I146" s="553" t="str">
        <f t="shared" si="65"/>
        <v/>
      </c>
      <c r="J146" s="653" t="str">
        <f t="shared" si="65"/>
        <v/>
      </c>
      <c r="K146" s="648" t="str">
        <f t="shared" si="65"/>
        <v/>
      </c>
      <c r="L146" s="553" t="str">
        <f t="shared" si="65"/>
        <v/>
      </c>
      <c r="M146" s="553" t="str">
        <f t="shared" si="65"/>
        <v/>
      </c>
      <c r="N146" s="553">
        <f t="shared" si="65"/>
        <v>90</v>
      </c>
      <c r="O146" s="553" t="str">
        <f t="shared" si="65"/>
        <v/>
      </c>
      <c r="P146" s="553" t="str">
        <f t="shared" si="65"/>
        <v/>
      </c>
      <c r="Q146" s="553" t="str">
        <f t="shared" si="65"/>
        <v/>
      </c>
      <c r="R146" s="553">
        <f t="shared" si="65"/>
        <v>540</v>
      </c>
      <c r="S146" s="554" t="str">
        <f t="shared" si="65"/>
        <v/>
      </c>
    </row>
    <row r="147" spans="2:20" x14ac:dyDescent="0.2">
      <c r="B147" s="624"/>
      <c r="C147" s="633">
        <f ca="1">IF(C146&lt;&gt;"",SUM(D147:S147)-C146,"")</f>
        <v>0</v>
      </c>
      <c r="D147" s="556">
        <v>675</v>
      </c>
      <c r="E147" s="556">
        <v>990</v>
      </c>
      <c r="F147" s="556"/>
      <c r="G147" s="556"/>
      <c r="H147" s="556"/>
      <c r="I147" s="556"/>
      <c r="J147" s="654"/>
      <c r="K147" s="649"/>
      <c r="L147" s="556"/>
      <c r="M147" s="556"/>
      <c r="N147" s="556">
        <v>90</v>
      </c>
      <c r="O147" s="556"/>
      <c r="P147" s="556"/>
      <c r="Q147" s="556"/>
      <c r="R147" s="556">
        <v>540</v>
      </c>
      <c r="S147" s="556"/>
    </row>
    <row r="148" spans="2:20" x14ac:dyDescent="0.2">
      <c r="B148" s="600">
        <v>44738</v>
      </c>
      <c r="C148" s="625" t="str">
        <f>IF(COUNTIF(D148:S148,$B$4)&gt;0,COUNTIF(D148:S148,$B$4),"")</f>
        <v/>
      </c>
      <c r="D148" s="626"/>
      <c r="E148" s="626"/>
      <c r="F148" s="626"/>
      <c r="G148" s="626"/>
      <c r="H148" s="626"/>
      <c r="I148" s="626"/>
      <c r="J148" s="670"/>
      <c r="K148" s="664"/>
      <c r="L148" s="626"/>
      <c r="M148" s="626"/>
      <c r="N148" s="626"/>
      <c r="O148" s="626"/>
      <c r="P148" s="626"/>
      <c r="Q148" s="626"/>
      <c r="R148" s="626"/>
      <c r="S148" s="627"/>
    </row>
    <row r="149" spans="2:20" x14ac:dyDescent="0.2">
      <c r="B149" s="561">
        <v>44739</v>
      </c>
      <c r="C149" s="187">
        <f>IF(COUNTIF(D149:S149,$B$4)&gt;0,COUNTIF(D149:S149,$B$4),"")</f>
        <v>4</v>
      </c>
      <c r="D149" s="618" t="s">
        <v>407</v>
      </c>
      <c r="E149" s="618" t="s">
        <v>407</v>
      </c>
      <c r="F149" s="618"/>
      <c r="G149" s="618"/>
      <c r="H149" s="618"/>
      <c r="I149" s="618"/>
      <c r="J149" s="668"/>
      <c r="K149" s="620"/>
      <c r="L149" s="620"/>
      <c r="M149" s="618" t="s">
        <v>407</v>
      </c>
      <c r="N149" s="618"/>
      <c r="O149" s="618"/>
      <c r="P149" s="622"/>
      <c r="Q149" s="622"/>
      <c r="R149" s="622" t="s">
        <v>407</v>
      </c>
      <c r="S149" s="619"/>
    </row>
    <row r="150" spans="2:20" x14ac:dyDescent="0.2">
      <c r="B150" s="546">
        <v>44740</v>
      </c>
      <c r="C150" s="524">
        <f>IF(COUNTIF(D150:S150,$B$4)&gt;0,COUNTIF(D150:S150,$B$4),"")</f>
        <v>4</v>
      </c>
      <c r="D150" s="548" t="s">
        <v>407</v>
      </c>
      <c r="E150" s="548" t="s">
        <v>407</v>
      </c>
      <c r="F150" s="548"/>
      <c r="G150" s="548"/>
      <c r="H150" s="548"/>
      <c r="I150" s="548"/>
      <c r="J150" s="651"/>
      <c r="K150" s="575"/>
      <c r="L150" s="548"/>
      <c r="M150" s="548" t="s">
        <v>407</v>
      </c>
      <c r="N150" s="548"/>
      <c r="O150" s="548"/>
      <c r="P150" s="548"/>
      <c r="Q150" s="548"/>
      <c r="R150" s="548" t="s">
        <v>407</v>
      </c>
      <c r="S150" s="549"/>
    </row>
    <row r="151" spans="2:20" x14ac:dyDescent="0.2">
      <c r="B151" s="546">
        <v>44741</v>
      </c>
      <c r="C151" s="524">
        <f>IF(COUNTIF(D151:S151,$B$4)&gt;0,COUNTIF(D151:S151,$B$4),"")</f>
        <v>4</v>
      </c>
      <c r="D151" s="548" t="s">
        <v>407</v>
      </c>
      <c r="E151" s="548" t="s">
        <v>407</v>
      </c>
      <c r="F151" s="548"/>
      <c r="G151" s="548"/>
      <c r="H151" s="548"/>
      <c r="I151" s="548"/>
      <c r="J151" s="651"/>
      <c r="K151" s="575"/>
      <c r="L151" s="548"/>
      <c r="M151" s="548" t="s">
        <v>407</v>
      </c>
      <c r="N151" s="548"/>
      <c r="O151" s="548"/>
      <c r="P151" s="548"/>
      <c r="Q151" s="548"/>
      <c r="R151" s="548" t="s">
        <v>407</v>
      </c>
      <c r="S151" s="549"/>
    </row>
    <row r="152" spans="2:20" x14ac:dyDescent="0.2">
      <c r="B152" s="546">
        <v>44742</v>
      </c>
      <c r="C152" s="524">
        <f>IF(COUNTIF(D152:S152,$B$4)&gt;0,COUNTIF(D152:S152,$B$4),"")</f>
        <v>4</v>
      </c>
      <c r="D152" s="547" t="s">
        <v>407</v>
      </c>
      <c r="E152" s="548" t="s">
        <v>407</v>
      </c>
      <c r="F152" s="548"/>
      <c r="G152" s="548"/>
      <c r="H152" s="548"/>
      <c r="I152" s="548"/>
      <c r="J152" s="651"/>
      <c r="K152" s="575"/>
      <c r="L152" s="548"/>
      <c r="M152" s="548" t="s">
        <v>407</v>
      </c>
      <c r="N152" s="548"/>
      <c r="O152" s="548"/>
      <c r="P152" s="548"/>
      <c r="Q152" s="548"/>
      <c r="R152" s="548" t="s">
        <v>407</v>
      </c>
      <c r="S152" s="549"/>
    </row>
    <row r="153" spans="2:20" x14ac:dyDescent="0.2">
      <c r="B153" s="598"/>
      <c r="C153" s="566"/>
      <c r="D153" s="550">
        <f>IF(COUNTIF(D149:D152,$B$4)+COUNTIF(D144:D148,$B$4)&gt;0,COUNTIF(D149:D152,$B$4)+COUNTIF(D144:D148,$B$4),"")</f>
        <v>5</v>
      </c>
      <c r="E153" s="550">
        <f t="shared" ref="E153:S153" si="67">IF(COUNTIF(E149:E152,$B$4)+COUNTIF(E144:E148,$B$4)&gt;0,COUNTIF(E149:E152,$B$4)+COUNTIF(E144:E148,$B$4),"")</f>
        <v>5</v>
      </c>
      <c r="F153" s="550" t="str">
        <f t="shared" ref="F153" si="68">IF(COUNTIF(F149:F152,$B$4)+COUNTIF(F144:F148,$B$4)&gt;0,COUNTIF(F149:F152,$B$4)+COUNTIF(F144:F148,$B$4),"")</f>
        <v/>
      </c>
      <c r="G153" s="550" t="str">
        <f t="shared" si="67"/>
        <v/>
      </c>
      <c r="H153" s="550" t="str">
        <f t="shared" si="67"/>
        <v/>
      </c>
      <c r="I153" s="550" t="str">
        <f t="shared" si="67"/>
        <v/>
      </c>
      <c r="J153" s="652" t="str">
        <f t="shared" si="67"/>
        <v/>
      </c>
      <c r="K153" s="647" t="str">
        <f t="shared" si="67"/>
        <v/>
      </c>
      <c r="L153" s="550" t="str">
        <f t="shared" si="67"/>
        <v/>
      </c>
      <c r="M153" s="550">
        <f t="shared" si="67"/>
        <v>4</v>
      </c>
      <c r="N153" s="550" t="str">
        <f t="shared" si="67"/>
        <v/>
      </c>
      <c r="O153" s="550" t="str">
        <f t="shared" si="67"/>
        <v/>
      </c>
      <c r="P153" s="550" t="str">
        <f t="shared" si="67"/>
        <v/>
      </c>
      <c r="Q153" s="550" t="str">
        <f t="shared" si="67"/>
        <v/>
      </c>
      <c r="R153" s="550">
        <f t="shared" si="67"/>
        <v>5</v>
      </c>
      <c r="S153" s="550" t="str">
        <f t="shared" si="67"/>
        <v/>
      </c>
    </row>
    <row r="154" spans="2:20" ht="13.5" thickBot="1" x14ac:dyDescent="0.25">
      <c r="B154" s="595" t="s">
        <v>624</v>
      </c>
      <c r="C154" s="596">
        <f>SUM(D154:S154)</f>
        <v>12780</v>
      </c>
      <c r="D154" s="569">
        <f>IFERROR(IF(SUM(D116,D126,D136,D146)&gt;0,SUM(D116,D126,D136,D146),""),"")</f>
        <v>3105</v>
      </c>
      <c r="E154" s="569">
        <f t="shared" ref="E154:S154" si="69">IFERROR(IF(SUM(E116,E126,E136,E146)&gt;0,SUM(E116,E126,E136,E146),""),"")</f>
        <v>3795</v>
      </c>
      <c r="F154" s="569" t="str">
        <f t="shared" ref="F154" si="70">IFERROR(IF(SUM(F116,F126,F136,F146)&gt;0,SUM(F116,F126,F136,F146),""),"")</f>
        <v/>
      </c>
      <c r="G154" s="569">
        <f t="shared" si="69"/>
        <v>330</v>
      </c>
      <c r="H154" s="569">
        <f t="shared" si="69"/>
        <v>2310</v>
      </c>
      <c r="I154" s="569" t="str">
        <f t="shared" si="69"/>
        <v/>
      </c>
      <c r="J154" s="657" t="str">
        <f t="shared" si="69"/>
        <v/>
      </c>
      <c r="K154" s="569" t="str">
        <f t="shared" si="69"/>
        <v/>
      </c>
      <c r="L154" s="569" t="str">
        <f t="shared" si="69"/>
        <v/>
      </c>
      <c r="M154" s="569">
        <f t="shared" si="69"/>
        <v>540</v>
      </c>
      <c r="N154" s="569">
        <f t="shared" si="69"/>
        <v>990</v>
      </c>
      <c r="O154" s="569">
        <f t="shared" si="69"/>
        <v>180</v>
      </c>
      <c r="P154" s="569">
        <f t="shared" si="69"/>
        <v>450</v>
      </c>
      <c r="Q154" s="569" t="str">
        <f t="shared" si="69"/>
        <v/>
      </c>
      <c r="R154" s="569">
        <f t="shared" si="69"/>
        <v>1080</v>
      </c>
      <c r="S154" s="570" t="str">
        <f t="shared" si="69"/>
        <v/>
      </c>
      <c r="T154" s="341"/>
    </row>
    <row r="155" spans="2:20" x14ac:dyDescent="0.2">
      <c r="B155" s="571"/>
      <c r="C155" s="571"/>
      <c r="D155" s="571"/>
      <c r="E155" s="571"/>
      <c r="F155" s="571"/>
      <c r="G155" s="571"/>
      <c r="H155" s="571"/>
      <c r="I155" s="571"/>
      <c r="J155" s="571"/>
      <c r="K155" s="571"/>
      <c r="L155" s="571"/>
      <c r="M155" s="571"/>
      <c r="N155" s="571"/>
      <c r="O155" s="571"/>
      <c r="P155" s="571"/>
      <c r="Q155" s="571"/>
      <c r="R155" s="571"/>
      <c r="S155" s="571"/>
      <c r="T155" s="341"/>
    </row>
    <row r="156" spans="2:20" ht="13.5" thickBot="1" x14ac:dyDescent="0.25">
      <c r="B156" s="571"/>
      <c r="C156" s="571"/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1"/>
      <c r="S156" s="571"/>
    </row>
    <row r="157" spans="2:20" ht="18" x14ac:dyDescent="0.25">
      <c r="B157" s="768" t="s">
        <v>630</v>
      </c>
      <c r="C157" s="769"/>
      <c r="D157" s="769"/>
      <c r="E157" s="769"/>
      <c r="F157" s="770"/>
      <c r="G157" s="769"/>
      <c r="H157" s="769"/>
      <c r="I157" s="769"/>
      <c r="J157" s="769"/>
      <c r="K157" s="769"/>
      <c r="L157" s="769"/>
      <c r="M157" s="769"/>
      <c r="N157" s="769"/>
      <c r="O157" s="769"/>
      <c r="P157" s="769"/>
      <c r="Q157" s="769"/>
      <c r="R157" s="769"/>
      <c r="S157" s="771"/>
    </row>
    <row r="158" spans="2:20" x14ac:dyDescent="0.2">
      <c r="B158" s="535" t="s">
        <v>594</v>
      </c>
      <c r="C158" s="531"/>
      <c r="D158" s="530"/>
      <c r="E158" s="531"/>
      <c r="F158" s="531">
        <v>80</v>
      </c>
      <c r="G158" s="530"/>
      <c r="H158" s="530"/>
      <c r="I158" s="531"/>
      <c r="J158" s="640"/>
      <c r="K158" s="533"/>
      <c r="L158" s="530"/>
      <c r="M158" s="530"/>
      <c r="N158" s="530"/>
      <c r="O158" s="531"/>
      <c r="P158" s="531"/>
      <c r="Q158" s="531"/>
      <c r="R158" s="531"/>
      <c r="S158" s="532"/>
    </row>
    <row r="159" spans="2:20" x14ac:dyDescent="0.2">
      <c r="B159" s="535" t="s">
        <v>634</v>
      </c>
      <c r="C159" s="536"/>
      <c r="D159" s="539">
        <f>IF(IF(SUM(D164,D174,D184,D194,D204)&gt;0,SUM(D164,D174,D184,D194,D204),0)-IF(COUNTIF(D144:D152,$B$4)&gt;0,COUNTIF(D144:D152,$B$4),0)&gt;0,IF(SUM(D164,D174,D184,D194,D204)&gt;0,SUM(D164,D174,D184,D194,D204),0)-IF(COUNTIF(D144:D152,$B$4)&gt;0,COUNTIF(D144:D152,$B$4),0),"")</f>
        <v>14</v>
      </c>
      <c r="E159" s="539">
        <f t="shared" ref="E159:S159" si="71">IF(IF(SUM(E164,E174,E184,E194,E204)&gt;0,SUM(E164,E174,E184,E194,E204),0)-IF(COUNTIF(E144:E152,$B$4)&gt;0,COUNTIF(E144:E152,$B$4),0)&gt;0,IF(SUM(E164,E174,E184,E194,E204)&gt;0,SUM(E164,E174,E184,E194,E204),0)-IF(COUNTIF(E144:E152,$B$4)&gt;0,COUNTIF(E144:E152,$B$4),0),"")</f>
        <v>14</v>
      </c>
      <c r="F159" s="539">
        <f t="shared" si="71"/>
        <v>5</v>
      </c>
      <c r="G159" s="539" t="str">
        <f t="shared" si="71"/>
        <v/>
      </c>
      <c r="H159" s="539" t="str">
        <f t="shared" si="71"/>
        <v/>
      </c>
      <c r="I159" s="539" t="str">
        <f t="shared" si="71"/>
        <v/>
      </c>
      <c r="J159" s="539" t="str">
        <f t="shared" si="71"/>
        <v/>
      </c>
      <c r="K159" s="539" t="str">
        <f t="shared" si="71"/>
        <v/>
      </c>
      <c r="L159" s="539" t="str">
        <f t="shared" si="71"/>
        <v/>
      </c>
      <c r="M159" s="539">
        <f t="shared" si="71"/>
        <v>12</v>
      </c>
      <c r="N159" s="539" t="str">
        <f t="shared" si="71"/>
        <v/>
      </c>
      <c r="O159" s="539" t="str">
        <f t="shared" si="71"/>
        <v/>
      </c>
      <c r="P159" s="539" t="str">
        <f t="shared" si="71"/>
        <v/>
      </c>
      <c r="Q159" s="539" t="str">
        <f t="shared" si="71"/>
        <v/>
      </c>
      <c r="R159" s="539">
        <f t="shared" si="71"/>
        <v>12</v>
      </c>
      <c r="S159" s="539" t="str">
        <f t="shared" si="71"/>
        <v/>
      </c>
    </row>
    <row r="160" spans="2:20" x14ac:dyDescent="0.2">
      <c r="B160" s="535" t="s">
        <v>635</v>
      </c>
      <c r="C160" s="531"/>
      <c r="D160" s="539">
        <f>IF(SUM(D164,D174,D184,D194,D204)&gt;0,SUM(D164,D174,D184,D194,D204),"")</f>
        <v>19</v>
      </c>
      <c r="E160" s="539">
        <f t="shared" ref="E160:S160" si="72">IF(SUM(E164,E174,E184,E194,E204)&gt;0,SUM(E164,E174,E184,E194,E204),"")</f>
        <v>19</v>
      </c>
      <c r="F160" s="539">
        <f t="shared" si="72"/>
        <v>5</v>
      </c>
      <c r="G160" s="539" t="str">
        <f t="shared" si="72"/>
        <v/>
      </c>
      <c r="H160" s="539" t="str">
        <f t="shared" si="72"/>
        <v/>
      </c>
      <c r="I160" s="539" t="str">
        <f t="shared" si="72"/>
        <v/>
      </c>
      <c r="J160" s="539" t="str">
        <f t="shared" si="72"/>
        <v/>
      </c>
      <c r="K160" s="539" t="str">
        <f t="shared" si="72"/>
        <v/>
      </c>
      <c r="L160" s="539" t="str">
        <f t="shared" si="72"/>
        <v/>
      </c>
      <c r="M160" s="539">
        <f t="shared" si="72"/>
        <v>16</v>
      </c>
      <c r="N160" s="539" t="str">
        <f t="shared" si="72"/>
        <v/>
      </c>
      <c r="O160" s="539" t="str">
        <f t="shared" si="72"/>
        <v/>
      </c>
      <c r="P160" s="539" t="str">
        <f t="shared" si="72"/>
        <v/>
      </c>
      <c r="Q160" s="539" t="str">
        <f t="shared" si="72"/>
        <v/>
      </c>
      <c r="R160" s="539">
        <f t="shared" si="72"/>
        <v>17</v>
      </c>
      <c r="S160" s="539" t="str">
        <f t="shared" si="72"/>
        <v/>
      </c>
    </row>
    <row r="161" spans="2:19" x14ac:dyDescent="0.2">
      <c r="B161" s="540" t="s">
        <v>623</v>
      </c>
      <c r="C161" s="531"/>
      <c r="D161" s="539" t="str">
        <f>IF(COUNTIF(D162:D203,'Dados de Físico Semanal'!$C$2)&gt;0,COUNTIF(D162:D203,'Dados de Físico Semanal'!$C$2),"")</f>
        <v/>
      </c>
      <c r="E161" s="539" t="str">
        <f>IF(COUNTIF(E162:E203,'Dados de Físico Semanal'!$C$2)&gt;0,COUNTIF(E162:E203,'Dados de Físico Semanal'!$C$2),"")</f>
        <v/>
      </c>
      <c r="F161" s="539" t="str">
        <f>IF(COUNTIF(F162:F203,'Dados de Físico Semanal'!$C$2)&gt;0,COUNTIF(F162:F203,'Dados de Físico Semanal'!$C$2),"")</f>
        <v/>
      </c>
      <c r="G161" s="539" t="str">
        <f>IF(COUNTIF(G162:G203,'Dados de Físico Semanal'!$C$2)&gt;0,COUNTIF(G162:G203,'Dados de Físico Semanal'!$C$2),"")</f>
        <v/>
      </c>
      <c r="H161" s="539" t="str">
        <f>IF(COUNTIF(H162:H203,'Dados de Físico Semanal'!$C$2)&gt;0,COUNTIF(H162:H203,'Dados de Físico Semanal'!$C$2),"")</f>
        <v/>
      </c>
      <c r="I161" s="539" t="str">
        <f>IF(COUNTIF(I162:I203,'Dados de Físico Semanal'!$C$2)&gt;0,COUNTIF(I162:I203,'Dados de Físico Semanal'!$C$2),"")</f>
        <v/>
      </c>
      <c r="J161" s="539" t="str">
        <f>IF(COUNTIF(J162:J203,'Dados de Físico Semanal'!$C$2)&gt;0,COUNTIF(J162:J203,'Dados de Físico Semanal'!$C$2),"")</f>
        <v/>
      </c>
      <c r="K161" s="539" t="str">
        <f>IF(COUNTIF(K162:K203,'Dados de Físico Semanal'!$C$2)&gt;0,COUNTIF(K162:K203,'Dados de Físico Semanal'!$C$2),"")</f>
        <v/>
      </c>
      <c r="L161" s="539" t="str">
        <f>IF(COUNTIF(L162:L203,'Dados de Físico Semanal'!$C$2)&gt;0,COUNTIF(L162:L203,'Dados de Físico Semanal'!$C$2),"")</f>
        <v/>
      </c>
      <c r="M161" s="539">
        <f>IF(COUNTIF(M162:M203,'Dados de Físico Semanal'!$C$2)&gt;0,COUNTIF(M162:M203,'Dados de Físico Semanal'!$C$2),"")</f>
        <v>1</v>
      </c>
      <c r="N161" s="539" t="str">
        <f>IF(COUNTIF(N162:N203,'Dados de Físico Semanal'!$C$2)&gt;0,COUNTIF(N162:N203,'Dados de Físico Semanal'!$C$2),"")</f>
        <v/>
      </c>
      <c r="O161" s="539" t="str">
        <f>IF(COUNTIF(O162:O203,'Dados de Físico Semanal'!$C$2)&gt;0,COUNTIF(O162:O203,'Dados de Físico Semanal'!$C$2),"")</f>
        <v/>
      </c>
      <c r="P161" s="539" t="str">
        <f>IF(COUNTIF(P162:P203,'Dados de Físico Semanal'!$C$2)&gt;0,COUNTIF(P162:P203,'Dados de Físico Semanal'!$C$2),"")</f>
        <v/>
      </c>
      <c r="Q161" s="539" t="str">
        <f>IF(COUNTIF(Q162:Q203,'Dados de Físico Semanal'!$C$2)&gt;0,COUNTIF(Q162:Q203,'Dados de Físico Semanal'!$C$2),"")</f>
        <v/>
      </c>
      <c r="R161" s="539">
        <f>IF(COUNTIF(R162:R203,'Dados de Físico Semanal'!$C$2)&gt;0,COUNTIF(R162:R203,'Dados de Físico Semanal'!$C$2),"")</f>
        <v>2</v>
      </c>
      <c r="S161" s="539" t="str">
        <f>IF(COUNTIF(S162:S203,'Dados de Físico Semanal'!$C$2)&gt;0,COUNTIF(S162:S203,'Dados de Físico Semanal'!$C$2),"")</f>
        <v/>
      </c>
    </row>
    <row r="162" spans="2:19" x14ac:dyDescent="0.2">
      <c r="B162" s="546">
        <v>44743</v>
      </c>
      <c r="C162" s="524">
        <f>IF(COUNTIF(D162:S162,$B$4)&gt;0,COUNTIF(D162:S162,$B$4),"")</f>
        <v>3</v>
      </c>
      <c r="D162" s="548" t="s">
        <v>407</v>
      </c>
      <c r="E162" s="548" t="s">
        <v>407</v>
      </c>
      <c r="F162" s="548"/>
      <c r="G162" s="548"/>
      <c r="H162" s="548"/>
      <c r="I162" s="548"/>
      <c r="J162" s="651"/>
      <c r="K162" s="575"/>
      <c r="L162" s="548"/>
      <c r="M162" s="548" t="s">
        <v>407</v>
      </c>
      <c r="N162" s="548"/>
      <c r="O162" s="548"/>
      <c r="P162" s="548"/>
      <c r="Q162" s="548"/>
      <c r="R162" s="548" t="s">
        <v>596</v>
      </c>
      <c r="S162" s="549"/>
    </row>
    <row r="163" spans="2:19" x14ac:dyDescent="0.2">
      <c r="B163" s="546">
        <v>44744</v>
      </c>
      <c r="C163" s="187">
        <f>IF(COUNTIF(D163:S163,$B$4)&gt;0,COUNTIF(D163:S163,$B$4),"")</f>
        <v>3</v>
      </c>
      <c r="D163" s="548" t="s">
        <v>407</v>
      </c>
      <c r="E163" s="548" t="s">
        <v>407</v>
      </c>
      <c r="F163" s="548"/>
      <c r="G163" s="548"/>
      <c r="H163" s="548"/>
      <c r="I163" s="548"/>
      <c r="J163" s="651"/>
      <c r="K163" s="575"/>
      <c r="L163" s="548"/>
      <c r="M163" s="548" t="s">
        <v>407</v>
      </c>
      <c r="N163" s="548"/>
      <c r="O163" s="548"/>
      <c r="P163" s="548"/>
      <c r="Q163" s="548"/>
      <c r="R163" s="548" t="s">
        <v>596</v>
      </c>
      <c r="S163" s="549"/>
    </row>
    <row r="164" spans="2:19" x14ac:dyDescent="0.2">
      <c r="B164" s="599" t="s">
        <v>610</v>
      </c>
      <c r="C164" s="524"/>
      <c r="D164" s="550">
        <f t="shared" ref="D164:S164" si="73">IF(COUNTIF(D149:D152,$B$4)+COUNTIF(D162:D162,$B$4)+COUNTIF(D144:D148,$B$4)&gt;0,COUNTIF(D149:D152,$B$4)+COUNTIF(D162:D162,$B$4)+COUNTIF(D144:D148,$B$4),"")</f>
        <v>6</v>
      </c>
      <c r="E164" s="550">
        <f t="shared" si="73"/>
        <v>6</v>
      </c>
      <c r="F164" s="550" t="str">
        <f t="shared" si="73"/>
        <v/>
      </c>
      <c r="G164" s="550" t="str">
        <f t="shared" si="73"/>
        <v/>
      </c>
      <c r="H164" s="550" t="str">
        <f t="shared" si="73"/>
        <v/>
      </c>
      <c r="I164" s="550" t="str">
        <f t="shared" si="73"/>
        <v/>
      </c>
      <c r="J164" s="652" t="str">
        <f t="shared" si="73"/>
        <v/>
      </c>
      <c r="K164" s="647" t="str">
        <f t="shared" si="73"/>
        <v/>
      </c>
      <c r="L164" s="550" t="str">
        <f t="shared" si="73"/>
        <v/>
      </c>
      <c r="M164" s="550">
        <f t="shared" si="73"/>
        <v>5</v>
      </c>
      <c r="N164" s="550" t="str">
        <f t="shared" si="73"/>
        <v/>
      </c>
      <c r="O164" s="550" t="str">
        <f t="shared" si="73"/>
        <v/>
      </c>
      <c r="P164" s="550" t="str">
        <f t="shared" si="73"/>
        <v/>
      </c>
      <c r="Q164" s="550" t="str">
        <f t="shared" si="73"/>
        <v/>
      </c>
      <c r="R164" s="550">
        <f t="shared" si="73"/>
        <v>5</v>
      </c>
      <c r="S164" s="550" t="str">
        <f t="shared" si="73"/>
        <v/>
      </c>
    </row>
    <row r="165" spans="2:19" x14ac:dyDescent="0.2">
      <c r="B165" s="586" t="s">
        <v>611</v>
      </c>
      <c r="C165" s="552">
        <f ca="1">IF(B163&lt;=TODAY(),SUM(D165:S165),"")</f>
        <v>2700</v>
      </c>
      <c r="D165" s="550">
        <f t="shared" ref="D165:S165" si="74">IF(COUNTIF(D149:D152,$B$4)+COUNTIF(D162,$B$4)+COUNTIF(D144:D148,$B$4)&gt;0,(COUNTIF(D149:D152,$B$4)+COUNTIF(D162,$B$4)+COUNTIF(D144:D148,$B$4))*D5,"")</f>
        <v>810</v>
      </c>
      <c r="E165" s="550">
        <f t="shared" si="74"/>
        <v>990</v>
      </c>
      <c r="F165" s="550" t="str">
        <f t="shared" si="74"/>
        <v/>
      </c>
      <c r="G165" s="550" t="str">
        <f t="shared" si="74"/>
        <v/>
      </c>
      <c r="H165" s="550" t="str">
        <f t="shared" si="74"/>
        <v/>
      </c>
      <c r="I165" s="550" t="str">
        <f t="shared" si="74"/>
        <v/>
      </c>
      <c r="J165" s="652" t="str">
        <f t="shared" si="74"/>
        <v/>
      </c>
      <c r="K165" s="647" t="str">
        <f t="shared" si="74"/>
        <v/>
      </c>
      <c r="L165" s="550" t="str">
        <f t="shared" si="74"/>
        <v/>
      </c>
      <c r="M165" s="550">
        <f t="shared" si="74"/>
        <v>450</v>
      </c>
      <c r="N165" s="550" t="str">
        <f t="shared" si="74"/>
        <v/>
      </c>
      <c r="O165" s="550" t="str">
        <f t="shared" si="74"/>
        <v/>
      </c>
      <c r="P165" s="550" t="str">
        <f t="shared" si="74"/>
        <v/>
      </c>
      <c r="Q165" s="550" t="str">
        <f t="shared" si="74"/>
        <v/>
      </c>
      <c r="R165" s="550">
        <f t="shared" si="74"/>
        <v>450</v>
      </c>
      <c r="S165" s="550" t="str">
        <f t="shared" si="74"/>
        <v/>
      </c>
    </row>
    <row r="166" spans="2:19" x14ac:dyDescent="0.2">
      <c r="B166" s="555"/>
      <c r="C166" s="633">
        <f ca="1">IF(C165&lt;&gt;"",SUM(D166:S166)-C165,"")</f>
        <v>0</v>
      </c>
      <c r="D166" s="556">
        <v>810</v>
      </c>
      <c r="E166" s="556">
        <v>990</v>
      </c>
      <c r="F166" s="556"/>
      <c r="G166" s="556"/>
      <c r="H166" s="556"/>
      <c r="I166" s="556"/>
      <c r="J166" s="654"/>
      <c r="K166" s="649"/>
      <c r="L166" s="556"/>
      <c r="M166" s="556">
        <v>450</v>
      </c>
      <c r="N166" s="556"/>
      <c r="O166" s="556"/>
      <c r="P166" s="556"/>
      <c r="Q166" s="556"/>
      <c r="R166" s="556">
        <v>450</v>
      </c>
      <c r="S166" s="556"/>
    </row>
    <row r="167" spans="2:19" x14ac:dyDescent="0.2">
      <c r="B167" s="615">
        <v>44745</v>
      </c>
      <c r="C167" s="616" t="str">
        <f t="shared" ref="C167:C173" si="75">IF(COUNTIF(D167:S167,$B$4)&gt;0,COUNTIF(D167:S167,$B$4),"")</f>
        <v/>
      </c>
      <c r="D167" s="593"/>
      <c r="E167" s="593"/>
      <c r="F167" s="593"/>
      <c r="G167" s="593"/>
      <c r="H167" s="593"/>
      <c r="I167" s="593"/>
      <c r="J167" s="660"/>
      <c r="K167" s="658"/>
      <c r="L167" s="593"/>
      <c r="M167" s="593"/>
      <c r="N167" s="593"/>
      <c r="O167" s="593"/>
      <c r="P167" s="593"/>
      <c r="Q167" s="593"/>
      <c r="R167" s="593"/>
      <c r="S167" s="594"/>
    </row>
    <row r="168" spans="2:19" x14ac:dyDescent="0.2">
      <c r="B168" s="546">
        <v>44746</v>
      </c>
      <c r="C168" s="601">
        <f t="shared" si="75"/>
        <v>3</v>
      </c>
      <c r="D168" s="606" t="s">
        <v>407</v>
      </c>
      <c r="E168" s="606" t="s">
        <v>407</v>
      </c>
      <c r="F168" s="606"/>
      <c r="G168" s="606"/>
      <c r="H168" s="606"/>
      <c r="I168" s="606"/>
      <c r="J168" s="666"/>
      <c r="K168" s="662"/>
      <c r="L168" s="606"/>
      <c r="M168" s="606" t="s">
        <v>596</v>
      </c>
      <c r="N168" s="606"/>
      <c r="O168" s="606"/>
      <c r="P168" s="606"/>
      <c r="Q168" s="606"/>
      <c r="R168" s="606" t="s">
        <v>407</v>
      </c>
      <c r="S168" s="606"/>
    </row>
    <row r="169" spans="2:19" x14ac:dyDescent="0.2">
      <c r="B169" s="546">
        <v>44747</v>
      </c>
      <c r="C169" s="524">
        <f t="shared" si="75"/>
        <v>4</v>
      </c>
      <c r="D169" s="548" t="s">
        <v>407</v>
      </c>
      <c r="E169" s="548" t="s">
        <v>407</v>
      </c>
      <c r="F169" s="548"/>
      <c r="G169" s="548"/>
      <c r="H169" s="548"/>
      <c r="I169" s="548"/>
      <c r="J169" s="651"/>
      <c r="K169" s="575"/>
      <c r="L169" s="548"/>
      <c r="M169" s="548" t="s">
        <v>407</v>
      </c>
      <c r="N169" s="548"/>
      <c r="O169" s="548"/>
      <c r="P169" s="548"/>
      <c r="Q169" s="548"/>
      <c r="R169" s="548" t="s">
        <v>407</v>
      </c>
      <c r="S169" s="548"/>
    </row>
    <row r="170" spans="2:19" x14ac:dyDescent="0.2">
      <c r="B170" s="546">
        <v>44748</v>
      </c>
      <c r="C170" s="524">
        <f t="shared" si="75"/>
        <v>4</v>
      </c>
      <c r="D170" s="548" t="s">
        <v>407</v>
      </c>
      <c r="E170" s="548" t="s">
        <v>407</v>
      </c>
      <c r="F170" s="548"/>
      <c r="G170" s="548"/>
      <c r="H170" s="548"/>
      <c r="I170" s="548"/>
      <c r="J170" s="651"/>
      <c r="K170" s="575"/>
      <c r="L170" s="548"/>
      <c r="M170" s="548" t="s">
        <v>407</v>
      </c>
      <c r="N170" s="548"/>
      <c r="O170" s="548"/>
      <c r="P170" s="548"/>
      <c r="Q170" s="548"/>
      <c r="R170" s="548" t="s">
        <v>407</v>
      </c>
      <c r="S170" s="548"/>
    </row>
    <row r="171" spans="2:19" x14ac:dyDescent="0.2">
      <c r="B171" s="546">
        <v>44749</v>
      </c>
      <c r="C171" s="524">
        <f t="shared" si="75"/>
        <v>4</v>
      </c>
      <c r="D171" s="548" t="s">
        <v>407</v>
      </c>
      <c r="E171" s="548" t="s">
        <v>407</v>
      </c>
      <c r="F171" s="548"/>
      <c r="G171" s="548"/>
      <c r="H171" s="548"/>
      <c r="I171" s="548"/>
      <c r="J171" s="651"/>
      <c r="K171" s="575"/>
      <c r="L171" s="548"/>
      <c r="M171" s="548" t="s">
        <v>407</v>
      </c>
      <c r="N171" s="548"/>
      <c r="O171" s="548"/>
      <c r="P171" s="548"/>
      <c r="Q171" s="548"/>
      <c r="R171" s="548" t="s">
        <v>407</v>
      </c>
      <c r="S171" s="548"/>
    </row>
    <row r="172" spans="2:19" x14ac:dyDescent="0.2">
      <c r="B172" s="546">
        <v>44750</v>
      </c>
      <c r="C172" s="524">
        <f t="shared" si="75"/>
        <v>4</v>
      </c>
      <c r="D172" s="548" t="s">
        <v>407</v>
      </c>
      <c r="E172" s="548" t="s">
        <v>407</v>
      </c>
      <c r="F172" s="548"/>
      <c r="G172" s="548"/>
      <c r="H172" s="548"/>
      <c r="I172" s="548"/>
      <c r="J172" s="651"/>
      <c r="K172" s="575"/>
      <c r="L172" s="548"/>
      <c r="M172" s="548" t="s">
        <v>407</v>
      </c>
      <c r="N172" s="548"/>
      <c r="O172" s="548"/>
      <c r="P172" s="548"/>
      <c r="Q172" s="548"/>
      <c r="R172" s="548" t="s">
        <v>407</v>
      </c>
      <c r="S172" s="548"/>
    </row>
    <row r="173" spans="2:19" x14ac:dyDescent="0.2">
      <c r="B173" s="546">
        <v>44751</v>
      </c>
      <c r="C173" s="524">
        <f t="shared" si="75"/>
        <v>4</v>
      </c>
      <c r="D173" s="548" t="s">
        <v>407</v>
      </c>
      <c r="E173" s="548" t="s">
        <v>407</v>
      </c>
      <c r="F173" s="548"/>
      <c r="G173" s="548"/>
      <c r="H173" s="548"/>
      <c r="I173" s="548"/>
      <c r="J173" s="651"/>
      <c r="K173" s="575"/>
      <c r="L173" s="548"/>
      <c r="M173" s="548" t="s">
        <v>407</v>
      </c>
      <c r="N173" s="548"/>
      <c r="O173" s="548"/>
      <c r="P173" s="548"/>
      <c r="Q173" s="548"/>
      <c r="R173" s="548" t="s">
        <v>407</v>
      </c>
      <c r="S173" s="548"/>
    </row>
    <row r="174" spans="2:19" x14ac:dyDescent="0.2">
      <c r="B174" s="599" t="s">
        <v>610</v>
      </c>
      <c r="C174" s="524"/>
      <c r="D174" s="550">
        <f>IF(COUNTIF(D168:D172,$B$4)+COUNTIF(D163:D167,$B$4)&gt;0,COUNTIF(D168:D172,$B$4)+COUNTIF(D163:D167,$B$4),"")</f>
        <v>6</v>
      </c>
      <c r="E174" s="550">
        <f t="shared" ref="E174:S174" si="76">IF(COUNTIF(E168:E172,$B$4)+COUNTIF(E163:E167,$B$4)&gt;0,COUNTIF(E168:E172,$B$4)+COUNTIF(E163:E167,$B$4),"")</f>
        <v>6</v>
      </c>
      <c r="F174" s="550" t="str">
        <f t="shared" ref="F174" si="77">IF(COUNTIF(F168:F172,$B$4)+COUNTIF(F163:F167,$B$4)&gt;0,COUNTIF(F168:F172,$B$4)+COUNTIF(F163:F167,$B$4),"")</f>
        <v/>
      </c>
      <c r="G174" s="550" t="str">
        <f t="shared" si="76"/>
        <v/>
      </c>
      <c r="H174" s="550" t="str">
        <f t="shared" si="76"/>
        <v/>
      </c>
      <c r="I174" s="550" t="str">
        <f t="shared" si="76"/>
        <v/>
      </c>
      <c r="J174" s="652" t="str">
        <f t="shared" si="76"/>
        <v/>
      </c>
      <c r="K174" s="647" t="str">
        <f t="shared" si="76"/>
        <v/>
      </c>
      <c r="L174" s="550" t="str">
        <f t="shared" si="76"/>
        <v/>
      </c>
      <c r="M174" s="550">
        <f t="shared" si="76"/>
        <v>5</v>
      </c>
      <c r="N174" s="550" t="str">
        <f t="shared" si="76"/>
        <v/>
      </c>
      <c r="O174" s="550" t="str">
        <f t="shared" si="76"/>
        <v/>
      </c>
      <c r="P174" s="550" t="str">
        <f t="shared" si="76"/>
        <v/>
      </c>
      <c r="Q174" s="550" t="str">
        <f t="shared" si="76"/>
        <v/>
      </c>
      <c r="R174" s="550">
        <f t="shared" si="76"/>
        <v>5</v>
      </c>
      <c r="S174" s="550" t="str">
        <f t="shared" si="76"/>
        <v/>
      </c>
    </row>
    <row r="175" spans="2:19" x14ac:dyDescent="0.2">
      <c r="B175" s="586" t="s">
        <v>611</v>
      </c>
      <c r="C175" s="552">
        <f ca="1">IF(B173&lt;=TODAY(),SUM(D175:S175),"")</f>
        <v>2700</v>
      </c>
      <c r="D175" s="553">
        <f>IF(COUNTIF(D168:D172,$B$4)+COUNTIF(D163:D167,$B$4)&gt;0,(COUNTIF(D168:D172,$B$4)+COUNTIF(D163:D167,$B$4))*D$5,"")</f>
        <v>810</v>
      </c>
      <c r="E175" s="553">
        <f t="shared" ref="E175:S175" si="78">IF(COUNTIF(E168:E172,$B$4)+COUNTIF(E163:E167,$B$4)&gt;0,(COUNTIF(E168:E172,$B$4)+COUNTIF(E163:E167,$B$4))*E$5,"")</f>
        <v>990</v>
      </c>
      <c r="F175" s="553" t="str">
        <f t="shared" ref="F175" si="79">IF(COUNTIF(F168:F172,$B$4)+COUNTIF(F163:F167,$B$4)&gt;0,(COUNTIF(F168:F172,$B$4)+COUNTIF(F163:F167,$B$4))*F$5,"")</f>
        <v/>
      </c>
      <c r="G175" s="553" t="str">
        <f t="shared" si="78"/>
        <v/>
      </c>
      <c r="H175" s="553" t="str">
        <f t="shared" si="78"/>
        <v/>
      </c>
      <c r="I175" s="553" t="str">
        <f t="shared" si="78"/>
        <v/>
      </c>
      <c r="J175" s="653" t="str">
        <f t="shared" si="78"/>
        <v/>
      </c>
      <c r="K175" s="648" t="str">
        <f t="shared" si="78"/>
        <v/>
      </c>
      <c r="L175" s="553" t="str">
        <f t="shared" si="78"/>
        <v/>
      </c>
      <c r="M175" s="553">
        <f t="shared" si="78"/>
        <v>450</v>
      </c>
      <c r="N175" s="553" t="str">
        <f t="shared" si="78"/>
        <v/>
      </c>
      <c r="O175" s="553" t="str">
        <f t="shared" si="78"/>
        <v/>
      </c>
      <c r="P175" s="553" t="str">
        <f t="shared" si="78"/>
        <v/>
      </c>
      <c r="Q175" s="553" t="str">
        <f t="shared" si="78"/>
        <v/>
      </c>
      <c r="R175" s="553">
        <f t="shared" si="78"/>
        <v>450</v>
      </c>
      <c r="S175" s="553" t="str">
        <f t="shared" si="78"/>
        <v/>
      </c>
    </row>
    <row r="176" spans="2:19" x14ac:dyDescent="0.2">
      <c r="B176" s="555"/>
      <c r="C176" s="633">
        <f ca="1">IF(C175&lt;&gt;"",SUM(D176:S176)-C175,"")</f>
        <v>0</v>
      </c>
      <c r="D176" s="556">
        <v>810</v>
      </c>
      <c r="E176" s="556">
        <v>990</v>
      </c>
      <c r="F176" s="556"/>
      <c r="G176" s="556"/>
      <c r="H176" s="556"/>
      <c r="I176" s="556"/>
      <c r="J176" s="654"/>
      <c r="K176" s="649"/>
      <c r="L176" s="556"/>
      <c r="M176" s="556">
        <v>450</v>
      </c>
      <c r="N176" s="556"/>
      <c r="O176" s="556"/>
      <c r="P176" s="556"/>
      <c r="Q176" s="556"/>
      <c r="R176" s="556">
        <v>450</v>
      </c>
      <c r="S176" s="556"/>
    </row>
    <row r="177" spans="2:19" x14ac:dyDescent="0.2">
      <c r="B177" s="615">
        <v>44752</v>
      </c>
      <c r="C177" s="616" t="str">
        <f t="shared" ref="C177:C183" si="80">IF(COUNTIF(D177:S177,$B$4)&gt;0,COUNTIF(D177:S177,$B$4),"")</f>
        <v/>
      </c>
      <c r="D177" s="593"/>
      <c r="E177" s="593"/>
      <c r="F177" s="593"/>
      <c r="G177" s="593"/>
      <c r="H177" s="593"/>
      <c r="I177" s="593"/>
      <c r="J177" s="660"/>
      <c r="K177" s="658"/>
      <c r="L177" s="593"/>
      <c r="M177" s="593"/>
      <c r="N177" s="593"/>
      <c r="O177" s="593"/>
      <c r="P177" s="593"/>
      <c r="Q177" s="593"/>
      <c r="R177" s="593"/>
      <c r="S177" s="594"/>
    </row>
    <row r="178" spans="2:19" x14ac:dyDescent="0.2">
      <c r="B178" s="546">
        <v>44753</v>
      </c>
      <c r="C178" s="524">
        <f t="shared" si="80"/>
        <v>5</v>
      </c>
      <c r="D178" s="606" t="s">
        <v>407</v>
      </c>
      <c r="E178" s="606" t="s">
        <v>407</v>
      </c>
      <c r="F178" s="606" t="s">
        <v>407</v>
      </c>
      <c r="G178" s="606"/>
      <c r="H178" s="606"/>
      <c r="I178" s="606"/>
      <c r="J178" s="666"/>
      <c r="K178" s="662"/>
      <c r="L178" s="606"/>
      <c r="M178" s="606" t="s">
        <v>407</v>
      </c>
      <c r="N178" s="606"/>
      <c r="O178" s="606"/>
      <c r="P178" s="606"/>
      <c r="Q178" s="606"/>
      <c r="R178" s="606" t="s">
        <v>407</v>
      </c>
      <c r="S178" s="606"/>
    </row>
    <row r="179" spans="2:19" x14ac:dyDescent="0.2">
      <c r="B179" s="546">
        <v>44754</v>
      </c>
      <c r="C179" s="524">
        <f t="shared" si="80"/>
        <v>5</v>
      </c>
      <c r="D179" s="548" t="s">
        <v>407</v>
      </c>
      <c r="E179" s="548" t="s">
        <v>407</v>
      </c>
      <c r="F179" s="548" t="s">
        <v>407</v>
      </c>
      <c r="G179" s="548"/>
      <c r="H179" s="548"/>
      <c r="I179" s="548"/>
      <c r="J179" s="651"/>
      <c r="K179" s="575"/>
      <c r="L179" s="548"/>
      <c r="M179" s="548" t="s">
        <v>407</v>
      </c>
      <c r="N179" s="548"/>
      <c r="O179" s="548"/>
      <c r="P179" s="548"/>
      <c r="Q179" s="548"/>
      <c r="R179" s="548" t="s">
        <v>407</v>
      </c>
      <c r="S179" s="548"/>
    </row>
    <row r="180" spans="2:19" x14ac:dyDescent="0.2">
      <c r="B180" s="546">
        <v>44755</v>
      </c>
      <c r="C180" s="524">
        <f t="shared" si="80"/>
        <v>5</v>
      </c>
      <c r="D180" s="548" t="s">
        <v>407</v>
      </c>
      <c r="E180" s="548" t="s">
        <v>407</v>
      </c>
      <c r="F180" s="548" t="s">
        <v>407</v>
      </c>
      <c r="G180" s="548"/>
      <c r="H180" s="548"/>
      <c r="I180" s="548"/>
      <c r="J180" s="651"/>
      <c r="K180" s="575"/>
      <c r="L180" s="548"/>
      <c r="M180" s="548" t="s">
        <v>407</v>
      </c>
      <c r="N180" s="548"/>
      <c r="O180" s="548"/>
      <c r="P180" s="548"/>
      <c r="Q180" s="548"/>
      <c r="R180" s="548" t="s">
        <v>407</v>
      </c>
      <c r="S180" s="548"/>
    </row>
    <row r="181" spans="2:19" x14ac:dyDescent="0.2">
      <c r="B181" s="546">
        <v>44756</v>
      </c>
      <c r="C181" s="524">
        <f t="shared" si="80"/>
        <v>5</v>
      </c>
      <c r="D181" s="547" t="s">
        <v>407</v>
      </c>
      <c r="E181" s="547" t="s">
        <v>407</v>
      </c>
      <c r="F181" s="547" t="s">
        <v>407</v>
      </c>
      <c r="G181" s="548"/>
      <c r="H181" s="548"/>
      <c r="I181" s="548"/>
      <c r="J181" s="651"/>
      <c r="K181" s="575"/>
      <c r="L181" s="548"/>
      <c r="M181" s="547" t="s">
        <v>407</v>
      </c>
      <c r="N181" s="548"/>
      <c r="O181" s="548"/>
      <c r="P181" s="548"/>
      <c r="Q181" s="548"/>
      <c r="R181" s="547" t="s">
        <v>407</v>
      </c>
      <c r="S181" s="548"/>
    </row>
    <row r="182" spans="2:19" x14ac:dyDescent="0.2">
      <c r="B182" s="546">
        <v>44757</v>
      </c>
      <c r="C182" s="524">
        <f t="shared" si="80"/>
        <v>5</v>
      </c>
      <c r="D182" s="547" t="s">
        <v>407</v>
      </c>
      <c r="E182" s="547" t="s">
        <v>407</v>
      </c>
      <c r="F182" s="547" t="s">
        <v>407</v>
      </c>
      <c r="G182" s="548"/>
      <c r="H182" s="548"/>
      <c r="I182" s="548"/>
      <c r="J182" s="651"/>
      <c r="K182" s="575"/>
      <c r="L182" s="548"/>
      <c r="M182" s="547" t="s">
        <v>407</v>
      </c>
      <c r="N182" s="548"/>
      <c r="O182" s="548"/>
      <c r="P182" s="548"/>
      <c r="Q182" s="548"/>
      <c r="R182" s="547" t="s">
        <v>407</v>
      </c>
      <c r="S182" s="548"/>
    </row>
    <row r="183" spans="2:19" x14ac:dyDescent="0.2">
      <c r="B183" s="546">
        <v>44758</v>
      </c>
      <c r="C183" s="524">
        <f t="shared" si="80"/>
        <v>3</v>
      </c>
      <c r="D183" s="547" t="s">
        <v>407</v>
      </c>
      <c r="E183" s="547" t="s">
        <v>407</v>
      </c>
      <c r="F183" s="547" t="s">
        <v>601</v>
      </c>
      <c r="G183" s="548"/>
      <c r="H183" s="548"/>
      <c r="I183" s="548"/>
      <c r="J183" s="651"/>
      <c r="K183" s="575"/>
      <c r="L183" s="548"/>
      <c r="M183" s="548" t="s">
        <v>601</v>
      </c>
      <c r="N183" s="548"/>
      <c r="O183" s="548"/>
      <c r="P183" s="548"/>
      <c r="Q183" s="548"/>
      <c r="R183" s="547" t="s">
        <v>407</v>
      </c>
      <c r="S183" s="548"/>
    </row>
    <row r="184" spans="2:19" x14ac:dyDescent="0.2">
      <c r="B184" s="599" t="s">
        <v>610</v>
      </c>
      <c r="C184" s="524"/>
      <c r="D184" s="550">
        <f>IF(COUNTIF(D178:D182,$B$4)+COUNTIF(D173:D177,$B$4)&gt;0,COUNTIF(D178:D182,$B$4)+COUNTIF(D173:D177,$B$4),"")</f>
        <v>6</v>
      </c>
      <c r="E184" s="550">
        <f t="shared" ref="E184:S184" si="81">IF(COUNTIF(E178:E182,$B$4)+COUNTIF(E173:E177,$B$4)&gt;0,COUNTIF(E178:E182,$B$4)+COUNTIF(E173:E177,$B$4),"")</f>
        <v>6</v>
      </c>
      <c r="F184" s="550">
        <f t="shared" ref="F184" si="82">IF(COUNTIF(F178:F182,$B$4)+COUNTIF(F173:F177,$B$4)&gt;0,COUNTIF(F178:F182,$B$4)+COUNTIF(F173:F177,$B$4),"")</f>
        <v>5</v>
      </c>
      <c r="G184" s="550" t="str">
        <f t="shared" si="81"/>
        <v/>
      </c>
      <c r="H184" s="550" t="str">
        <f t="shared" si="81"/>
        <v/>
      </c>
      <c r="I184" s="550" t="str">
        <f t="shared" si="81"/>
        <v/>
      </c>
      <c r="J184" s="652" t="str">
        <f t="shared" si="81"/>
        <v/>
      </c>
      <c r="K184" s="647" t="str">
        <f t="shared" si="81"/>
        <v/>
      </c>
      <c r="L184" s="550" t="str">
        <f t="shared" si="81"/>
        <v/>
      </c>
      <c r="M184" s="550">
        <f t="shared" si="81"/>
        <v>6</v>
      </c>
      <c r="N184" s="550" t="str">
        <f t="shared" si="81"/>
        <v/>
      </c>
      <c r="O184" s="550" t="str">
        <f t="shared" si="81"/>
        <v/>
      </c>
      <c r="P184" s="550" t="str">
        <f t="shared" si="81"/>
        <v/>
      </c>
      <c r="Q184" s="550" t="str">
        <f t="shared" si="81"/>
        <v/>
      </c>
      <c r="R184" s="550">
        <f t="shared" si="81"/>
        <v>6</v>
      </c>
      <c r="S184" s="550" t="str">
        <f t="shared" si="81"/>
        <v/>
      </c>
    </row>
    <row r="185" spans="2:19" x14ac:dyDescent="0.2">
      <c r="B185" s="586" t="s">
        <v>611</v>
      </c>
      <c r="C185" s="552">
        <f ca="1">IF(B183&lt;=TODAY(),SUM(D185:S185),"")</f>
        <v>3705</v>
      </c>
      <c r="D185" s="553">
        <f>IF(COUNTIF(D178:D182,$B$4)+COUNTIF(D173:D177,$B$4)&gt;0,(COUNTIF(D178:D182,$B$4)+COUNTIF(D173:D177,$B$4))*D$5,"")</f>
        <v>810</v>
      </c>
      <c r="E185" s="553">
        <f t="shared" ref="E185:S185" si="83">IF(COUNTIF(E178:E182,$B$4)+COUNTIF(E173:E177,$B$4)&gt;0,(COUNTIF(E178:E182,$B$4)+COUNTIF(E173:E177,$B$4))*E$5,"")</f>
        <v>990</v>
      </c>
      <c r="F185" s="553">
        <f t="shared" ref="F185" si="84">IF(COUNTIF(F178:F182,$B$4)+COUNTIF(F173:F177,$B$4)&gt;0,(COUNTIF(F178:F182,$B$4)+COUNTIF(F173:F177,$B$4))*F$5,"")</f>
        <v>825</v>
      </c>
      <c r="G185" s="553" t="str">
        <f t="shared" si="83"/>
        <v/>
      </c>
      <c r="H185" s="553" t="str">
        <f t="shared" si="83"/>
        <v/>
      </c>
      <c r="I185" s="553" t="str">
        <f t="shared" si="83"/>
        <v/>
      </c>
      <c r="J185" s="653" t="str">
        <f t="shared" si="83"/>
        <v/>
      </c>
      <c r="K185" s="648" t="str">
        <f t="shared" si="83"/>
        <v/>
      </c>
      <c r="L185" s="553" t="str">
        <f t="shared" si="83"/>
        <v/>
      </c>
      <c r="M185" s="553">
        <f t="shared" si="83"/>
        <v>540</v>
      </c>
      <c r="N185" s="553" t="str">
        <f t="shared" si="83"/>
        <v/>
      </c>
      <c r="O185" s="553" t="str">
        <f t="shared" si="83"/>
        <v/>
      </c>
      <c r="P185" s="553" t="str">
        <f t="shared" si="83"/>
        <v/>
      </c>
      <c r="Q185" s="553" t="str">
        <f t="shared" si="83"/>
        <v/>
      </c>
      <c r="R185" s="553">
        <f t="shared" si="83"/>
        <v>540</v>
      </c>
      <c r="S185" s="553" t="str">
        <f t="shared" si="83"/>
        <v/>
      </c>
    </row>
    <row r="186" spans="2:19" x14ac:dyDescent="0.2">
      <c r="B186" s="555"/>
      <c r="C186" s="633">
        <f ca="1">IF(C185&lt;&gt;"",SUM(D186:S186)-C185,"")</f>
        <v>-3705</v>
      </c>
      <c r="D186" s="556"/>
      <c r="E186" s="556"/>
      <c r="F186" s="556"/>
      <c r="G186" s="556"/>
      <c r="H186" s="556"/>
      <c r="I186" s="556"/>
      <c r="J186" s="654"/>
      <c r="K186" s="649"/>
      <c r="L186" s="556"/>
      <c r="M186" s="556"/>
      <c r="N186" s="556"/>
      <c r="O186" s="556"/>
      <c r="P186" s="556"/>
      <c r="Q186" s="556"/>
      <c r="R186" s="556"/>
      <c r="S186" s="556"/>
    </row>
    <row r="187" spans="2:19" x14ac:dyDescent="0.2">
      <c r="B187" s="918">
        <v>44759</v>
      </c>
      <c r="C187" s="524" t="str">
        <f t="shared" ref="C187:C193" si="85">IF(COUNTIF(D187:S187,$B$4)&gt;0,COUNTIF(D187:S187,$B$4),"")</f>
        <v/>
      </c>
      <c r="D187" s="593"/>
      <c r="E187" s="593"/>
      <c r="F187" s="593"/>
      <c r="G187" s="593"/>
      <c r="H187" s="593"/>
      <c r="I187" s="593"/>
      <c r="J187" s="660"/>
      <c r="K187" s="658"/>
      <c r="L187" s="593"/>
      <c r="M187" s="593"/>
      <c r="N187" s="593"/>
      <c r="O187" s="593"/>
      <c r="P187" s="593"/>
      <c r="Q187" s="593"/>
      <c r="R187" s="593"/>
      <c r="S187" s="594"/>
    </row>
    <row r="188" spans="2:19" x14ac:dyDescent="0.2">
      <c r="B188" s="918">
        <v>44760</v>
      </c>
      <c r="C188" s="524" t="str">
        <f t="shared" si="85"/>
        <v/>
      </c>
      <c r="D188" s="606"/>
      <c r="E188" s="606"/>
      <c r="F188" s="606"/>
      <c r="G188" s="606"/>
      <c r="H188" s="606"/>
      <c r="I188" s="606"/>
      <c r="J188" s="666"/>
      <c r="K188" s="662"/>
      <c r="L188" s="606"/>
      <c r="M188" s="606"/>
      <c r="N188" s="606"/>
      <c r="O188" s="606"/>
      <c r="P188" s="606"/>
      <c r="Q188" s="606"/>
      <c r="R188" s="606"/>
      <c r="S188" s="606"/>
    </row>
    <row r="189" spans="2:19" x14ac:dyDescent="0.2">
      <c r="B189" s="918">
        <v>44761</v>
      </c>
      <c r="C189" s="524" t="str">
        <f t="shared" si="85"/>
        <v/>
      </c>
      <c r="D189" s="548"/>
      <c r="E189" s="548"/>
      <c r="F189" s="548"/>
      <c r="G189" s="548"/>
      <c r="H189" s="548"/>
      <c r="I189" s="548"/>
      <c r="J189" s="651"/>
      <c r="K189" s="575"/>
      <c r="L189" s="548"/>
      <c r="M189" s="548"/>
      <c r="N189" s="548"/>
      <c r="O189" s="548"/>
      <c r="P189" s="548"/>
      <c r="Q189" s="548"/>
      <c r="R189" s="548"/>
      <c r="S189" s="548"/>
    </row>
    <row r="190" spans="2:19" x14ac:dyDescent="0.2">
      <c r="B190" s="918">
        <v>44762</v>
      </c>
      <c r="C190" s="524" t="str">
        <f t="shared" si="85"/>
        <v/>
      </c>
      <c r="D190" s="548"/>
      <c r="E190" s="548"/>
      <c r="F190" s="548"/>
      <c r="G190" s="548"/>
      <c r="H190" s="548"/>
      <c r="I190" s="548"/>
      <c r="J190" s="651"/>
      <c r="K190" s="575"/>
      <c r="L190" s="548"/>
      <c r="M190" s="548"/>
      <c r="N190" s="548"/>
      <c r="O190" s="548"/>
      <c r="P190" s="548"/>
      <c r="Q190" s="548"/>
      <c r="R190" s="548"/>
      <c r="S190" s="548"/>
    </row>
    <row r="191" spans="2:19" x14ac:dyDescent="0.2">
      <c r="B191" s="918">
        <v>44763</v>
      </c>
      <c r="C191" s="524" t="str">
        <f t="shared" si="85"/>
        <v/>
      </c>
      <c r="D191" s="548"/>
      <c r="E191" s="548"/>
      <c r="F191" s="548"/>
      <c r="G191" s="548"/>
      <c r="H191" s="548"/>
      <c r="I191" s="548"/>
      <c r="J191" s="651"/>
      <c r="K191" s="575"/>
      <c r="L191" s="548"/>
      <c r="M191" s="548"/>
      <c r="N191" s="548"/>
      <c r="O191" s="548"/>
      <c r="P191" s="548"/>
      <c r="Q191" s="548"/>
      <c r="R191" s="548"/>
      <c r="S191" s="548"/>
    </row>
    <row r="192" spans="2:19" x14ac:dyDescent="0.2">
      <c r="B192" s="918">
        <v>44764</v>
      </c>
      <c r="C192" s="524" t="str">
        <f t="shared" si="85"/>
        <v/>
      </c>
      <c r="D192" s="548"/>
      <c r="E192" s="548"/>
      <c r="F192" s="548"/>
      <c r="G192" s="548"/>
      <c r="H192" s="548"/>
      <c r="I192" s="548"/>
      <c r="J192" s="651"/>
      <c r="K192" s="575"/>
      <c r="L192" s="548"/>
      <c r="M192" s="548"/>
      <c r="N192" s="548"/>
      <c r="O192" s="548"/>
      <c r="P192" s="548"/>
      <c r="Q192" s="548"/>
      <c r="R192" s="548"/>
      <c r="S192" s="548"/>
    </row>
    <row r="193" spans="2:19" x14ac:dyDescent="0.2">
      <c r="B193" s="918">
        <v>44765</v>
      </c>
      <c r="C193" s="524" t="str">
        <f t="shared" si="85"/>
        <v/>
      </c>
      <c r="D193" s="548"/>
      <c r="E193" s="548"/>
      <c r="F193" s="548"/>
      <c r="G193" s="548"/>
      <c r="H193" s="548"/>
      <c r="I193" s="548"/>
      <c r="J193" s="651"/>
      <c r="K193" s="575"/>
      <c r="L193" s="548"/>
      <c r="M193" s="548"/>
      <c r="N193" s="548"/>
      <c r="O193" s="548"/>
      <c r="P193" s="548"/>
      <c r="Q193" s="548"/>
      <c r="R193" s="548"/>
      <c r="S193" s="548"/>
    </row>
    <row r="194" spans="2:19" x14ac:dyDescent="0.2">
      <c r="B194" s="599" t="s">
        <v>610</v>
      </c>
      <c r="C194" s="524"/>
      <c r="D194" s="550">
        <f>IF(COUNTIF(D188:D192,$B$4)+COUNTIF(D183:D187,$B$4)&gt;0,COUNTIF(D188:D192,$B$4)+COUNTIF(D183:D187,$B$4),"")</f>
        <v>1</v>
      </c>
      <c r="E194" s="550">
        <f t="shared" ref="E194:S194" si="86">IF(COUNTIF(E188:E192,$B$4)+COUNTIF(E183:E187,$B$4)&gt;0,COUNTIF(E188:E192,$B$4)+COUNTIF(E183:E187,$B$4),"")</f>
        <v>1</v>
      </c>
      <c r="F194" s="550" t="str">
        <f t="shared" ref="F194" si="87">IF(COUNTIF(F188:F192,$B$4)+COUNTIF(F183:F187,$B$4)&gt;0,COUNTIF(F188:F192,$B$4)+COUNTIF(F183:F187,$B$4),"")</f>
        <v/>
      </c>
      <c r="G194" s="550" t="str">
        <f t="shared" si="86"/>
        <v/>
      </c>
      <c r="H194" s="550" t="str">
        <f t="shared" si="86"/>
        <v/>
      </c>
      <c r="I194" s="550" t="str">
        <f t="shared" si="86"/>
        <v/>
      </c>
      <c r="J194" s="652" t="str">
        <f t="shared" si="86"/>
        <v/>
      </c>
      <c r="K194" s="647" t="str">
        <f t="shared" si="86"/>
        <v/>
      </c>
      <c r="L194" s="550" t="str">
        <f t="shared" si="86"/>
        <v/>
      </c>
      <c r="M194" s="550" t="str">
        <f t="shared" si="86"/>
        <v/>
      </c>
      <c r="N194" s="550" t="str">
        <f t="shared" si="86"/>
        <v/>
      </c>
      <c r="O194" s="550" t="str">
        <f t="shared" si="86"/>
        <v/>
      </c>
      <c r="P194" s="550" t="str">
        <f t="shared" si="86"/>
        <v/>
      </c>
      <c r="Q194" s="550" t="str">
        <f t="shared" si="86"/>
        <v/>
      </c>
      <c r="R194" s="550">
        <f t="shared" si="86"/>
        <v>1</v>
      </c>
      <c r="S194" s="550" t="str">
        <f t="shared" si="86"/>
        <v/>
      </c>
    </row>
    <row r="195" spans="2:19" x14ac:dyDescent="0.2">
      <c r="B195" s="586" t="s">
        <v>611</v>
      </c>
      <c r="C195" s="552" t="str">
        <f ca="1">IF(B193&lt;=TODAY(),SUM(D195:S195),"")</f>
        <v/>
      </c>
      <c r="D195" s="553">
        <f>IF(COUNTIF(D188:D192,$B$4)+COUNTIF(D183:D187,$B$4)&gt;0,(COUNTIF(D188:D192,$B$4)+COUNTIF(D183:D187,$B$4))*D$5,"")</f>
        <v>135</v>
      </c>
      <c r="E195" s="553">
        <f t="shared" ref="E195:S195" si="88">IF(COUNTIF(E188:E192,$B$4)+COUNTIF(E183:E187,$B$4)&gt;0,(COUNTIF(E188:E192,$B$4)+COUNTIF(E183:E187,$B$4))*E$5,"")</f>
        <v>165</v>
      </c>
      <c r="F195" s="553" t="str">
        <f t="shared" ref="F195" si="89">IF(COUNTIF(F188:F192,$B$4)+COUNTIF(F183:F187,$B$4)&gt;0,(COUNTIF(F188:F192,$B$4)+COUNTIF(F183:F187,$B$4))*F$5,"")</f>
        <v/>
      </c>
      <c r="G195" s="553" t="str">
        <f t="shared" si="88"/>
        <v/>
      </c>
      <c r="H195" s="553" t="str">
        <f t="shared" si="88"/>
        <v/>
      </c>
      <c r="I195" s="553" t="str">
        <f t="shared" si="88"/>
        <v/>
      </c>
      <c r="J195" s="653" t="str">
        <f t="shared" si="88"/>
        <v/>
      </c>
      <c r="K195" s="648" t="str">
        <f t="shared" si="88"/>
        <v/>
      </c>
      <c r="L195" s="553" t="str">
        <f t="shared" si="88"/>
        <v/>
      </c>
      <c r="M195" s="553" t="str">
        <f t="shared" si="88"/>
        <v/>
      </c>
      <c r="N195" s="553" t="str">
        <f t="shared" si="88"/>
        <v/>
      </c>
      <c r="O195" s="553" t="str">
        <f t="shared" si="88"/>
        <v/>
      </c>
      <c r="P195" s="553" t="str">
        <f t="shared" si="88"/>
        <v/>
      </c>
      <c r="Q195" s="553" t="str">
        <f t="shared" si="88"/>
        <v/>
      </c>
      <c r="R195" s="553">
        <f t="shared" si="88"/>
        <v>90</v>
      </c>
      <c r="S195" s="553" t="str">
        <f t="shared" si="88"/>
        <v/>
      </c>
    </row>
    <row r="196" spans="2:19" x14ac:dyDescent="0.2">
      <c r="C196" s="633" t="str">
        <f ca="1">IF(C195&lt;&gt;"",SUM(D196:S196)-C195,"")</f>
        <v/>
      </c>
      <c r="D196" s="556"/>
      <c r="E196" s="556"/>
      <c r="F196" s="556"/>
      <c r="G196" s="556"/>
      <c r="H196" s="556"/>
      <c r="I196" s="556"/>
      <c r="J196" s="654"/>
      <c r="K196" s="649"/>
      <c r="L196" s="556"/>
      <c r="M196" s="556"/>
      <c r="N196" s="556"/>
      <c r="O196" s="556"/>
      <c r="P196" s="556"/>
      <c r="Q196" s="556"/>
      <c r="R196" s="556"/>
      <c r="S196" s="556"/>
    </row>
    <row r="197" spans="2:19" x14ac:dyDescent="0.2">
      <c r="B197" s="918">
        <v>44766</v>
      </c>
      <c r="C197" s="524" t="str">
        <f t="shared" ref="C197:C203" si="90">IF(COUNTIF(D197:S197,$B$4)&gt;0,COUNTIF(D197:S197,$B$4),"")</f>
        <v/>
      </c>
      <c r="D197" s="593"/>
      <c r="E197" s="593"/>
      <c r="F197" s="593"/>
      <c r="G197" s="593"/>
      <c r="H197" s="593"/>
      <c r="I197" s="593"/>
      <c r="J197" s="660"/>
      <c r="K197" s="658"/>
      <c r="L197" s="593"/>
      <c r="M197" s="593"/>
      <c r="N197" s="593"/>
      <c r="O197" s="593"/>
      <c r="P197" s="593"/>
      <c r="Q197" s="593"/>
      <c r="R197" s="593"/>
      <c r="S197" s="594"/>
    </row>
    <row r="198" spans="2:19" x14ac:dyDescent="0.2">
      <c r="B198" s="918">
        <v>44767</v>
      </c>
      <c r="C198" s="524" t="str">
        <f t="shared" si="90"/>
        <v/>
      </c>
      <c r="D198" s="606"/>
      <c r="E198" s="606"/>
      <c r="F198" s="606"/>
      <c r="G198" s="606"/>
      <c r="H198" s="606"/>
      <c r="I198" s="606"/>
      <c r="J198" s="666"/>
      <c r="K198" s="662"/>
      <c r="L198" s="606"/>
      <c r="M198" s="606"/>
      <c r="N198" s="606"/>
      <c r="O198" s="606"/>
      <c r="P198" s="606"/>
      <c r="Q198" s="606"/>
      <c r="R198" s="606"/>
      <c r="S198" s="606"/>
    </row>
    <row r="199" spans="2:19" x14ac:dyDescent="0.2">
      <c r="B199" s="918">
        <v>44768</v>
      </c>
      <c r="C199" s="524" t="str">
        <f t="shared" si="90"/>
        <v/>
      </c>
      <c r="D199" s="548"/>
      <c r="E199" s="548"/>
      <c r="F199" s="548"/>
      <c r="G199" s="548"/>
      <c r="H199" s="548"/>
      <c r="I199" s="548"/>
      <c r="J199" s="651"/>
      <c r="K199" s="575"/>
      <c r="L199" s="548"/>
      <c r="M199" s="548"/>
      <c r="N199" s="548"/>
      <c r="O199" s="548"/>
      <c r="P199" s="548"/>
      <c r="Q199" s="548"/>
      <c r="R199" s="548"/>
      <c r="S199" s="548"/>
    </row>
    <row r="200" spans="2:19" x14ac:dyDescent="0.2">
      <c r="B200" s="918">
        <v>44769</v>
      </c>
      <c r="C200" s="524" t="str">
        <f t="shared" si="90"/>
        <v/>
      </c>
      <c r="D200" s="548"/>
      <c r="E200" s="548"/>
      <c r="F200" s="548"/>
      <c r="G200" s="548"/>
      <c r="H200" s="548"/>
      <c r="I200" s="548"/>
      <c r="J200" s="651"/>
      <c r="K200" s="575"/>
      <c r="L200" s="548"/>
      <c r="M200" s="548"/>
      <c r="N200" s="548"/>
      <c r="O200" s="548"/>
      <c r="P200" s="548"/>
      <c r="Q200" s="548"/>
      <c r="R200" s="548"/>
      <c r="S200" s="548"/>
    </row>
    <row r="201" spans="2:19" x14ac:dyDescent="0.2">
      <c r="B201" s="918">
        <v>44770</v>
      </c>
      <c r="C201" s="524" t="str">
        <f t="shared" si="90"/>
        <v/>
      </c>
      <c r="D201" s="548"/>
      <c r="E201" s="548"/>
      <c r="F201" s="548"/>
      <c r="G201" s="548"/>
      <c r="H201" s="548"/>
      <c r="I201" s="548"/>
      <c r="J201" s="651"/>
      <c r="K201" s="575"/>
      <c r="L201" s="548"/>
      <c r="M201" s="548"/>
      <c r="N201" s="548"/>
      <c r="O201" s="548"/>
      <c r="P201" s="548"/>
      <c r="Q201" s="548"/>
      <c r="R201" s="548"/>
      <c r="S201" s="548"/>
    </row>
    <row r="202" spans="2:19" x14ac:dyDescent="0.2">
      <c r="B202" s="918">
        <v>44771</v>
      </c>
      <c r="C202" s="524" t="str">
        <f t="shared" si="90"/>
        <v/>
      </c>
      <c r="D202" s="548"/>
      <c r="E202" s="548"/>
      <c r="F202" s="548"/>
      <c r="G202" s="548"/>
      <c r="H202" s="548"/>
      <c r="I202" s="548"/>
      <c r="J202" s="651"/>
      <c r="K202" s="575"/>
      <c r="L202" s="548"/>
      <c r="M202" s="548"/>
      <c r="N202" s="548"/>
      <c r="O202" s="548"/>
      <c r="P202" s="548"/>
      <c r="Q202" s="548"/>
      <c r="R202" s="548"/>
      <c r="S202" s="548"/>
    </row>
    <row r="203" spans="2:19" x14ac:dyDescent="0.2">
      <c r="B203" s="918">
        <v>44772</v>
      </c>
      <c r="C203" s="524" t="str">
        <f t="shared" si="90"/>
        <v/>
      </c>
      <c r="D203" s="548"/>
      <c r="E203" s="548"/>
      <c r="F203" s="548"/>
      <c r="G203" s="548"/>
      <c r="H203" s="548"/>
      <c r="I203" s="548"/>
      <c r="J203" s="651"/>
      <c r="K203" s="575"/>
      <c r="L203" s="548"/>
      <c r="M203" s="548"/>
      <c r="N203" s="548"/>
      <c r="O203" s="548"/>
      <c r="P203" s="548"/>
      <c r="Q203" s="548"/>
      <c r="R203" s="548"/>
      <c r="S203" s="548"/>
    </row>
    <row r="204" spans="2:19" x14ac:dyDescent="0.2">
      <c r="B204" s="599" t="s">
        <v>610</v>
      </c>
      <c r="C204" s="524"/>
      <c r="D204" s="550" t="str">
        <f>IF(COUNTIF(D198:D202,$B$4)+COUNTIF(D193:D197,$B$4)&gt;0,COUNTIF(D198:D202,$B$4)+COUNTIF(D193:D197,$B$4),"")</f>
        <v/>
      </c>
      <c r="E204" s="550" t="str">
        <f t="shared" ref="E204:S204" si="91">IF(COUNTIF(E198:E202,$B$4)+COUNTIF(E193:E197,$B$4)&gt;0,COUNTIF(E198:E202,$B$4)+COUNTIF(E193:E197,$B$4),"")</f>
        <v/>
      </c>
      <c r="F204" s="550" t="str">
        <f t="shared" ref="F204" si="92">IF(COUNTIF(F198:F202,$B$4)+COUNTIF(F193:F197,$B$4)&gt;0,COUNTIF(F198:F202,$B$4)+COUNTIF(F193:F197,$B$4),"")</f>
        <v/>
      </c>
      <c r="G204" s="550" t="str">
        <f t="shared" si="91"/>
        <v/>
      </c>
      <c r="H204" s="550" t="str">
        <f t="shared" si="91"/>
        <v/>
      </c>
      <c r="I204" s="550" t="str">
        <f t="shared" si="91"/>
        <v/>
      </c>
      <c r="J204" s="652" t="str">
        <f t="shared" si="91"/>
        <v/>
      </c>
      <c r="K204" s="647" t="str">
        <f t="shared" si="91"/>
        <v/>
      </c>
      <c r="L204" s="550" t="str">
        <f t="shared" si="91"/>
        <v/>
      </c>
      <c r="M204" s="550" t="str">
        <f t="shared" si="91"/>
        <v/>
      </c>
      <c r="N204" s="550" t="str">
        <f t="shared" si="91"/>
        <v/>
      </c>
      <c r="O204" s="550" t="str">
        <f t="shared" si="91"/>
        <v/>
      </c>
      <c r="P204" s="550" t="str">
        <f t="shared" si="91"/>
        <v/>
      </c>
      <c r="Q204" s="550" t="str">
        <f t="shared" si="91"/>
        <v/>
      </c>
      <c r="R204" s="550" t="str">
        <f t="shared" si="91"/>
        <v/>
      </c>
      <c r="S204" s="550" t="str">
        <f t="shared" si="91"/>
        <v/>
      </c>
    </row>
    <row r="205" spans="2:19" x14ac:dyDescent="0.2">
      <c r="B205" s="586" t="s">
        <v>611</v>
      </c>
      <c r="C205" s="552" t="str">
        <f ca="1">IF(B203&lt;=TODAY(),SUM(D205:S205),"")</f>
        <v/>
      </c>
      <c r="D205" s="553" t="str">
        <f>IF(COUNTIF(D198:D202,$B$4)+COUNTIF(D193:D197,$B$4)&gt;0,(COUNTIF(D198:D202,$B$4)+COUNTIF(D193:D197,$B$4))*D$5,"")</f>
        <v/>
      </c>
      <c r="E205" s="553" t="str">
        <f t="shared" ref="E205:S205" si="93">IF(COUNTIF(E198:E202,$B$4)+COUNTIF(E193:E197,$B$4)&gt;0,(COUNTIF(E198:E202,$B$4)+COUNTIF(E193:E197,$B$4))*E$5,"")</f>
        <v/>
      </c>
      <c r="F205" s="553" t="str">
        <f t="shared" ref="F205" si="94">IF(COUNTIF(F198:F202,$B$4)+COUNTIF(F193:F197,$B$4)&gt;0,(COUNTIF(F198:F202,$B$4)+COUNTIF(F193:F197,$B$4))*F$5,"")</f>
        <v/>
      </c>
      <c r="G205" s="553" t="str">
        <f t="shared" si="93"/>
        <v/>
      </c>
      <c r="H205" s="553" t="str">
        <f t="shared" si="93"/>
        <v/>
      </c>
      <c r="I205" s="553" t="str">
        <f t="shared" si="93"/>
        <v/>
      </c>
      <c r="J205" s="653" t="str">
        <f t="shared" si="93"/>
        <v/>
      </c>
      <c r="K205" s="648" t="str">
        <f t="shared" si="93"/>
        <v/>
      </c>
      <c r="L205" s="553" t="str">
        <f t="shared" si="93"/>
        <v/>
      </c>
      <c r="M205" s="553" t="str">
        <f t="shared" si="93"/>
        <v/>
      </c>
      <c r="N205" s="553" t="str">
        <f t="shared" si="93"/>
        <v/>
      </c>
      <c r="O205" s="553" t="str">
        <f t="shared" si="93"/>
        <v/>
      </c>
      <c r="P205" s="553" t="str">
        <f t="shared" si="93"/>
        <v/>
      </c>
      <c r="Q205" s="553" t="str">
        <f t="shared" si="93"/>
        <v/>
      </c>
      <c r="R205" s="553" t="str">
        <f t="shared" si="93"/>
        <v/>
      </c>
      <c r="S205" s="553" t="str">
        <f t="shared" si="93"/>
        <v/>
      </c>
    </row>
    <row r="206" spans="2:19" x14ac:dyDescent="0.2">
      <c r="C206" s="633" t="str">
        <f ca="1">IF(C205&lt;&gt;"",SUM(D206:S206)-C205,"")</f>
        <v/>
      </c>
      <c r="D206" s="556"/>
      <c r="E206" s="556"/>
      <c r="F206" s="556"/>
      <c r="G206" s="556"/>
      <c r="H206" s="556"/>
      <c r="I206" s="556"/>
      <c r="J206" s="654"/>
      <c r="K206" s="649"/>
      <c r="L206" s="556"/>
      <c r="M206" s="556"/>
      <c r="N206" s="556"/>
      <c r="O206" s="556"/>
      <c r="P206" s="556"/>
      <c r="Q206" s="556"/>
      <c r="R206" s="556"/>
      <c r="S206" s="556"/>
    </row>
  </sheetData>
  <mergeCells count="6">
    <mergeCell ref="B157:S157"/>
    <mergeCell ref="D3:J3"/>
    <mergeCell ref="K3:S3"/>
    <mergeCell ref="B45:S45"/>
    <mergeCell ref="B106:S106"/>
    <mergeCell ref="B13:S13"/>
  </mergeCells>
  <conditionalFormatting sqref="D19:S22 D27:S32 D52:S56 D61:S66 D71:S76 D81:S86 D90:S92">
    <cfRule type="cellIs" dxfId="347" priority="382" operator="equal">
      <formula>"Pediu p/sair"</formula>
    </cfRule>
    <cfRule type="cellIs" dxfId="346" priority="383" operator="equal">
      <formula>"Dispensado"</formula>
    </cfRule>
    <cfRule type="cellIs" dxfId="345" priority="384" operator="equal">
      <formula>"Faltou"</formula>
    </cfRule>
  </conditionalFormatting>
  <conditionalFormatting sqref="D122:S124 D119:S120 D148:S152 D111:S114 D129:S134 D139:S144">
    <cfRule type="cellIs" dxfId="344" priority="379" operator="equal">
      <formula>"Pediu p/sair"</formula>
    </cfRule>
    <cfRule type="cellIs" dxfId="343" priority="380" operator="equal">
      <formula>"Dispensado"</formula>
    </cfRule>
    <cfRule type="cellIs" dxfId="342" priority="381" operator="equal">
      <formula>"Faltou"</formula>
    </cfRule>
  </conditionalFormatting>
  <conditionalFormatting sqref="D49:S49">
    <cfRule type="cellIs" dxfId="341" priority="375" operator="notEqual">
      <formula>""</formula>
    </cfRule>
  </conditionalFormatting>
  <conditionalFormatting sqref="D17:S18">
    <cfRule type="cellIs" dxfId="340" priority="365" operator="equal">
      <formula>"Pediu p/sair"</formula>
    </cfRule>
    <cfRule type="cellIs" dxfId="339" priority="366" operator="equal">
      <formula>"Dispensado"</formula>
    </cfRule>
    <cfRule type="cellIs" dxfId="338" priority="367" operator="equal">
      <formula>"Faltou"</formula>
    </cfRule>
  </conditionalFormatting>
  <conditionalFormatting sqref="D51:S51">
    <cfRule type="cellIs" dxfId="337" priority="362" operator="equal">
      <formula>"Pediu p/sair"</formula>
    </cfRule>
    <cfRule type="cellIs" dxfId="336" priority="363" operator="equal">
      <formula>"Dispensado"</formula>
    </cfRule>
    <cfRule type="cellIs" dxfId="335" priority="364" operator="equal">
      <formula>"Faltou"</formula>
    </cfRule>
  </conditionalFormatting>
  <conditionalFormatting sqref="D16:S16">
    <cfRule type="cellIs" dxfId="334" priority="358" operator="notEqual">
      <formula>""</formula>
    </cfRule>
  </conditionalFormatting>
  <conditionalFormatting sqref="D110:S110">
    <cfRule type="cellIs" dxfId="333" priority="357" operator="notEqual">
      <formula>""</formula>
    </cfRule>
  </conditionalFormatting>
  <conditionalFormatting sqref="D8:S8">
    <cfRule type="cellIs" dxfId="332" priority="356" operator="notEqual">
      <formula>""</formula>
    </cfRule>
  </conditionalFormatting>
  <conditionalFormatting sqref="D7:S7">
    <cfRule type="cellIs" dxfId="331" priority="346" operator="equal">
      <formula>""</formula>
    </cfRule>
    <cfRule type="cellIs" dxfId="330" priority="355" operator="notEqual">
      <formula>""</formula>
    </cfRule>
  </conditionalFormatting>
  <conditionalFormatting sqref="D138:S138">
    <cfRule type="cellIs" dxfId="329" priority="352" operator="equal">
      <formula>"Pediu p/sair"</formula>
    </cfRule>
    <cfRule type="cellIs" dxfId="328" priority="353" operator="equal">
      <formula>"Dispensado"</formula>
    </cfRule>
    <cfRule type="cellIs" dxfId="327" priority="354" operator="equal">
      <formula>"Faltou"</formula>
    </cfRule>
  </conditionalFormatting>
  <conditionalFormatting sqref="D128:S128">
    <cfRule type="cellIs" dxfId="326" priority="349" operator="equal">
      <formula>"Pediu p/sair"</formula>
    </cfRule>
    <cfRule type="cellIs" dxfId="325" priority="350" operator="equal">
      <formula>"Dispensado"</formula>
    </cfRule>
    <cfRule type="cellIs" dxfId="324" priority="351" operator="equal">
      <formula>"Faltou"</formula>
    </cfRule>
  </conditionalFormatting>
  <conditionalFormatting sqref="D15:S15">
    <cfRule type="cellIs" dxfId="323" priority="344" operator="equal">
      <formula>""</formula>
    </cfRule>
    <cfRule type="cellIs" dxfId="322" priority="345" operator="notEqual">
      <formula>""</formula>
    </cfRule>
  </conditionalFormatting>
  <conditionalFormatting sqref="D47:S47">
    <cfRule type="cellIs" dxfId="321" priority="342" operator="equal">
      <formula>""</formula>
    </cfRule>
    <cfRule type="cellIs" dxfId="320" priority="343" operator="notEqual">
      <formula>""</formula>
    </cfRule>
  </conditionalFormatting>
  <conditionalFormatting sqref="D109:S109">
    <cfRule type="cellIs" dxfId="319" priority="340" operator="equal">
      <formula>""</formula>
    </cfRule>
    <cfRule type="cellIs" dxfId="318" priority="341" operator="notEqual">
      <formula>""</formula>
    </cfRule>
  </conditionalFormatting>
  <conditionalFormatting sqref="D27:S32 D19:S22 D61:S66 D52:S56 D81:S86 D71:S76 D90:S92 D118:S120 D122:S124 D148:S152 D111:S114 D128:S134 D138:S144">
    <cfRule type="cellIs" dxfId="317" priority="336" operator="equal">
      <formula>"S/Expediente"</formula>
    </cfRule>
    <cfRule type="cellIs" dxfId="316" priority="337" operator="equal">
      <formula>"Feriado"</formula>
    </cfRule>
    <cfRule type="cellIs" dxfId="315" priority="338" operator="equal">
      <formula>"Folga"</formula>
    </cfRule>
    <cfRule type="cellIs" dxfId="314" priority="339" operator="equal">
      <formula>"Aguardar"</formula>
    </cfRule>
  </conditionalFormatting>
  <conditionalFormatting sqref="D161:S161">
    <cfRule type="cellIs" dxfId="313" priority="335" operator="notEqual">
      <formula>""</formula>
    </cfRule>
  </conditionalFormatting>
  <conditionalFormatting sqref="D162:S163">
    <cfRule type="cellIs" dxfId="312" priority="330" operator="equal">
      <formula>"Pediu p/sair"</formula>
    </cfRule>
    <cfRule type="cellIs" dxfId="311" priority="331" operator="equal">
      <formula>"Dispensado"</formula>
    </cfRule>
    <cfRule type="cellIs" dxfId="310" priority="332" operator="equal">
      <formula>"Faltou"</formula>
    </cfRule>
  </conditionalFormatting>
  <conditionalFormatting sqref="D162:S163">
    <cfRule type="cellIs" dxfId="309" priority="326" operator="equal">
      <formula>"S/Expediente"</formula>
    </cfRule>
    <cfRule type="cellIs" dxfId="308" priority="327" operator="equal">
      <formula>"Feriado"</formula>
    </cfRule>
    <cfRule type="cellIs" dxfId="307" priority="328" operator="equal">
      <formula>"Folga"</formula>
    </cfRule>
    <cfRule type="cellIs" dxfId="306" priority="329" operator="equal">
      <formula>"Aguardar"</formula>
    </cfRule>
  </conditionalFormatting>
  <conditionalFormatting sqref="D167:S167">
    <cfRule type="cellIs" dxfId="305" priority="323" operator="equal">
      <formula>"Pediu p/sair"</formula>
    </cfRule>
    <cfRule type="cellIs" dxfId="304" priority="324" operator="equal">
      <formula>"Dispensado"</formula>
    </cfRule>
    <cfRule type="cellIs" dxfId="303" priority="325" operator="equal">
      <formula>"Faltou"</formula>
    </cfRule>
  </conditionalFormatting>
  <conditionalFormatting sqref="D167:S167">
    <cfRule type="cellIs" dxfId="302" priority="319" operator="equal">
      <formula>"S/Expediente"</formula>
    </cfRule>
    <cfRule type="cellIs" dxfId="301" priority="320" operator="equal">
      <formula>"Feriado"</formula>
    </cfRule>
    <cfRule type="cellIs" dxfId="300" priority="321" operator="equal">
      <formula>"Folga"</formula>
    </cfRule>
    <cfRule type="cellIs" dxfId="299" priority="322" operator="equal">
      <formula>"Aguardar"</formula>
    </cfRule>
  </conditionalFormatting>
  <conditionalFormatting sqref="D168:S173">
    <cfRule type="cellIs" dxfId="298" priority="316" operator="equal">
      <formula>"Pediu p/sair"</formula>
    </cfRule>
    <cfRule type="cellIs" dxfId="297" priority="317" operator="equal">
      <formula>"Dispensado"</formula>
    </cfRule>
    <cfRule type="cellIs" dxfId="296" priority="318" operator="equal">
      <formula>"Faltou"</formula>
    </cfRule>
  </conditionalFormatting>
  <conditionalFormatting sqref="D168:S173">
    <cfRule type="cellIs" dxfId="295" priority="312" operator="equal">
      <formula>"S/Expediente"</formula>
    </cfRule>
    <cfRule type="cellIs" dxfId="294" priority="313" operator="equal">
      <formula>"Feriado"</formula>
    </cfRule>
    <cfRule type="cellIs" dxfId="293" priority="314" operator="equal">
      <formula>"Folga"</formula>
    </cfRule>
    <cfRule type="cellIs" dxfId="292" priority="315" operator="equal">
      <formula>"Aguardar"</formula>
    </cfRule>
  </conditionalFormatting>
  <conditionalFormatting sqref="D177:S177">
    <cfRule type="cellIs" dxfId="291" priority="309" operator="equal">
      <formula>"Pediu p/sair"</formula>
    </cfRule>
    <cfRule type="cellIs" dxfId="290" priority="310" operator="equal">
      <formula>"Dispensado"</formula>
    </cfRule>
    <cfRule type="cellIs" dxfId="289" priority="311" operator="equal">
      <formula>"Faltou"</formula>
    </cfRule>
  </conditionalFormatting>
  <conditionalFormatting sqref="D177:S177">
    <cfRule type="cellIs" dxfId="288" priority="305" operator="equal">
      <formula>"S/Expediente"</formula>
    </cfRule>
    <cfRule type="cellIs" dxfId="287" priority="306" operator="equal">
      <formula>"Feriado"</formula>
    </cfRule>
    <cfRule type="cellIs" dxfId="286" priority="307" operator="equal">
      <formula>"Folga"</formula>
    </cfRule>
    <cfRule type="cellIs" dxfId="285" priority="308" operator="equal">
      <formula>"Aguardar"</formula>
    </cfRule>
  </conditionalFormatting>
  <conditionalFormatting sqref="D178:S183">
    <cfRule type="cellIs" dxfId="284" priority="302" operator="equal">
      <formula>"Pediu p/sair"</formula>
    </cfRule>
    <cfRule type="cellIs" dxfId="283" priority="303" operator="equal">
      <formula>"Dispensado"</formula>
    </cfRule>
    <cfRule type="cellIs" dxfId="282" priority="304" operator="equal">
      <formula>"Faltou"</formula>
    </cfRule>
  </conditionalFormatting>
  <conditionalFormatting sqref="D178:S183">
    <cfRule type="cellIs" dxfId="281" priority="298" operator="equal">
      <formula>"S/Expediente"</formula>
    </cfRule>
    <cfRule type="cellIs" dxfId="280" priority="299" operator="equal">
      <formula>"Feriado"</formula>
    </cfRule>
    <cfRule type="cellIs" dxfId="279" priority="300" operator="equal">
      <formula>"Folga"</formula>
    </cfRule>
    <cfRule type="cellIs" dxfId="278" priority="301" operator="equal">
      <formula>"Aguardar"</formula>
    </cfRule>
  </conditionalFormatting>
  <conditionalFormatting sqref="D187:S187">
    <cfRule type="cellIs" dxfId="277" priority="295" operator="equal">
      <formula>"Pediu p/sair"</formula>
    </cfRule>
    <cfRule type="cellIs" dxfId="276" priority="296" operator="equal">
      <formula>"Dispensado"</formula>
    </cfRule>
    <cfRule type="cellIs" dxfId="275" priority="297" operator="equal">
      <formula>"Faltou"</formula>
    </cfRule>
  </conditionalFormatting>
  <conditionalFormatting sqref="D187:S187">
    <cfRule type="cellIs" dxfId="274" priority="291" operator="equal">
      <formula>"S/Expediente"</formula>
    </cfRule>
    <cfRule type="cellIs" dxfId="273" priority="292" operator="equal">
      <formula>"Feriado"</formula>
    </cfRule>
    <cfRule type="cellIs" dxfId="272" priority="293" operator="equal">
      <formula>"Folga"</formula>
    </cfRule>
    <cfRule type="cellIs" dxfId="271" priority="294" operator="equal">
      <formula>"Aguardar"</formula>
    </cfRule>
  </conditionalFormatting>
  <conditionalFormatting sqref="D188:S193">
    <cfRule type="cellIs" dxfId="270" priority="288" operator="equal">
      <formula>"Pediu p/sair"</formula>
    </cfRule>
    <cfRule type="cellIs" dxfId="269" priority="289" operator="equal">
      <formula>"Dispensado"</formula>
    </cfRule>
    <cfRule type="cellIs" dxfId="268" priority="290" operator="equal">
      <formula>"Faltou"</formula>
    </cfRule>
  </conditionalFormatting>
  <conditionalFormatting sqref="D188:S193">
    <cfRule type="cellIs" dxfId="267" priority="284" operator="equal">
      <formula>"S/Expediente"</formula>
    </cfRule>
    <cfRule type="cellIs" dxfId="266" priority="285" operator="equal">
      <formula>"Feriado"</formula>
    </cfRule>
    <cfRule type="cellIs" dxfId="265" priority="286" operator="equal">
      <formula>"Folga"</formula>
    </cfRule>
    <cfRule type="cellIs" dxfId="264" priority="287" operator="equal">
      <formula>"Aguardar"</formula>
    </cfRule>
  </conditionalFormatting>
  <conditionalFormatting sqref="D197:S197">
    <cfRule type="cellIs" dxfId="263" priority="281" operator="equal">
      <formula>"Pediu p/sair"</formula>
    </cfRule>
    <cfRule type="cellIs" dxfId="262" priority="282" operator="equal">
      <formula>"Dispensado"</formula>
    </cfRule>
    <cfRule type="cellIs" dxfId="261" priority="283" operator="equal">
      <formula>"Faltou"</formula>
    </cfRule>
  </conditionalFormatting>
  <conditionalFormatting sqref="D197:S197">
    <cfRule type="cellIs" dxfId="260" priority="277" operator="equal">
      <formula>"S/Expediente"</formula>
    </cfRule>
    <cfRule type="cellIs" dxfId="259" priority="278" operator="equal">
      <formula>"Feriado"</formula>
    </cfRule>
    <cfRule type="cellIs" dxfId="258" priority="279" operator="equal">
      <formula>"Folga"</formula>
    </cfRule>
    <cfRule type="cellIs" dxfId="257" priority="280" operator="equal">
      <formula>"Aguardar"</formula>
    </cfRule>
  </conditionalFormatting>
  <conditionalFormatting sqref="D198:S203">
    <cfRule type="cellIs" dxfId="256" priority="274" operator="equal">
      <formula>"Pediu p/sair"</formula>
    </cfRule>
    <cfRule type="cellIs" dxfId="255" priority="275" operator="equal">
      <formula>"Dispensado"</formula>
    </cfRule>
    <cfRule type="cellIs" dxfId="254" priority="276" operator="equal">
      <formula>"Faltou"</formula>
    </cfRule>
  </conditionalFormatting>
  <conditionalFormatting sqref="D198:S203">
    <cfRule type="cellIs" dxfId="253" priority="270" operator="equal">
      <formula>"S/Expediente"</formula>
    </cfRule>
    <cfRule type="cellIs" dxfId="252" priority="271" operator="equal">
      <formula>"Feriado"</formula>
    </cfRule>
    <cfRule type="cellIs" dxfId="251" priority="272" operator="equal">
      <formula>"Folga"</formula>
    </cfRule>
    <cfRule type="cellIs" dxfId="250" priority="273" operator="equal">
      <formula>"Aguardar"</formula>
    </cfRule>
  </conditionalFormatting>
  <conditionalFormatting sqref="D10:S11">
    <cfRule type="cellIs" dxfId="249" priority="269" operator="notEqual">
      <formula>""</formula>
    </cfRule>
  </conditionalFormatting>
  <conditionalFormatting sqref="D25">
    <cfRule type="cellIs" dxfId="248" priority="268" stopIfTrue="1" operator="lessThan">
      <formula>D24</formula>
    </cfRule>
  </conditionalFormatting>
  <conditionalFormatting sqref="E25:F25">
    <cfRule type="cellIs" dxfId="247" priority="267" stopIfTrue="1" operator="lessThan">
      <formula>E24</formula>
    </cfRule>
  </conditionalFormatting>
  <conditionalFormatting sqref="G25">
    <cfRule type="cellIs" dxfId="246" priority="266" stopIfTrue="1" operator="lessThan">
      <formula>G24</formula>
    </cfRule>
  </conditionalFormatting>
  <conditionalFormatting sqref="H25">
    <cfRule type="cellIs" dxfId="245" priority="265" stopIfTrue="1" operator="lessThan">
      <formula>H24</formula>
    </cfRule>
  </conditionalFormatting>
  <conditionalFormatting sqref="I25">
    <cfRule type="cellIs" dxfId="244" priority="264" stopIfTrue="1" operator="lessThan">
      <formula>I24</formula>
    </cfRule>
  </conditionalFormatting>
  <conditionalFormatting sqref="J25">
    <cfRule type="cellIs" dxfId="243" priority="263" stopIfTrue="1" operator="lessThan">
      <formula>J24</formula>
    </cfRule>
  </conditionalFormatting>
  <conditionalFormatting sqref="K25">
    <cfRule type="cellIs" dxfId="242" priority="262" stopIfTrue="1" operator="lessThan">
      <formula>K24</formula>
    </cfRule>
  </conditionalFormatting>
  <conditionalFormatting sqref="L25">
    <cfRule type="cellIs" dxfId="241" priority="261" stopIfTrue="1" operator="lessThan">
      <formula>L24</formula>
    </cfRule>
  </conditionalFormatting>
  <conditionalFormatting sqref="M25">
    <cfRule type="cellIs" dxfId="240" priority="260" stopIfTrue="1" operator="lessThan">
      <formula>M24</formula>
    </cfRule>
  </conditionalFormatting>
  <conditionalFormatting sqref="N25">
    <cfRule type="cellIs" dxfId="239" priority="259" stopIfTrue="1" operator="lessThan">
      <formula>N24</formula>
    </cfRule>
  </conditionalFormatting>
  <conditionalFormatting sqref="O25">
    <cfRule type="cellIs" dxfId="238" priority="258" stopIfTrue="1" operator="lessThan">
      <formula>O24</formula>
    </cfRule>
  </conditionalFormatting>
  <conditionalFormatting sqref="P25">
    <cfRule type="cellIs" dxfId="237" priority="257" stopIfTrue="1" operator="lessThan">
      <formula>P24</formula>
    </cfRule>
  </conditionalFormatting>
  <conditionalFormatting sqref="Q25">
    <cfRule type="cellIs" dxfId="236" priority="256" stopIfTrue="1" operator="lessThan">
      <formula>Q24</formula>
    </cfRule>
  </conditionalFormatting>
  <conditionalFormatting sqref="R25">
    <cfRule type="cellIs" dxfId="235" priority="255" stopIfTrue="1" operator="lessThan">
      <formula>R24</formula>
    </cfRule>
  </conditionalFormatting>
  <conditionalFormatting sqref="S25">
    <cfRule type="cellIs" dxfId="234" priority="254" stopIfTrue="1" operator="lessThan">
      <formula>S24</formula>
    </cfRule>
  </conditionalFormatting>
  <conditionalFormatting sqref="D35">
    <cfRule type="cellIs" dxfId="233" priority="253" stopIfTrue="1" operator="lessThan">
      <formula>D34</formula>
    </cfRule>
  </conditionalFormatting>
  <conditionalFormatting sqref="E35:F35">
    <cfRule type="cellIs" dxfId="232" priority="252" stopIfTrue="1" operator="lessThan">
      <formula>E34</formula>
    </cfRule>
  </conditionalFormatting>
  <conditionalFormatting sqref="G35">
    <cfRule type="cellIs" dxfId="231" priority="251" stopIfTrue="1" operator="lessThan">
      <formula>G34</formula>
    </cfRule>
  </conditionalFormatting>
  <conditionalFormatting sqref="H35">
    <cfRule type="cellIs" dxfId="230" priority="250" stopIfTrue="1" operator="lessThan">
      <formula>H34</formula>
    </cfRule>
  </conditionalFormatting>
  <conditionalFormatting sqref="I35">
    <cfRule type="cellIs" dxfId="229" priority="249" stopIfTrue="1" operator="lessThan">
      <formula>I34</formula>
    </cfRule>
  </conditionalFormatting>
  <conditionalFormatting sqref="J35">
    <cfRule type="cellIs" dxfId="228" priority="248" stopIfTrue="1" operator="lessThan">
      <formula>J34</formula>
    </cfRule>
  </conditionalFormatting>
  <conditionalFormatting sqref="K35">
    <cfRule type="cellIs" dxfId="227" priority="247" stopIfTrue="1" operator="lessThan">
      <formula>K34</formula>
    </cfRule>
  </conditionalFormatting>
  <conditionalFormatting sqref="L35">
    <cfRule type="cellIs" dxfId="226" priority="246" stopIfTrue="1" operator="lessThan">
      <formula>L34</formula>
    </cfRule>
  </conditionalFormatting>
  <conditionalFormatting sqref="M35">
    <cfRule type="cellIs" dxfId="225" priority="245" stopIfTrue="1" operator="lessThan">
      <formula>M34</formula>
    </cfRule>
  </conditionalFormatting>
  <conditionalFormatting sqref="N35">
    <cfRule type="cellIs" dxfId="224" priority="244" stopIfTrue="1" operator="lessThan">
      <formula>N34</formula>
    </cfRule>
  </conditionalFormatting>
  <conditionalFormatting sqref="O35">
    <cfRule type="cellIs" dxfId="223" priority="243" stopIfTrue="1" operator="lessThan">
      <formula>O34</formula>
    </cfRule>
  </conditionalFormatting>
  <conditionalFormatting sqref="P35">
    <cfRule type="cellIs" dxfId="222" priority="242" stopIfTrue="1" operator="lessThan">
      <formula>P34</formula>
    </cfRule>
  </conditionalFormatting>
  <conditionalFormatting sqref="Q35">
    <cfRule type="cellIs" dxfId="221" priority="241" stopIfTrue="1" operator="lessThan">
      <formula>Q34</formula>
    </cfRule>
  </conditionalFormatting>
  <conditionalFormatting sqref="R35">
    <cfRule type="cellIs" dxfId="220" priority="240" stopIfTrue="1" operator="lessThan">
      <formula>R34</formula>
    </cfRule>
  </conditionalFormatting>
  <conditionalFormatting sqref="S35">
    <cfRule type="cellIs" dxfId="219" priority="239" stopIfTrue="1" operator="lessThan">
      <formula>S34</formula>
    </cfRule>
  </conditionalFormatting>
  <conditionalFormatting sqref="D59">
    <cfRule type="cellIs" dxfId="218" priority="238" stopIfTrue="1" operator="lessThan">
      <formula>D58</formula>
    </cfRule>
  </conditionalFormatting>
  <conditionalFormatting sqref="E59:F59">
    <cfRule type="cellIs" dxfId="217" priority="237" stopIfTrue="1" operator="lessThan">
      <formula>E58</formula>
    </cfRule>
  </conditionalFormatting>
  <conditionalFormatting sqref="G59">
    <cfRule type="cellIs" dxfId="216" priority="236" stopIfTrue="1" operator="lessThan">
      <formula>G58</formula>
    </cfRule>
  </conditionalFormatting>
  <conditionalFormatting sqref="H59">
    <cfRule type="cellIs" dxfId="215" priority="235" stopIfTrue="1" operator="lessThan">
      <formula>H58</formula>
    </cfRule>
  </conditionalFormatting>
  <conditionalFormatting sqref="I59">
    <cfRule type="cellIs" dxfId="214" priority="234" stopIfTrue="1" operator="lessThan">
      <formula>I58</formula>
    </cfRule>
  </conditionalFormatting>
  <conditionalFormatting sqref="J59">
    <cfRule type="cellIs" dxfId="213" priority="233" stopIfTrue="1" operator="lessThan">
      <formula>J58</formula>
    </cfRule>
  </conditionalFormatting>
  <conditionalFormatting sqref="K59">
    <cfRule type="cellIs" dxfId="212" priority="232" stopIfTrue="1" operator="lessThan">
      <formula>K58</formula>
    </cfRule>
  </conditionalFormatting>
  <conditionalFormatting sqref="L59">
    <cfRule type="cellIs" dxfId="211" priority="231" stopIfTrue="1" operator="lessThan">
      <formula>L58</formula>
    </cfRule>
  </conditionalFormatting>
  <conditionalFormatting sqref="M59">
    <cfRule type="cellIs" dxfId="210" priority="230" stopIfTrue="1" operator="lessThan">
      <formula>M58</formula>
    </cfRule>
  </conditionalFormatting>
  <conditionalFormatting sqref="N59">
    <cfRule type="cellIs" dxfId="209" priority="229" stopIfTrue="1" operator="lessThan">
      <formula>N58</formula>
    </cfRule>
  </conditionalFormatting>
  <conditionalFormatting sqref="O59">
    <cfRule type="cellIs" dxfId="208" priority="228" stopIfTrue="1" operator="lessThan">
      <formula>O58</formula>
    </cfRule>
  </conditionalFormatting>
  <conditionalFormatting sqref="P59">
    <cfRule type="cellIs" dxfId="207" priority="227" stopIfTrue="1" operator="lessThan">
      <formula>P58</formula>
    </cfRule>
  </conditionalFormatting>
  <conditionalFormatting sqref="Q59">
    <cfRule type="cellIs" dxfId="206" priority="226" stopIfTrue="1" operator="lessThan">
      <formula>Q58</formula>
    </cfRule>
  </conditionalFormatting>
  <conditionalFormatting sqref="R59">
    <cfRule type="cellIs" dxfId="205" priority="225" stopIfTrue="1" operator="lessThan">
      <formula>R58</formula>
    </cfRule>
  </conditionalFormatting>
  <conditionalFormatting sqref="S59">
    <cfRule type="cellIs" dxfId="204" priority="224" stopIfTrue="1" operator="lessThan">
      <formula>S58</formula>
    </cfRule>
  </conditionalFormatting>
  <conditionalFormatting sqref="D69">
    <cfRule type="cellIs" dxfId="203" priority="223" stopIfTrue="1" operator="lessThan">
      <formula>D68</formula>
    </cfRule>
  </conditionalFormatting>
  <conditionalFormatting sqref="E69:F69">
    <cfRule type="cellIs" dxfId="202" priority="222" stopIfTrue="1" operator="lessThan">
      <formula>E68</formula>
    </cfRule>
  </conditionalFormatting>
  <conditionalFormatting sqref="G69">
    <cfRule type="cellIs" dxfId="201" priority="221" stopIfTrue="1" operator="lessThan">
      <formula>G68</formula>
    </cfRule>
  </conditionalFormatting>
  <conditionalFormatting sqref="H69">
    <cfRule type="cellIs" dxfId="200" priority="220" stopIfTrue="1" operator="lessThan">
      <formula>H68</formula>
    </cfRule>
  </conditionalFormatting>
  <conditionalFormatting sqref="I69">
    <cfRule type="cellIs" dxfId="199" priority="219" stopIfTrue="1" operator="lessThan">
      <formula>I68</formula>
    </cfRule>
  </conditionalFormatting>
  <conditionalFormatting sqref="J69">
    <cfRule type="cellIs" dxfId="198" priority="218" stopIfTrue="1" operator="lessThan">
      <formula>J68</formula>
    </cfRule>
  </conditionalFormatting>
  <conditionalFormatting sqref="K69">
    <cfRule type="cellIs" dxfId="197" priority="217" stopIfTrue="1" operator="lessThan">
      <formula>K68</formula>
    </cfRule>
  </conditionalFormatting>
  <conditionalFormatting sqref="L69">
    <cfRule type="cellIs" dxfId="196" priority="216" stopIfTrue="1" operator="lessThan">
      <formula>L68</formula>
    </cfRule>
  </conditionalFormatting>
  <conditionalFormatting sqref="M69">
    <cfRule type="cellIs" dxfId="195" priority="215" stopIfTrue="1" operator="lessThan">
      <formula>M68</formula>
    </cfRule>
  </conditionalFormatting>
  <conditionalFormatting sqref="N69">
    <cfRule type="cellIs" dxfId="194" priority="214" stopIfTrue="1" operator="lessThan">
      <formula>N68</formula>
    </cfRule>
  </conditionalFormatting>
  <conditionalFormatting sqref="O69">
    <cfRule type="cellIs" dxfId="193" priority="213" stopIfTrue="1" operator="lessThan">
      <formula>O68</formula>
    </cfRule>
  </conditionalFormatting>
  <conditionalFormatting sqref="P69">
    <cfRule type="cellIs" dxfId="192" priority="212" stopIfTrue="1" operator="lessThan">
      <formula>P68</formula>
    </cfRule>
  </conditionalFormatting>
  <conditionalFormatting sqref="Q69">
    <cfRule type="cellIs" dxfId="191" priority="211" stopIfTrue="1" operator="lessThan">
      <formula>Q68</formula>
    </cfRule>
  </conditionalFormatting>
  <conditionalFormatting sqref="R69">
    <cfRule type="cellIs" dxfId="190" priority="210" stopIfTrue="1" operator="lessThan">
      <formula>R68</formula>
    </cfRule>
  </conditionalFormatting>
  <conditionalFormatting sqref="S69">
    <cfRule type="cellIs" dxfId="189" priority="209" stopIfTrue="1" operator="lessThan">
      <formula>S68</formula>
    </cfRule>
  </conditionalFormatting>
  <conditionalFormatting sqref="D79">
    <cfRule type="cellIs" dxfId="188" priority="208" stopIfTrue="1" operator="lessThan">
      <formula>D78</formula>
    </cfRule>
  </conditionalFormatting>
  <conditionalFormatting sqref="E79:F79">
    <cfRule type="cellIs" dxfId="187" priority="207" stopIfTrue="1" operator="lessThan">
      <formula>E78</formula>
    </cfRule>
  </conditionalFormatting>
  <conditionalFormatting sqref="G79">
    <cfRule type="cellIs" dxfId="186" priority="206" stopIfTrue="1" operator="lessThan">
      <formula>G78</formula>
    </cfRule>
  </conditionalFormatting>
  <conditionalFormatting sqref="H79">
    <cfRule type="cellIs" dxfId="185" priority="205" stopIfTrue="1" operator="lessThan">
      <formula>H78</formula>
    </cfRule>
  </conditionalFormatting>
  <conditionalFormatting sqref="I79">
    <cfRule type="cellIs" dxfId="184" priority="204" stopIfTrue="1" operator="lessThan">
      <formula>I78</formula>
    </cfRule>
  </conditionalFormatting>
  <conditionalFormatting sqref="J79">
    <cfRule type="cellIs" dxfId="183" priority="203" stopIfTrue="1" operator="lessThan">
      <formula>J78</formula>
    </cfRule>
  </conditionalFormatting>
  <conditionalFormatting sqref="K79">
    <cfRule type="cellIs" dxfId="182" priority="202" stopIfTrue="1" operator="lessThan">
      <formula>K78</formula>
    </cfRule>
  </conditionalFormatting>
  <conditionalFormatting sqref="L79">
    <cfRule type="cellIs" dxfId="181" priority="201" stopIfTrue="1" operator="lessThan">
      <formula>L78</formula>
    </cfRule>
  </conditionalFormatting>
  <conditionalFormatting sqref="M79">
    <cfRule type="cellIs" dxfId="180" priority="200" stopIfTrue="1" operator="lessThan">
      <formula>M78</formula>
    </cfRule>
  </conditionalFormatting>
  <conditionalFormatting sqref="N79">
    <cfRule type="cellIs" dxfId="179" priority="199" stopIfTrue="1" operator="lessThan">
      <formula>N78</formula>
    </cfRule>
  </conditionalFormatting>
  <conditionalFormatting sqref="O79">
    <cfRule type="cellIs" dxfId="178" priority="198" stopIfTrue="1" operator="lessThan">
      <formula>O78</formula>
    </cfRule>
  </conditionalFormatting>
  <conditionalFormatting sqref="P79">
    <cfRule type="cellIs" dxfId="177" priority="197" stopIfTrue="1" operator="lessThan">
      <formula>P78</formula>
    </cfRule>
  </conditionalFormatting>
  <conditionalFormatting sqref="Q79">
    <cfRule type="cellIs" dxfId="176" priority="196" stopIfTrue="1" operator="lessThan">
      <formula>Q78</formula>
    </cfRule>
  </conditionalFormatting>
  <conditionalFormatting sqref="R79">
    <cfRule type="cellIs" dxfId="175" priority="195" stopIfTrue="1" operator="lessThan">
      <formula>R78</formula>
    </cfRule>
  </conditionalFormatting>
  <conditionalFormatting sqref="S79">
    <cfRule type="cellIs" dxfId="174" priority="194" stopIfTrue="1" operator="lessThan">
      <formula>S78</formula>
    </cfRule>
  </conditionalFormatting>
  <conditionalFormatting sqref="D89">
    <cfRule type="cellIs" dxfId="173" priority="193" stopIfTrue="1" operator="lessThan">
      <formula>D88</formula>
    </cfRule>
  </conditionalFormatting>
  <conditionalFormatting sqref="E89:F89">
    <cfRule type="cellIs" dxfId="172" priority="192" stopIfTrue="1" operator="lessThan">
      <formula>E88</formula>
    </cfRule>
  </conditionalFormatting>
  <conditionalFormatting sqref="G89">
    <cfRule type="cellIs" dxfId="171" priority="191" stopIfTrue="1" operator="lessThan">
      <formula>G88</formula>
    </cfRule>
  </conditionalFormatting>
  <conditionalFormatting sqref="H89">
    <cfRule type="cellIs" dxfId="170" priority="190" stopIfTrue="1" operator="lessThan">
      <formula>H88</formula>
    </cfRule>
  </conditionalFormatting>
  <conditionalFormatting sqref="I89">
    <cfRule type="cellIs" dxfId="169" priority="189" stopIfTrue="1" operator="lessThan">
      <formula>I88</formula>
    </cfRule>
  </conditionalFormatting>
  <conditionalFormatting sqref="J89">
    <cfRule type="cellIs" dxfId="168" priority="188" stopIfTrue="1" operator="lessThan">
      <formula>J88</formula>
    </cfRule>
  </conditionalFormatting>
  <conditionalFormatting sqref="K89">
    <cfRule type="cellIs" dxfId="167" priority="187" stopIfTrue="1" operator="lessThan">
      <formula>K88</formula>
    </cfRule>
  </conditionalFormatting>
  <conditionalFormatting sqref="L89">
    <cfRule type="cellIs" dxfId="166" priority="186" stopIfTrue="1" operator="lessThan">
      <formula>L88</formula>
    </cfRule>
  </conditionalFormatting>
  <conditionalFormatting sqref="M89">
    <cfRule type="cellIs" dxfId="165" priority="185" stopIfTrue="1" operator="lessThan">
      <formula>M88</formula>
    </cfRule>
  </conditionalFormatting>
  <conditionalFormatting sqref="N89">
    <cfRule type="cellIs" dxfId="164" priority="184" stopIfTrue="1" operator="lessThan">
      <formula>N88</formula>
    </cfRule>
  </conditionalFormatting>
  <conditionalFormatting sqref="O89">
    <cfRule type="cellIs" dxfId="163" priority="183" stopIfTrue="1" operator="lessThan">
      <formula>O88</formula>
    </cfRule>
  </conditionalFormatting>
  <conditionalFormatting sqref="P89">
    <cfRule type="cellIs" dxfId="162" priority="182" stopIfTrue="1" operator="lessThan">
      <formula>P88</formula>
    </cfRule>
  </conditionalFormatting>
  <conditionalFormatting sqref="Q89">
    <cfRule type="cellIs" dxfId="161" priority="181" stopIfTrue="1" operator="lessThan">
      <formula>Q88</formula>
    </cfRule>
  </conditionalFormatting>
  <conditionalFormatting sqref="R89">
    <cfRule type="cellIs" dxfId="160" priority="180" stopIfTrue="1" operator="lessThan">
      <formula>R88</formula>
    </cfRule>
  </conditionalFormatting>
  <conditionalFormatting sqref="S89">
    <cfRule type="cellIs" dxfId="159" priority="179" stopIfTrue="1" operator="lessThan">
      <formula>S88</formula>
    </cfRule>
  </conditionalFormatting>
  <conditionalFormatting sqref="D117">
    <cfRule type="cellIs" dxfId="158" priority="178" stopIfTrue="1" operator="lessThan">
      <formula>D116</formula>
    </cfRule>
  </conditionalFormatting>
  <conditionalFormatting sqref="E117:F117">
    <cfRule type="cellIs" dxfId="157" priority="177" stopIfTrue="1" operator="lessThan">
      <formula>E116</formula>
    </cfRule>
  </conditionalFormatting>
  <conditionalFormatting sqref="G117">
    <cfRule type="cellIs" dxfId="156" priority="176" stopIfTrue="1" operator="lessThan">
      <formula>G116</formula>
    </cfRule>
  </conditionalFormatting>
  <conditionalFormatting sqref="H117">
    <cfRule type="cellIs" dxfId="155" priority="175" stopIfTrue="1" operator="lessThan">
      <formula>H116</formula>
    </cfRule>
  </conditionalFormatting>
  <conditionalFormatting sqref="I117">
    <cfRule type="cellIs" dxfId="154" priority="174" stopIfTrue="1" operator="lessThan">
      <formula>I116</formula>
    </cfRule>
  </conditionalFormatting>
  <conditionalFormatting sqref="J117">
    <cfRule type="cellIs" dxfId="153" priority="173" stopIfTrue="1" operator="lessThan">
      <formula>J116</formula>
    </cfRule>
  </conditionalFormatting>
  <conditionalFormatting sqref="K117">
    <cfRule type="cellIs" dxfId="152" priority="172" stopIfTrue="1" operator="lessThan">
      <formula>K116</formula>
    </cfRule>
  </conditionalFormatting>
  <conditionalFormatting sqref="L117">
    <cfRule type="cellIs" dxfId="151" priority="171" stopIfTrue="1" operator="lessThan">
      <formula>L116</formula>
    </cfRule>
  </conditionalFormatting>
  <conditionalFormatting sqref="M117">
    <cfRule type="cellIs" dxfId="150" priority="170" stopIfTrue="1" operator="lessThan">
      <formula>M116</formula>
    </cfRule>
  </conditionalFormatting>
  <conditionalFormatting sqref="N117">
    <cfRule type="cellIs" dxfId="149" priority="169" stopIfTrue="1" operator="lessThan">
      <formula>N116</formula>
    </cfRule>
  </conditionalFormatting>
  <conditionalFormatting sqref="O117">
    <cfRule type="cellIs" dxfId="148" priority="168" stopIfTrue="1" operator="lessThan">
      <formula>O116</formula>
    </cfRule>
  </conditionalFormatting>
  <conditionalFormatting sqref="P117">
    <cfRule type="cellIs" dxfId="147" priority="167" stopIfTrue="1" operator="lessThan">
      <formula>P116</formula>
    </cfRule>
  </conditionalFormatting>
  <conditionalFormatting sqref="Q117">
    <cfRule type="cellIs" dxfId="146" priority="166" stopIfTrue="1" operator="lessThan">
      <formula>Q116</formula>
    </cfRule>
  </conditionalFormatting>
  <conditionalFormatting sqref="R117">
    <cfRule type="cellIs" dxfId="145" priority="165" stopIfTrue="1" operator="lessThan">
      <formula>R116</formula>
    </cfRule>
  </conditionalFormatting>
  <conditionalFormatting sqref="S117">
    <cfRule type="cellIs" dxfId="144" priority="164" stopIfTrue="1" operator="lessThan">
      <formula>S116</formula>
    </cfRule>
  </conditionalFormatting>
  <conditionalFormatting sqref="D127">
    <cfRule type="cellIs" dxfId="143" priority="163" stopIfTrue="1" operator="lessThan">
      <formula>D126</formula>
    </cfRule>
  </conditionalFormatting>
  <conditionalFormatting sqref="E127:F127">
    <cfRule type="cellIs" dxfId="142" priority="162" stopIfTrue="1" operator="lessThan">
      <formula>E126</formula>
    </cfRule>
  </conditionalFormatting>
  <conditionalFormatting sqref="G127">
    <cfRule type="cellIs" dxfId="141" priority="161" stopIfTrue="1" operator="lessThan">
      <formula>G126</formula>
    </cfRule>
  </conditionalFormatting>
  <conditionalFormatting sqref="H127">
    <cfRule type="cellIs" dxfId="140" priority="160" stopIfTrue="1" operator="lessThan">
      <formula>H126</formula>
    </cfRule>
  </conditionalFormatting>
  <conditionalFormatting sqref="I127">
    <cfRule type="cellIs" dxfId="139" priority="159" stopIfTrue="1" operator="lessThan">
      <formula>I126</formula>
    </cfRule>
  </conditionalFormatting>
  <conditionalFormatting sqref="J127">
    <cfRule type="cellIs" dxfId="138" priority="158" stopIfTrue="1" operator="lessThan">
      <formula>J126</formula>
    </cfRule>
  </conditionalFormatting>
  <conditionalFormatting sqref="K127">
    <cfRule type="cellIs" dxfId="137" priority="157" stopIfTrue="1" operator="lessThan">
      <formula>K126</formula>
    </cfRule>
  </conditionalFormatting>
  <conditionalFormatting sqref="L127">
    <cfRule type="cellIs" dxfId="136" priority="156" stopIfTrue="1" operator="lessThan">
      <formula>L126</formula>
    </cfRule>
  </conditionalFormatting>
  <conditionalFormatting sqref="M127">
    <cfRule type="cellIs" dxfId="135" priority="155" stopIfTrue="1" operator="lessThan">
      <formula>M126</formula>
    </cfRule>
  </conditionalFormatting>
  <conditionalFormatting sqref="N127">
    <cfRule type="cellIs" dxfId="134" priority="154" stopIfTrue="1" operator="lessThan">
      <formula>N126</formula>
    </cfRule>
  </conditionalFormatting>
  <conditionalFormatting sqref="O127">
    <cfRule type="cellIs" dxfId="133" priority="153" stopIfTrue="1" operator="lessThan">
      <formula>O126</formula>
    </cfRule>
  </conditionalFormatting>
  <conditionalFormatting sqref="P127">
    <cfRule type="cellIs" dxfId="132" priority="152" stopIfTrue="1" operator="lessThan">
      <formula>P126</formula>
    </cfRule>
  </conditionalFormatting>
  <conditionalFormatting sqref="Q127">
    <cfRule type="cellIs" dxfId="131" priority="151" stopIfTrue="1" operator="lessThan">
      <formula>Q126</formula>
    </cfRule>
  </conditionalFormatting>
  <conditionalFormatting sqref="R127">
    <cfRule type="cellIs" dxfId="130" priority="150" stopIfTrue="1" operator="lessThan">
      <formula>R126</formula>
    </cfRule>
  </conditionalFormatting>
  <conditionalFormatting sqref="S127">
    <cfRule type="cellIs" dxfId="129" priority="149" stopIfTrue="1" operator="lessThan">
      <formula>S126</formula>
    </cfRule>
  </conditionalFormatting>
  <conditionalFormatting sqref="D137">
    <cfRule type="cellIs" dxfId="128" priority="148" stopIfTrue="1" operator="lessThan">
      <formula>D136</formula>
    </cfRule>
  </conditionalFormatting>
  <conditionalFormatting sqref="E137:F137">
    <cfRule type="cellIs" dxfId="127" priority="147" stopIfTrue="1" operator="lessThan">
      <formula>E136</formula>
    </cfRule>
  </conditionalFormatting>
  <conditionalFormatting sqref="G137">
    <cfRule type="cellIs" dxfId="126" priority="146" stopIfTrue="1" operator="lessThan">
      <formula>G136</formula>
    </cfRule>
  </conditionalFormatting>
  <conditionalFormatting sqref="H137">
    <cfRule type="cellIs" dxfId="125" priority="145" stopIfTrue="1" operator="lessThan">
      <formula>H136</formula>
    </cfRule>
  </conditionalFormatting>
  <conditionalFormatting sqref="I137">
    <cfRule type="cellIs" dxfId="124" priority="144" stopIfTrue="1" operator="lessThan">
      <formula>I136</formula>
    </cfRule>
  </conditionalFormatting>
  <conditionalFormatting sqref="J137">
    <cfRule type="cellIs" dxfId="123" priority="143" stopIfTrue="1" operator="lessThan">
      <formula>J136</formula>
    </cfRule>
  </conditionalFormatting>
  <conditionalFormatting sqref="K137">
    <cfRule type="cellIs" dxfId="122" priority="142" stopIfTrue="1" operator="lessThan">
      <formula>K136</formula>
    </cfRule>
  </conditionalFormatting>
  <conditionalFormatting sqref="L137">
    <cfRule type="cellIs" dxfId="121" priority="141" stopIfTrue="1" operator="lessThan">
      <formula>L136</formula>
    </cfRule>
  </conditionalFormatting>
  <conditionalFormatting sqref="M137">
    <cfRule type="cellIs" dxfId="120" priority="140" stopIfTrue="1" operator="lessThan">
      <formula>M136</formula>
    </cfRule>
  </conditionalFormatting>
  <conditionalFormatting sqref="N137">
    <cfRule type="cellIs" dxfId="119" priority="139" stopIfTrue="1" operator="lessThan">
      <formula>N136</formula>
    </cfRule>
  </conditionalFormatting>
  <conditionalFormatting sqref="O137">
    <cfRule type="cellIs" dxfId="118" priority="138" stopIfTrue="1" operator="lessThan">
      <formula>O136</formula>
    </cfRule>
  </conditionalFormatting>
  <conditionalFormatting sqref="P137">
    <cfRule type="cellIs" dxfId="117" priority="137" stopIfTrue="1" operator="lessThan">
      <formula>P136</formula>
    </cfRule>
  </conditionalFormatting>
  <conditionalFormatting sqref="Q137">
    <cfRule type="cellIs" dxfId="116" priority="136" stopIfTrue="1" operator="lessThan">
      <formula>Q136</formula>
    </cfRule>
  </conditionalFormatting>
  <conditionalFormatting sqref="R137">
    <cfRule type="cellIs" dxfId="115" priority="135" stopIfTrue="1" operator="lessThan">
      <formula>R136</formula>
    </cfRule>
  </conditionalFormatting>
  <conditionalFormatting sqref="S137">
    <cfRule type="cellIs" dxfId="114" priority="134" stopIfTrue="1" operator="lessThan">
      <formula>S136</formula>
    </cfRule>
  </conditionalFormatting>
  <conditionalFormatting sqref="D147">
    <cfRule type="cellIs" dxfId="113" priority="133" stopIfTrue="1" operator="lessThan">
      <formula>D146</formula>
    </cfRule>
  </conditionalFormatting>
  <conditionalFormatting sqref="E147:F147">
    <cfRule type="cellIs" dxfId="112" priority="132" stopIfTrue="1" operator="lessThan">
      <formula>E146</formula>
    </cfRule>
  </conditionalFormatting>
  <conditionalFormatting sqref="G147">
    <cfRule type="cellIs" dxfId="111" priority="131" stopIfTrue="1" operator="lessThan">
      <formula>G146</formula>
    </cfRule>
  </conditionalFormatting>
  <conditionalFormatting sqref="H147">
    <cfRule type="cellIs" dxfId="110" priority="130" stopIfTrue="1" operator="lessThan">
      <formula>H146</formula>
    </cfRule>
  </conditionalFormatting>
  <conditionalFormatting sqref="I147">
    <cfRule type="cellIs" dxfId="109" priority="129" stopIfTrue="1" operator="lessThan">
      <formula>I146</formula>
    </cfRule>
  </conditionalFormatting>
  <conditionalFormatting sqref="J147">
    <cfRule type="cellIs" dxfId="108" priority="128" stopIfTrue="1" operator="lessThan">
      <formula>J146</formula>
    </cfRule>
  </conditionalFormatting>
  <conditionalFormatting sqref="K147">
    <cfRule type="cellIs" dxfId="107" priority="127" stopIfTrue="1" operator="lessThan">
      <formula>K146</formula>
    </cfRule>
  </conditionalFormatting>
  <conditionalFormatting sqref="L147">
    <cfRule type="cellIs" dxfId="106" priority="126" stopIfTrue="1" operator="lessThan">
      <formula>L146</formula>
    </cfRule>
  </conditionalFormatting>
  <conditionalFormatting sqref="M147">
    <cfRule type="cellIs" dxfId="105" priority="125" stopIfTrue="1" operator="lessThan">
      <formula>M146</formula>
    </cfRule>
  </conditionalFormatting>
  <conditionalFormatting sqref="N147">
    <cfRule type="cellIs" dxfId="104" priority="124" stopIfTrue="1" operator="lessThan">
      <formula>N146</formula>
    </cfRule>
  </conditionalFormatting>
  <conditionalFormatting sqref="O147">
    <cfRule type="cellIs" dxfId="103" priority="123" stopIfTrue="1" operator="lessThan">
      <formula>O146</formula>
    </cfRule>
  </conditionalFormatting>
  <conditionalFormatting sqref="P147">
    <cfRule type="cellIs" dxfId="102" priority="122" stopIfTrue="1" operator="lessThan">
      <formula>P146</formula>
    </cfRule>
  </conditionalFormatting>
  <conditionalFormatting sqref="Q147">
    <cfRule type="cellIs" dxfId="101" priority="121" stopIfTrue="1" operator="lessThan">
      <formula>Q146</formula>
    </cfRule>
  </conditionalFormatting>
  <conditionalFormatting sqref="R147">
    <cfRule type="cellIs" dxfId="100" priority="120" stopIfTrue="1" operator="lessThan">
      <formula>R146</formula>
    </cfRule>
  </conditionalFormatting>
  <conditionalFormatting sqref="S147">
    <cfRule type="cellIs" dxfId="99" priority="119" stopIfTrue="1" operator="lessThan">
      <formula>S146</formula>
    </cfRule>
  </conditionalFormatting>
  <conditionalFormatting sqref="D166">
    <cfRule type="cellIs" dxfId="98" priority="118" stopIfTrue="1" operator="lessThan">
      <formula>D165</formula>
    </cfRule>
  </conditionalFormatting>
  <conditionalFormatting sqref="E166:F166">
    <cfRule type="cellIs" dxfId="97" priority="117" stopIfTrue="1" operator="lessThan">
      <formula>E165</formula>
    </cfRule>
  </conditionalFormatting>
  <conditionalFormatting sqref="G166">
    <cfRule type="cellIs" dxfId="96" priority="116" stopIfTrue="1" operator="lessThan">
      <formula>G165</formula>
    </cfRule>
  </conditionalFormatting>
  <conditionalFormatting sqref="H166">
    <cfRule type="cellIs" dxfId="95" priority="115" stopIfTrue="1" operator="lessThan">
      <formula>H165</formula>
    </cfRule>
  </conditionalFormatting>
  <conditionalFormatting sqref="I166">
    <cfRule type="cellIs" dxfId="94" priority="114" stopIfTrue="1" operator="lessThan">
      <formula>I165</formula>
    </cfRule>
  </conditionalFormatting>
  <conditionalFormatting sqref="J166">
    <cfRule type="cellIs" dxfId="93" priority="113" stopIfTrue="1" operator="lessThan">
      <formula>J165</formula>
    </cfRule>
  </conditionalFormatting>
  <conditionalFormatting sqref="K166">
    <cfRule type="cellIs" dxfId="92" priority="112" stopIfTrue="1" operator="lessThan">
      <formula>K165</formula>
    </cfRule>
  </conditionalFormatting>
  <conditionalFormatting sqref="L166">
    <cfRule type="cellIs" dxfId="91" priority="111" stopIfTrue="1" operator="lessThan">
      <formula>L165</formula>
    </cfRule>
  </conditionalFormatting>
  <conditionalFormatting sqref="M166">
    <cfRule type="cellIs" dxfId="90" priority="110" stopIfTrue="1" operator="lessThan">
      <formula>M165</formula>
    </cfRule>
  </conditionalFormatting>
  <conditionalFormatting sqref="N166">
    <cfRule type="cellIs" dxfId="89" priority="109" stopIfTrue="1" operator="lessThan">
      <formula>N165</formula>
    </cfRule>
  </conditionalFormatting>
  <conditionalFormatting sqref="O166">
    <cfRule type="cellIs" dxfId="88" priority="108" stopIfTrue="1" operator="lessThan">
      <formula>O165</formula>
    </cfRule>
  </conditionalFormatting>
  <conditionalFormatting sqref="P166">
    <cfRule type="cellIs" dxfId="87" priority="107" stopIfTrue="1" operator="lessThan">
      <formula>P165</formula>
    </cfRule>
  </conditionalFormatting>
  <conditionalFormatting sqref="Q166">
    <cfRule type="cellIs" dxfId="86" priority="106" stopIfTrue="1" operator="lessThan">
      <formula>Q165</formula>
    </cfRule>
  </conditionalFormatting>
  <conditionalFormatting sqref="R166">
    <cfRule type="cellIs" dxfId="85" priority="105" stopIfTrue="1" operator="lessThan">
      <formula>R165</formula>
    </cfRule>
  </conditionalFormatting>
  <conditionalFormatting sqref="S166">
    <cfRule type="cellIs" dxfId="84" priority="104" stopIfTrue="1" operator="lessThan">
      <formula>S165</formula>
    </cfRule>
  </conditionalFormatting>
  <conditionalFormatting sqref="D176">
    <cfRule type="cellIs" dxfId="83" priority="103" stopIfTrue="1" operator="lessThan">
      <formula>D175</formula>
    </cfRule>
  </conditionalFormatting>
  <conditionalFormatting sqref="E176:F176">
    <cfRule type="cellIs" dxfId="82" priority="102" stopIfTrue="1" operator="lessThan">
      <formula>E175</formula>
    </cfRule>
  </conditionalFormatting>
  <conditionalFormatting sqref="G176">
    <cfRule type="cellIs" dxfId="81" priority="101" stopIfTrue="1" operator="lessThan">
      <formula>G175</formula>
    </cfRule>
  </conditionalFormatting>
  <conditionalFormatting sqref="H176">
    <cfRule type="cellIs" dxfId="80" priority="100" stopIfTrue="1" operator="lessThan">
      <formula>H175</formula>
    </cfRule>
  </conditionalFormatting>
  <conditionalFormatting sqref="I176">
    <cfRule type="cellIs" dxfId="79" priority="99" stopIfTrue="1" operator="lessThan">
      <formula>I175</formula>
    </cfRule>
  </conditionalFormatting>
  <conditionalFormatting sqref="J176">
    <cfRule type="cellIs" dxfId="78" priority="98" stopIfTrue="1" operator="lessThan">
      <formula>J175</formula>
    </cfRule>
  </conditionalFormatting>
  <conditionalFormatting sqref="K176">
    <cfRule type="cellIs" dxfId="77" priority="97" stopIfTrue="1" operator="lessThan">
      <formula>K175</formula>
    </cfRule>
  </conditionalFormatting>
  <conditionalFormatting sqref="L176">
    <cfRule type="cellIs" dxfId="76" priority="96" stopIfTrue="1" operator="lessThan">
      <formula>L175</formula>
    </cfRule>
  </conditionalFormatting>
  <conditionalFormatting sqref="M176">
    <cfRule type="cellIs" dxfId="75" priority="95" stopIfTrue="1" operator="lessThan">
      <formula>M175</formula>
    </cfRule>
  </conditionalFormatting>
  <conditionalFormatting sqref="N176">
    <cfRule type="cellIs" dxfId="74" priority="94" stopIfTrue="1" operator="lessThan">
      <formula>N175</formula>
    </cfRule>
  </conditionalFormatting>
  <conditionalFormatting sqref="O176">
    <cfRule type="cellIs" dxfId="73" priority="93" stopIfTrue="1" operator="lessThan">
      <formula>O175</formula>
    </cfRule>
  </conditionalFormatting>
  <conditionalFormatting sqref="P176">
    <cfRule type="cellIs" dxfId="72" priority="92" stopIfTrue="1" operator="lessThan">
      <formula>P175</formula>
    </cfRule>
  </conditionalFormatting>
  <conditionalFormatting sqref="Q176">
    <cfRule type="cellIs" dxfId="71" priority="91" stopIfTrue="1" operator="lessThan">
      <formula>Q175</formula>
    </cfRule>
  </conditionalFormatting>
  <conditionalFormatting sqref="R176">
    <cfRule type="cellIs" dxfId="70" priority="90" stopIfTrue="1" operator="lessThan">
      <formula>R175</formula>
    </cfRule>
  </conditionalFormatting>
  <conditionalFormatting sqref="S176">
    <cfRule type="cellIs" dxfId="69" priority="89" stopIfTrue="1" operator="lessThan">
      <formula>S175</formula>
    </cfRule>
  </conditionalFormatting>
  <conditionalFormatting sqref="D186">
    <cfRule type="cellIs" dxfId="68" priority="88" stopIfTrue="1" operator="lessThan">
      <formula>D185</formula>
    </cfRule>
  </conditionalFormatting>
  <conditionalFormatting sqref="E186:F186">
    <cfRule type="cellIs" dxfId="67" priority="87" stopIfTrue="1" operator="lessThan">
      <formula>E185</formula>
    </cfRule>
  </conditionalFormatting>
  <conditionalFormatting sqref="G186">
    <cfRule type="cellIs" dxfId="66" priority="86" stopIfTrue="1" operator="lessThan">
      <formula>G185</formula>
    </cfRule>
  </conditionalFormatting>
  <conditionalFormatting sqref="H186">
    <cfRule type="cellIs" dxfId="65" priority="85" stopIfTrue="1" operator="lessThan">
      <formula>H185</formula>
    </cfRule>
  </conditionalFormatting>
  <conditionalFormatting sqref="I186">
    <cfRule type="cellIs" dxfId="64" priority="84" stopIfTrue="1" operator="lessThan">
      <formula>I185</formula>
    </cfRule>
  </conditionalFormatting>
  <conditionalFormatting sqref="J186">
    <cfRule type="cellIs" dxfId="63" priority="83" stopIfTrue="1" operator="lessThan">
      <formula>J185</formula>
    </cfRule>
  </conditionalFormatting>
  <conditionalFormatting sqref="K186">
    <cfRule type="cellIs" dxfId="62" priority="82" stopIfTrue="1" operator="lessThan">
      <formula>K185</formula>
    </cfRule>
  </conditionalFormatting>
  <conditionalFormatting sqref="L186">
    <cfRule type="cellIs" dxfId="61" priority="81" stopIfTrue="1" operator="lessThan">
      <formula>L185</formula>
    </cfRule>
  </conditionalFormatting>
  <conditionalFormatting sqref="M186">
    <cfRule type="cellIs" dxfId="60" priority="80" stopIfTrue="1" operator="lessThan">
      <formula>M185</formula>
    </cfRule>
  </conditionalFormatting>
  <conditionalFormatting sqref="N186">
    <cfRule type="cellIs" dxfId="59" priority="79" stopIfTrue="1" operator="lessThan">
      <formula>N185</formula>
    </cfRule>
  </conditionalFormatting>
  <conditionalFormatting sqref="O186">
    <cfRule type="cellIs" dxfId="58" priority="78" stopIfTrue="1" operator="lessThan">
      <formula>O185</formula>
    </cfRule>
  </conditionalFormatting>
  <conditionalFormatting sqref="P186">
    <cfRule type="cellIs" dxfId="57" priority="77" stopIfTrue="1" operator="lessThan">
      <formula>P185</formula>
    </cfRule>
  </conditionalFormatting>
  <conditionalFormatting sqref="Q186">
    <cfRule type="cellIs" dxfId="56" priority="76" stopIfTrue="1" operator="lessThan">
      <formula>Q185</formula>
    </cfRule>
  </conditionalFormatting>
  <conditionalFormatting sqref="R186">
    <cfRule type="cellIs" dxfId="55" priority="75" stopIfTrue="1" operator="lessThan">
      <formula>R185</formula>
    </cfRule>
  </conditionalFormatting>
  <conditionalFormatting sqref="S186">
    <cfRule type="cellIs" dxfId="54" priority="74" stopIfTrue="1" operator="lessThan">
      <formula>S185</formula>
    </cfRule>
  </conditionalFormatting>
  <conditionalFormatting sqref="D196">
    <cfRule type="cellIs" dxfId="53" priority="73" stopIfTrue="1" operator="lessThan">
      <formula>D195</formula>
    </cfRule>
  </conditionalFormatting>
  <conditionalFormatting sqref="E196:F196">
    <cfRule type="cellIs" dxfId="52" priority="72" stopIfTrue="1" operator="lessThan">
      <formula>E195</formula>
    </cfRule>
  </conditionalFormatting>
  <conditionalFormatting sqref="G196">
    <cfRule type="cellIs" dxfId="51" priority="71" stopIfTrue="1" operator="lessThan">
      <formula>G195</formula>
    </cfRule>
  </conditionalFormatting>
  <conditionalFormatting sqref="H196">
    <cfRule type="cellIs" dxfId="50" priority="70" stopIfTrue="1" operator="lessThan">
      <formula>H195</formula>
    </cfRule>
  </conditionalFormatting>
  <conditionalFormatting sqref="I196">
    <cfRule type="cellIs" dxfId="49" priority="69" stopIfTrue="1" operator="lessThan">
      <formula>I195</formula>
    </cfRule>
  </conditionalFormatting>
  <conditionalFormatting sqref="J196">
    <cfRule type="cellIs" dxfId="48" priority="68" stopIfTrue="1" operator="lessThan">
      <formula>J195</formula>
    </cfRule>
  </conditionalFormatting>
  <conditionalFormatting sqref="K196">
    <cfRule type="cellIs" dxfId="47" priority="67" stopIfTrue="1" operator="lessThan">
      <formula>K195</formula>
    </cfRule>
  </conditionalFormatting>
  <conditionalFormatting sqref="L196">
    <cfRule type="cellIs" dxfId="46" priority="66" stopIfTrue="1" operator="lessThan">
      <formula>L195</formula>
    </cfRule>
  </conditionalFormatting>
  <conditionalFormatting sqref="M196">
    <cfRule type="cellIs" dxfId="45" priority="65" stopIfTrue="1" operator="lessThan">
      <formula>M195</formula>
    </cfRule>
  </conditionalFormatting>
  <conditionalFormatting sqref="N196">
    <cfRule type="cellIs" dxfId="44" priority="64" stopIfTrue="1" operator="lessThan">
      <formula>N195</formula>
    </cfRule>
  </conditionalFormatting>
  <conditionalFormatting sqref="O196">
    <cfRule type="cellIs" dxfId="43" priority="63" stopIfTrue="1" operator="lessThan">
      <formula>O195</formula>
    </cfRule>
  </conditionalFormatting>
  <conditionalFormatting sqref="P196">
    <cfRule type="cellIs" dxfId="42" priority="62" stopIfTrue="1" operator="lessThan">
      <formula>P195</formula>
    </cfRule>
  </conditionalFormatting>
  <conditionalFormatting sqref="Q196">
    <cfRule type="cellIs" dxfId="41" priority="61" stopIfTrue="1" operator="lessThan">
      <formula>Q195</formula>
    </cfRule>
  </conditionalFormatting>
  <conditionalFormatting sqref="R196">
    <cfRule type="cellIs" dxfId="40" priority="60" stopIfTrue="1" operator="lessThan">
      <formula>R195</formula>
    </cfRule>
  </conditionalFormatting>
  <conditionalFormatting sqref="S196">
    <cfRule type="cellIs" dxfId="39" priority="59" stopIfTrue="1" operator="lessThan">
      <formula>S195</formula>
    </cfRule>
  </conditionalFormatting>
  <conditionalFormatting sqref="D206">
    <cfRule type="cellIs" dxfId="38" priority="58" stopIfTrue="1" operator="lessThan">
      <formula>D205</formula>
    </cfRule>
  </conditionalFormatting>
  <conditionalFormatting sqref="E206:F206">
    <cfRule type="cellIs" dxfId="37" priority="57" stopIfTrue="1" operator="lessThan">
      <formula>E205</formula>
    </cfRule>
  </conditionalFormatting>
  <conditionalFormatting sqref="G206">
    <cfRule type="cellIs" dxfId="36" priority="56" stopIfTrue="1" operator="lessThan">
      <formula>G205</formula>
    </cfRule>
  </conditionalFormatting>
  <conditionalFormatting sqref="H206">
    <cfRule type="cellIs" dxfId="35" priority="55" stopIfTrue="1" operator="lessThan">
      <formula>H205</formula>
    </cfRule>
  </conditionalFormatting>
  <conditionalFormatting sqref="I206">
    <cfRule type="cellIs" dxfId="34" priority="54" stopIfTrue="1" operator="lessThan">
      <formula>I205</formula>
    </cfRule>
  </conditionalFormatting>
  <conditionalFormatting sqref="J206">
    <cfRule type="cellIs" dxfId="33" priority="53" stopIfTrue="1" operator="lessThan">
      <formula>J205</formula>
    </cfRule>
  </conditionalFormatting>
  <conditionalFormatting sqref="K206">
    <cfRule type="cellIs" dxfId="32" priority="52" stopIfTrue="1" operator="lessThan">
      <formula>K205</formula>
    </cfRule>
  </conditionalFormatting>
  <conditionalFormatting sqref="L206">
    <cfRule type="cellIs" dxfId="31" priority="51" stopIfTrue="1" operator="lessThan">
      <formula>L205</formula>
    </cfRule>
  </conditionalFormatting>
  <conditionalFormatting sqref="M206">
    <cfRule type="cellIs" dxfId="30" priority="50" stopIfTrue="1" operator="lessThan">
      <formula>M205</formula>
    </cfRule>
  </conditionalFormatting>
  <conditionalFormatting sqref="N206">
    <cfRule type="cellIs" dxfId="29" priority="49" stopIfTrue="1" operator="lessThan">
      <formula>N205</formula>
    </cfRule>
  </conditionalFormatting>
  <conditionalFormatting sqref="O206">
    <cfRule type="cellIs" dxfId="28" priority="48" stopIfTrue="1" operator="lessThan">
      <formula>O205</formula>
    </cfRule>
  </conditionalFormatting>
  <conditionalFormatting sqref="P206">
    <cfRule type="cellIs" dxfId="27" priority="47" stopIfTrue="1" operator="lessThan">
      <formula>P205</formula>
    </cfRule>
  </conditionalFormatting>
  <conditionalFormatting sqref="Q206">
    <cfRule type="cellIs" dxfId="26" priority="46" stopIfTrue="1" operator="lessThan">
      <formula>Q205</formula>
    </cfRule>
  </conditionalFormatting>
  <conditionalFormatting sqref="R206">
    <cfRule type="cellIs" dxfId="25" priority="45" stopIfTrue="1" operator="lessThan">
      <formula>R205</formula>
    </cfRule>
  </conditionalFormatting>
  <conditionalFormatting sqref="S206">
    <cfRule type="cellIs" dxfId="24" priority="44" stopIfTrue="1" operator="lessThan">
      <formula>S205</formula>
    </cfRule>
  </conditionalFormatting>
  <conditionalFormatting sqref="C25">
    <cfRule type="cellIs" dxfId="23" priority="31" operator="lessThan">
      <formula>0</formula>
    </cfRule>
  </conditionalFormatting>
  <conditionalFormatting sqref="C176">
    <cfRule type="cellIs" dxfId="22" priority="30" operator="lessThan">
      <formula>0</formula>
    </cfRule>
  </conditionalFormatting>
  <conditionalFormatting sqref="C10:C11">
    <cfRule type="cellIs" dxfId="21" priority="26" operator="lessThan">
      <formula>0</formula>
    </cfRule>
  </conditionalFormatting>
  <conditionalFormatting sqref="C35">
    <cfRule type="cellIs" dxfId="20" priority="25" operator="lessThan">
      <formula>0</formula>
    </cfRule>
  </conditionalFormatting>
  <conditionalFormatting sqref="C59">
    <cfRule type="cellIs" dxfId="19" priority="24" operator="lessThan">
      <formula>0</formula>
    </cfRule>
  </conditionalFormatting>
  <conditionalFormatting sqref="C69">
    <cfRule type="cellIs" dxfId="18" priority="23" operator="lessThan">
      <formula>0</formula>
    </cfRule>
  </conditionalFormatting>
  <conditionalFormatting sqref="C79">
    <cfRule type="cellIs" dxfId="17" priority="22" operator="lessThan">
      <formula>0</formula>
    </cfRule>
  </conditionalFormatting>
  <conditionalFormatting sqref="C89">
    <cfRule type="cellIs" dxfId="16" priority="21" operator="lessThan">
      <formula>0</formula>
    </cfRule>
  </conditionalFormatting>
  <conditionalFormatting sqref="C117">
    <cfRule type="cellIs" dxfId="15" priority="20" operator="lessThan">
      <formula>0</formula>
    </cfRule>
  </conditionalFormatting>
  <conditionalFormatting sqref="C127">
    <cfRule type="cellIs" dxfId="14" priority="19" operator="lessThan">
      <formula>0</formula>
    </cfRule>
  </conditionalFormatting>
  <conditionalFormatting sqref="C137">
    <cfRule type="cellIs" dxfId="13" priority="18" operator="lessThan">
      <formula>0</formula>
    </cfRule>
  </conditionalFormatting>
  <conditionalFormatting sqref="C147">
    <cfRule type="cellIs" dxfId="12" priority="17" operator="lessThan">
      <formula>0</formula>
    </cfRule>
  </conditionalFormatting>
  <conditionalFormatting sqref="C166">
    <cfRule type="cellIs" dxfId="11" priority="16" operator="lessThan">
      <formula>0</formula>
    </cfRule>
  </conditionalFormatting>
  <conditionalFormatting sqref="C186">
    <cfRule type="cellIs" dxfId="10" priority="15" operator="lessThan">
      <formula>0</formula>
    </cfRule>
  </conditionalFormatting>
  <conditionalFormatting sqref="C196">
    <cfRule type="cellIs" dxfId="9" priority="14" operator="lessThan">
      <formula>0</formula>
    </cfRule>
  </conditionalFormatting>
  <conditionalFormatting sqref="C206">
    <cfRule type="cellIs" dxfId="8" priority="13" operator="lessThan">
      <formula>0</formula>
    </cfRule>
  </conditionalFormatting>
  <conditionalFormatting sqref="D48:S48">
    <cfRule type="cellIs" dxfId="7" priority="11" operator="equal">
      <formula>""</formula>
    </cfRule>
    <cfRule type="cellIs" dxfId="6" priority="12" operator="notEqual">
      <formula>""</formula>
    </cfRule>
  </conditionalFormatting>
  <conditionalFormatting sqref="D108:S108">
    <cfRule type="cellIs" dxfId="5" priority="9" operator="equal">
      <formula>""</formula>
    </cfRule>
    <cfRule type="cellIs" dxfId="4" priority="10" operator="notEqual">
      <formula>""</formula>
    </cfRule>
  </conditionalFormatting>
  <conditionalFormatting sqref="D160:S160">
    <cfRule type="cellIs" dxfId="3" priority="3" operator="equal">
      <formula>""</formula>
    </cfRule>
    <cfRule type="cellIs" dxfId="2" priority="4" operator="notEqual">
      <formula>""</formula>
    </cfRule>
  </conditionalFormatting>
  <conditionalFormatting sqref="D159:S159">
    <cfRule type="cellIs" dxfId="1" priority="1" operator="equal">
      <formula>""</formula>
    </cfRule>
    <cfRule type="cellIs" dxfId="0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D27:S32 D61:S66 D148:S152 D19:S22 D90:S92 D71:S76 D81:S86 D52:S56 D138:S144 D111:S114 D128:S134 D122:S124 D118:S120 D187:S193 D177:S183 D167:S173 D162:S163 D197:S203</xm:sqref>
        </x14:dataValidation>
        <x14:dataValidation type="list" allowBlank="1" showInputMessage="1" showErrorMessage="1">
          <x14:formula1>
            <xm:f>'[1]Dados de Físico Semanal'!#REF!</xm:f>
          </x14:formula1>
          <xm:sqref>D17:S18 D51:S51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99" t="s">
        <v>336</v>
      </c>
      <c r="C5" s="900"/>
      <c r="D5" s="900"/>
      <c r="E5" s="900"/>
      <c r="F5" s="900"/>
      <c r="G5" s="900"/>
      <c r="H5" s="900"/>
      <c r="I5" s="900"/>
      <c r="J5" s="900"/>
      <c r="K5" s="900"/>
      <c r="L5" s="901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902" t="s">
        <v>338</v>
      </c>
      <c r="E8" s="902"/>
      <c r="F8" s="902"/>
      <c r="G8" s="902"/>
      <c r="H8" s="902"/>
      <c r="I8" s="902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903" t="s">
        <v>340</v>
      </c>
      <c r="E9" s="903"/>
      <c r="F9" s="903"/>
      <c r="G9" s="903"/>
      <c r="H9" s="903"/>
      <c r="I9" s="903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904" t="s">
        <v>342</v>
      </c>
      <c r="E10" s="904"/>
      <c r="F10" s="904"/>
      <c r="G10" s="904"/>
      <c r="H10" s="904"/>
      <c r="I10" s="904"/>
      <c r="J10" s="214"/>
      <c r="K10" s="211" t="s">
        <v>343</v>
      </c>
      <c r="L10" s="255">
        <f>IFERROR(L8-L9,"")</f>
        <v>30</v>
      </c>
    </row>
    <row r="11" spans="2:12" x14ac:dyDescent="0.2">
      <c r="B11" s="795" t="s">
        <v>344</v>
      </c>
      <c r="C11" s="796"/>
      <c r="D11" s="796"/>
      <c r="E11" s="796"/>
      <c r="F11" s="796"/>
      <c r="G11" s="796"/>
      <c r="H11" s="796"/>
      <c r="I11" s="796"/>
      <c r="J11" s="796"/>
      <c r="K11" s="796"/>
      <c r="L11" s="797"/>
    </row>
    <row r="12" spans="2:12" x14ac:dyDescent="0.2">
      <c r="B12" s="905" t="s">
        <v>345</v>
      </c>
      <c r="C12" s="889"/>
      <c r="D12" s="889" t="s">
        <v>404</v>
      </c>
      <c r="E12" s="889"/>
      <c r="F12" s="889"/>
      <c r="G12" s="889"/>
      <c r="H12" s="889"/>
      <c r="I12" s="889"/>
      <c r="J12" s="889"/>
      <c r="K12" s="216" t="s">
        <v>346</v>
      </c>
      <c r="L12" s="217">
        <v>44670</v>
      </c>
    </row>
    <row r="13" spans="2:12" x14ac:dyDescent="0.2">
      <c r="B13" s="218" t="s">
        <v>347</v>
      </c>
      <c r="C13" s="889"/>
      <c r="D13" s="889"/>
      <c r="E13" s="889"/>
      <c r="F13" s="889"/>
      <c r="G13" s="889"/>
      <c r="H13" s="889"/>
      <c r="I13" s="889"/>
      <c r="J13" s="889"/>
      <c r="K13" s="216" t="s">
        <v>348</v>
      </c>
      <c r="L13" s="217">
        <v>44701</v>
      </c>
    </row>
    <row r="14" spans="2:12" x14ac:dyDescent="0.2">
      <c r="B14" s="905" t="s">
        <v>349</v>
      </c>
      <c r="C14" s="889"/>
      <c r="D14" s="889" t="s">
        <v>405</v>
      </c>
      <c r="E14" s="889"/>
      <c r="F14" s="889"/>
      <c r="G14" s="889"/>
      <c r="H14" s="889"/>
      <c r="I14" s="889"/>
      <c r="J14" s="889"/>
      <c r="K14" s="889"/>
      <c r="L14" s="890"/>
    </row>
    <row r="15" spans="2:12" x14ac:dyDescent="0.2">
      <c r="B15" s="905" t="s">
        <v>350</v>
      </c>
      <c r="C15" s="906"/>
      <c r="D15" s="906"/>
      <c r="E15" s="889" t="s">
        <v>402</v>
      </c>
      <c r="F15" s="889"/>
      <c r="G15" s="889"/>
      <c r="H15" s="889"/>
      <c r="I15" s="889"/>
      <c r="J15" s="889"/>
      <c r="K15" s="889"/>
      <c r="L15" s="890"/>
    </row>
    <row r="16" spans="2:12" x14ac:dyDescent="0.2">
      <c r="B16" s="218" t="s">
        <v>351</v>
      </c>
      <c r="C16" s="249"/>
      <c r="D16" s="907"/>
      <c r="E16" s="907"/>
      <c r="F16" s="907"/>
      <c r="G16" s="907"/>
      <c r="H16" s="907"/>
      <c r="I16" s="907"/>
      <c r="J16" s="907"/>
      <c r="K16" s="907"/>
      <c r="L16" s="908"/>
    </row>
    <row r="17" spans="2:12" x14ac:dyDescent="0.2">
      <c r="B17" s="795" t="s">
        <v>352</v>
      </c>
      <c r="C17" s="796"/>
      <c r="D17" s="796"/>
      <c r="E17" s="796"/>
      <c r="F17" s="796"/>
      <c r="G17" s="796"/>
      <c r="H17" s="796"/>
      <c r="I17" s="796"/>
      <c r="J17" s="796"/>
      <c r="K17" s="796"/>
      <c r="L17" s="797"/>
    </row>
    <row r="18" spans="2:12" x14ac:dyDescent="0.2">
      <c r="B18" s="905" t="s">
        <v>353</v>
      </c>
      <c r="C18" s="906"/>
      <c r="D18" s="906"/>
      <c r="E18" s="889"/>
      <c r="F18" s="889"/>
      <c r="G18" s="889"/>
      <c r="H18" s="889"/>
      <c r="I18" s="889"/>
      <c r="J18" s="889"/>
      <c r="K18" s="889"/>
      <c r="L18" s="890"/>
    </row>
    <row r="19" spans="2:12" x14ac:dyDescent="0.2">
      <c r="B19" s="219" t="s">
        <v>321</v>
      </c>
      <c r="C19" s="889"/>
      <c r="D19" s="889"/>
      <c r="E19" s="889"/>
      <c r="F19" s="889"/>
      <c r="G19" s="889"/>
      <c r="H19" s="889"/>
      <c r="I19" s="889"/>
      <c r="J19" s="889"/>
      <c r="K19" s="889"/>
      <c r="L19" s="890"/>
    </row>
    <row r="20" spans="2:12" x14ac:dyDescent="0.2">
      <c r="B20" s="219" t="s">
        <v>351</v>
      </c>
      <c r="C20" s="889"/>
      <c r="D20" s="889"/>
      <c r="E20" s="889"/>
      <c r="F20" s="889"/>
      <c r="G20" s="889"/>
      <c r="H20" s="889"/>
      <c r="I20" s="889"/>
      <c r="J20" s="889"/>
      <c r="K20" s="889"/>
      <c r="L20" s="890"/>
    </row>
    <row r="21" spans="2:12" x14ac:dyDescent="0.2">
      <c r="B21" s="219" t="s">
        <v>354</v>
      </c>
      <c r="C21" s="889"/>
      <c r="D21" s="889"/>
      <c r="E21" s="889"/>
      <c r="F21" s="889"/>
      <c r="G21" s="889"/>
      <c r="H21" s="889"/>
      <c r="I21" s="889"/>
      <c r="J21" s="889"/>
      <c r="K21" s="889"/>
      <c r="L21" s="890"/>
    </row>
    <row r="22" spans="2:12" x14ac:dyDescent="0.2">
      <c r="B22" s="795" t="s">
        <v>355</v>
      </c>
      <c r="C22" s="796"/>
      <c r="D22" s="796"/>
      <c r="E22" s="796"/>
      <c r="F22" s="796"/>
      <c r="G22" s="796"/>
      <c r="H22" s="796"/>
      <c r="I22" s="796"/>
      <c r="J22" s="796"/>
      <c r="K22" s="796"/>
      <c r="L22" s="797"/>
    </row>
    <row r="23" spans="2:12" x14ac:dyDescent="0.2">
      <c r="B23" s="840" t="s">
        <v>356</v>
      </c>
      <c r="C23" s="819"/>
      <c r="D23" s="819"/>
      <c r="E23" s="819"/>
      <c r="F23" s="819"/>
      <c r="G23" s="819"/>
      <c r="H23" s="819"/>
      <c r="I23" s="819"/>
      <c r="J23" s="819"/>
      <c r="K23" s="819"/>
      <c r="L23" s="841"/>
    </row>
    <row r="24" spans="2:12" x14ac:dyDescent="0.2">
      <c r="B24" s="891" t="s">
        <v>357</v>
      </c>
      <c r="C24" s="861"/>
      <c r="D24" s="862"/>
      <c r="E24" s="877" t="s">
        <v>358</v>
      </c>
      <c r="F24" s="878"/>
      <c r="G24" s="878"/>
      <c r="H24" s="878"/>
      <c r="I24" s="878"/>
      <c r="J24" s="878"/>
      <c r="K24" s="879"/>
      <c r="L24" s="892" t="s">
        <v>359</v>
      </c>
    </row>
    <row r="25" spans="2:12" x14ac:dyDescent="0.2">
      <c r="B25" s="891"/>
      <c r="C25" s="861"/>
      <c r="D25" s="862"/>
      <c r="E25" s="880"/>
      <c r="F25" s="881"/>
      <c r="G25" s="881"/>
      <c r="H25" s="881"/>
      <c r="I25" s="881"/>
      <c r="J25" s="881"/>
      <c r="K25" s="882"/>
      <c r="L25" s="893"/>
    </row>
    <row r="26" spans="2:12" x14ac:dyDescent="0.2">
      <c r="B26" s="894" t="s">
        <v>400</v>
      </c>
      <c r="C26" s="783"/>
      <c r="D26" s="895"/>
      <c r="E26" s="785" t="s">
        <v>412</v>
      </c>
      <c r="F26" s="896"/>
      <c r="G26" s="896"/>
      <c r="H26" s="896"/>
      <c r="I26" s="896"/>
      <c r="J26" s="896"/>
      <c r="K26" s="895"/>
      <c r="L26" s="220">
        <v>2</v>
      </c>
    </row>
    <row r="27" spans="2:12" x14ac:dyDescent="0.2">
      <c r="B27" s="801" t="s">
        <v>411</v>
      </c>
      <c r="C27" s="783"/>
      <c r="D27" s="895"/>
      <c r="E27" s="897" t="s">
        <v>413</v>
      </c>
      <c r="F27" s="896"/>
      <c r="G27" s="896"/>
      <c r="H27" s="896"/>
      <c r="I27" s="896"/>
      <c r="J27" s="896"/>
      <c r="K27" s="895"/>
      <c r="L27" s="220">
        <v>1</v>
      </c>
    </row>
    <row r="28" spans="2:12" x14ac:dyDescent="0.2">
      <c r="B28" s="222"/>
      <c r="C28" s="260"/>
      <c r="D28" s="223"/>
      <c r="E28" s="897"/>
      <c r="F28" s="896"/>
      <c r="G28" s="896"/>
      <c r="H28" s="896"/>
      <c r="I28" s="896"/>
      <c r="J28" s="896"/>
      <c r="K28" s="895"/>
      <c r="L28" s="221"/>
    </row>
    <row r="29" spans="2:12" x14ac:dyDescent="0.2">
      <c r="B29" s="222"/>
      <c r="C29" s="260"/>
      <c r="D29" s="223"/>
      <c r="E29" s="897"/>
      <c r="F29" s="896"/>
      <c r="G29" s="896"/>
      <c r="H29" s="896"/>
      <c r="I29" s="896"/>
      <c r="J29" s="896"/>
      <c r="K29" s="895"/>
      <c r="L29" s="221"/>
    </row>
    <row r="30" spans="2:12" x14ac:dyDescent="0.2">
      <c r="B30" s="814" t="s">
        <v>360</v>
      </c>
      <c r="C30" s="898"/>
      <c r="D30" s="898"/>
      <c r="E30" s="898"/>
      <c r="F30" s="898"/>
      <c r="G30" s="898"/>
      <c r="H30" s="898"/>
      <c r="I30" s="898"/>
      <c r="J30" s="898"/>
      <c r="K30" s="816"/>
      <c r="L30" s="224">
        <f>SUM(L26:L29)</f>
        <v>3</v>
      </c>
    </row>
    <row r="31" spans="2:12" x14ac:dyDescent="0.2">
      <c r="B31" s="840" t="s">
        <v>361</v>
      </c>
      <c r="C31" s="819"/>
      <c r="D31" s="819"/>
      <c r="E31" s="819"/>
      <c r="F31" s="819"/>
      <c r="G31" s="819"/>
      <c r="H31" s="819"/>
      <c r="I31" s="819"/>
      <c r="J31" s="819"/>
      <c r="K31" s="819"/>
      <c r="L31" s="841"/>
    </row>
    <row r="32" spans="2:12" x14ac:dyDescent="0.2">
      <c r="B32" s="871" t="s">
        <v>362</v>
      </c>
      <c r="C32" s="877" t="s">
        <v>357</v>
      </c>
      <c r="D32" s="879"/>
      <c r="E32" s="877" t="s">
        <v>358</v>
      </c>
      <c r="F32" s="878"/>
      <c r="G32" s="878"/>
      <c r="H32" s="878"/>
      <c r="I32" s="878"/>
      <c r="J32" s="878"/>
      <c r="K32" s="879"/>
      <c r="L32" s="853" t="s">
        <v>359</v>
      </c>
    </row>
    <row r="33" spans="2:12" x14ac:dyDescent="0.2">
      <c r="B33" s="872"/>
      <c r="C33" s="880"/>
      <c r="D33" s="882"/>
      <c r="E33" s="880"/>
      <c r="F33" s="881"/>
      <c r="G33" s="881"/>
      <c r="H33" s="881"/>
      <c r="I33" s="881"/>
      <c r="J33" s="881"/>
      <c r="K33" s="882"/>
      <c r="L33" s="854"/>
    </row>
    <row r="34" spans="2:12" x14ac:dyDescent="0.2">
      <c r="B34" s="225"/>
      <c r="C34" s="855"/>
      <c r="D34" s="856"/>
      <c r="E34" s="857"/>
      <c r="F34" s="858"/>
      <c r="G34" s="858"/>
      <c r="H34" s="858"/>
      <c r="I34" s="858"/>
      <c r="J34" s="858"/>
      <c r="K34" s="859"/>
      <c r="L34" s="226"/>
    </row>
    <row r="35" spans="2:12" x14ac:dyDescent="0.2">
      <c r="B35" s="225"/>
      <c r="C35" s="855"/>
      <c r="D35" s="856"/>
      <c r="E35" s="857"/>
      <c r="F35" s="858"/>
      <c r="G35" s="858"/>
      <c r="H35" s="858"/>
      <c r="I35" s="858"/>
      <c r="J35" s="858"/>
      <c r="K35" s="859"/>
      <c r="L35" s="226"/>
    </row>
    <row r="36" spans="2:12" x14ac:dyDescent="0.2">
      <c r="B36" s="225"/>
      <c r="C36" s="855"/>
      <c r="D36" s="856"/>
      <c r="E36" s="860"/>
      <c r="F36" s="861"/>
      <c r="G36" s="861"/>
      <c r="H36" s="861"/>
      <c r="I36" s="861"/>
      <c r="J36" s="861"/>
      <c r="K36" s="862"/>
      <c r="L36" s="226"/>
    </row>
    <row r="37" spans="2:12" x14ac:dyDescent="0.2">
      <c r="B37" s="225"/>
      <c r="C37" s="855"/>
      <c r="D37" s="856"/>
      <c r="E37" s="860"/>
      <c r="F37" s="861"/>
      <c r="G37" s="861"/>
      <c r="H37" s="861"/>
      <c r="I37" s="861"/>
      <c r="J37" s="861"/>
      <c r="K37" s="862"/>
      <c r="L37" s="226"/>
    </row>
    <row r="38" spans="2:12" x14ac:dyDescent="0.2">
      <c r="B38" s="225"/>
      <c r="C38" s="855"/>
      <c r="D38" s="856"/>
      <c r="E38" s="860"/>
      <c r="F38" s="861"/>
      <c r="G38" s="861"/>
      <c r="H38" s="861"/>
      <c r="I38" s="861"/>
      <c r="J38" s="861"/>
      <c r="K38" s="862"/>
      <c r="L38" s="226"/>
    </row>
    <row r="39" spans="2:12" x14ac:dyDescent="0.2">
      <c r="B39" s="863" t="s">
        <v>360</v>
      </c>
      <c r="C39" s="864"/>
      <c r="D39" s="864"/>
      <c r="E39" s="864"/>
      <c r="F39" s="864"/>
      <c r="G39" s="864"/>
      <c r="H39" s="864"/>
      <c r="I39" s="864"/>
      <c r="J39" s="864"/>
      <c r="K39" s="865"/>
      <c r="L39" s="227">
        <f>SUM(L34:L38)</f>
        <v>0</v>
      </c>
    </row>
    <row r="40" spans="2:12" x14ac:dyDescent="0.2">
      <c r="B40" s="866" t="s">
        <v>406</v>
      </c>
      <c r="C40" s="867"/>
      <c r="D40" s="867"/>
      <c r="E40" s="867"/>
      <c r="F40" s="867"/>
      <c r="G40" s="867"/>
      <c r="H40" s="867"/>
      <c r="I40" s="867"/>
      <c r="J40" s="867"/>
      <c r="K40" s="868"/>
      <c r="L40" s="228">
        <f>L39+L30</f>
        <v>3</v>
      </c>
    </row>
    <row r="41" spans="2:12" x14ac:dyDescent="0.2">
      <c r="B41" s="795" t="s">
        <v>215</v>
      </c>
      <c r="C41" s="796"/>
      <c r="D41" s="796"/>
      <c r="E41" s="796"/>
      <c r="F41" s="796"/>
      <c r="G41" s="796"/>
      <c r="H41" s="796"/>
      <c r="I41" s="796"/>
      <c r="J41" s="796"/>
      <c r="K41" s="796"/>
      <c r="L41" s="797"/>
    </row>
    <row r="42" spans="2:12" x14ac:dyDescent="0.2">
      <c r="B42" s="840" t="s">
        <v>363</v>
      </c>
      <c r="C42" s="819"/>
      <c r="D42" s="819"/>
      <c r="E42" s="819"/>
      <c r="F42" s="819"/>
      <c r="G42" s="819"/>
      <c r="H42" s="819"/>
      <c r="I42" s="819"/>
      <c r="J42" s="840" t="s">
        <v>364</v>
      </c>
      <c r="K42" s="819"/>
      <c r="L42" s="841"/>
    </row>
    <row r="43" spans="2:12" x14ac:dyDescent="0.2">
      <c r="B43" s="871" t="s">
        <v>362</v>
      </c>
      <c r="C43" s="873" t="s">
        <v>29</v>
      </c>
      <c r="D43" s="874"/>
      <c r="E43" s="877" t="s">
        <v>1</v>
      </c>
      <c r="F43" s="878"/>
      <c r="G43" s="878"/>
      <c r="H43" s="879"/>
      <c r="I43" s="883" t="s">
        <v>359</v>
      </c>
      <c r="J43" s="885" t="s">
        <v>29</v>
      </c>
      <c r="K43" s="887" t="s">
        <v>1</v>
      </c>
      <c r="L43" s="883" t="s">
        <v>365</v>
      </c>
    </row>
    <row r="44" spans="2:12" x14ac:dyDescent="0.2">
      <c r="B44" s="872"/>
      <c r="C44" s="875"/>
      <c r="D44" s="876"/>
      <c r="E44" s="880"/>
      <c r="F44" s="881"/>
      <c r="G44" s="881"/>
      <c r="H44" s="882"/>
      <c r="I44" s="884"/>
      <c r="J44" s="886"/>
      <c r="K44" s="888"/>
      <c r="L44" s="884"/>
    </row>
    <row r="45" spans="2:12" x14ac:dyDescent="0.2">
      <c r="B45" s="229"/>
      <c r="C45" s="869"/>
      <c r="D45" s="859"/>
      <c r="E45" s="869"/>
      <c r="F45" s="870"/>
      <c r="G45" s="870"/>
      <c r="H45" s="859"/>
      <c r="I45" s="231"/>
      <c r="J45" s="232"/>
      <c r="K45" s="233"/>
      <c r="L45" s="221"/>
    </row>
    <row r="46" spans="2:12" x14ac:dyDescent="0.2">
      <c r="B46" s="229"/>
      <c r="C46" s="869"/>
      <c r="D46" s="859"/>
      <c r="E46" s="869"/>
      <c r="F46" s="870"/>
      <c r="G46" s="870"/>
      <c r="H46" s="859"/>
      <c r="I46" s="234"/>
      <c r="J46" s="235"/>
      <c r="K46" s="236"/>
      <c r="L46" s="237"/>
    </row>
    <row r="47" spans="2:12" x14ac:dyDescent="0.2">
      <c r="B47" s="229"/>
      <c r="C47" s="869"/>
      <c r="D47" s="859"/>
      <c r="E47" s="869"/>
      <c r="F47" s="870"/>
      <c r="G47" s="870"/>
      <c r="H47" s="859"/>
      <c r="I47" s="239"/>
      <c r="J47" s="230"/>
      <c r="K47" s="238"/>
      <c r="L47" s="220"/>
    </row>
    <row r="48" spans="2:12" x14ac:dyDescent="0.2">
      <c r="B48" s="814" t="s">
        <v>366</v>
      </c>
      <c r="C48" s="815"/>
      <c r="D48" s="815"/>
      <c r="E48" s="815"/>
      <c r="F48" s="815"/>
      <c r="G48" s="815"/>
      <c r="H48" s="816"/>
      <c r="I48" s="252">
        <f>SUM(I45:I47)</f>
        <v>0</v>
      </c>
      <c r="J48" s="817" t="s">
        <v>366</v>
      </c>
      <c r="K48" s="818"/>
      <c r="L48" s="240">
        <f>SUM(L45:L47)</f>
        <v>0</v>
      </c>
    </row>
    <row r="49" spans="2:12" x14ac:dyDescent="0.2">
      <c r="B49" s="814" t="s">
        <v>27</v>
      </c>
      <c r="C49" s="815"/>
      <c r="D49" s="815"/>
      <c r="E49" s="815"/>
      <c r="F49" s="815"/>
      <c r="G49" s="815"/>
      <c r="H49" s="815"/>
      <c r="I49" s="815"/>
      <c r="J49" s="815"/>
      <c r="K49" s="816"/>
      <c r="L49" s="240">
        <f>L48+I48</f>
        <v>0</v>
      </c>
    </row>
    <row r="50" spans="2:12" x14ac:dyDescent="0.2">
      <c r="B50" s="795" t="s">
        <v>388</v>
      </c>
      <c r="C50" s="796"/>
      <c r="D50" s="796"/>
      <c r="E50" s="796"/>
      <c r="F50" s="796"/>
      <c r="G50" s="796"/>
      <c r="H50" s="796"/>
      <c r="I50" s="796"/>
      <c r="J50" s="796"/>
      <c r="K50" s="796"/>
      <c r="L50" s="797"/>
    </row>
    <row r="51" spans="2:12" x14ac:dyDescent="0.2">
      <c r="B51" s="840" t="s">
        <v>368</v>
      </c>
      <c r="C51" s="819"/>
      <c r="D51" s="841"/>
      <c r="E51" s="819" t="s">
        <v>394</v>
      </c>
      <c r="F51" s="819"/>
      <c r="G51" s="820" t="s">
        <v>389</v>
      </c>
      <c r="H51" s="821"/>
      <c r="I51" s="821"/>
      <c r="J51" s="821"/>
      <c r="K51" s="821"/>
      <c r="L51" s="822"/>
    </row>
    <row r="52" spans="2:12" x14ac:dyDescent="0.2">
      <c r="B52" s="823" t="s">
        <v>393</v>
      </c>
      <c r="C52" s="824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25"/>
      <c r="E53" s="268"/>
      <c r="F53" s="827"/>
      <c r="G53" s="820"/>
      <c r="H53" s="821"/>
      <c r="I53" s="821"/>
      <c r="J53" s="821"/>
      <c r="K53" s="821"/>
      <c r="L53" s="822"/>
    </row>
    <row r="54" spans="2:12" x14ac:dyDescent="0.2">
      <c r="B54" s="324"/>
      <c r="C54" s="324"/>
      <c r="D54" s="826"/>
      <c r="E54" s="268"/>
      <c r="F54" s="828"/>
      <c r="G54" s="820"/>
      <c r="H54" s="821"/>
      <c r="I54" s="821"/>
      <c r="J54" s="821"/>
      <c r="K54" s="821"/>
      <c r="L54" s="822"/>
    </row>
    <row r="55" spans="2:12" x14ac:dyDescent="0.2">
      <c r="B55" s="829" t="s">
        <v>367</v>
      </c>
      <c r="C55" s="830"/>
      <c r="D55" s="830"/>
      <c r="E55" s="830"/>
      <c r="F55" s="830"/>
      <c r="G55" s="830"/>
      <c r="H55" s="830"/>
      <c r="I55" s="830"/>
      <c r="J55" s="830"/>
      <c r="K55" s="830"/>
      <c r="L55" s="831"/>
    </row>
    <row r="56" spans="2:12" ht="25.5" x14ac:dyDescent="0.2">
      <c r="B56" s="263" t="s">
        <v>368</v>
      </c>
      <c r="C56" s="832" t="s">
        <v>369</v>
      </c>
      <c r="D56" s="833"/>
      <c r="E56" s="834"/>
      <c r="F56" s="832" t="s">
        <v>370</v>
      </c>
      <c r="G56" s="833"/>
      <c r="H56" s="834"/>
      <c r="I56" s="832" t="s">
        <v>371</v>
      </c>
      <c r="J56" s="834"/>
      <c r="K56" s="241" t="s">
        <v>372</v>
      </c>
      <c r="L56" s="242" t="s">
        <v>373</v>
      </c>
    </row>
    <row r="57" spans="2:12" x14ac:dyDescent="0.2">
      <c r="B57" s="243" t="s">
        <v>374</v>
      </c>
      <c r="C57" s="835" t="s">
        <v>407</v>
      </c>
      <c r="D57" s="836"/>
      <c r="E57" s="837"/>
      <c r="F57" s="838"/>
      <c r="G57" s="839"/>
      <c r="H57" s="244"/>
      <c r="I57" s="838"/>
      <c r="J57" s="839"/>
      <c r="K57" s="266"/>
      <c r="L57" s="245"/>
    </row>
    <row r="58" spans="2:12" x14ac:dyDescent="0.2">
      <c r="B58" s="243" t="s">
        <v>375</v>
      </c>
      <c r="C58" s="835" t="s">
        <v>407</v>
      </c>
      <c r="D58" s="836"/>
      <c r="E58" s="837"/>
      <c r="F58" s="838"/>
      <c r="G58" s="839"/>
      <c r="H58" s="244"/>
      <c r="I58" s="838"/>
      <c r="J58" s="839"/>
      <c r="K58" s="266"/>
      <c r="L58" s="245"/>
    </row>
    <row r="59" spans="2:12" x14ac:dyDescent="0.2">
      <c r="B59" s="243" t="s">
        <v>376</v>
      </c>
      <c r="C59" s="835" t="s">
        <v>407</v>
      </c>
      <c r="D59" s="836"/>
      <c r="E59" s="837"/>
      <c r="F59" s="838"/>
      <c r="G59" s="839"/>
      <c r="H59" s="244"/>
      <c r="I59" s="838"/>
      <c r="J59" s="839"/>
      <c r="K59" s="266"/>
      <c r="L59" s="245"/>
    </row>
    <row r="60" spans="2:12" x14ac:dyDescent="0.2">
      <c r="B60" s="842" t="s">
        <v>377</v>
      </c>
      <c r="C60" s="843"/>
      <c r="D60" s="843"/>
      <c r="E60" s="843"/>
      <c r="F60" s="843"/>
      <c r="G60" s="843"/>
      <c r="H60" s="843"/>
      <c r="I60" s="843"/>
      <c r="J60" s="844"/>
      <c r="K60" s="851" t="s">
        <v>378</v>
      </c>
      <c r="L60" s="852"/>
    </row>
    <row r="61" spans="2:12" x14ac:dyDescent="0.2">
      <c r="B61" s="845"/>
      <c r="C61" s="846"/>
      <c r="D61" s="846"/>
      <c r="E61" s="846"/>
      <c r="F61" s="846"/>
      <c r="G61" s="846"/>
      <c r="H61" s="846"/>
      <c r="I61" s="846"/>
      <c r="J61" s="847"/>
      <c r="K61" s="246" t="s">
        <v>379</v>
      </c>
      <c r="L61" s="245"/>
    </row>
    <row r="62" spans="2:12" x14ac:dyDescent="0.2">
      <c r="B62" s="845"/>
      <c r="C62" s="846"/>
      <c r="D62" s="846"/>
      <c r="E62" s="846"/>
      <c r="F62" s="846"/>
      <c r="G62" s="846"/>
      <c r="H62" s="846"/>
      <c r="I62" s="846"/>
      <c r="J62" s="847"/>
      <c r="K62" s="246" t="s">
        <v>380</v>
      </c>
      <c r="L62" s="245"/>
    </row>
    <row r="63" spans="2:12" ht="13.5" thickBot="1" x14ac:dyDescent="0.25">
      <c r="B63" s="848"/>
      <c r="C63" s="849"/>
      <c r="D63" s="849"/>
      <c r="E63" s="849"/>
      <c r="F63" s="849"/>
      <c r="G63" s="849"/>
      <c r="H63" s="849"/>
      <c r="I63" s="849"/>
      <c r="J63" s="850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95" t="s">
        <v>382</v>
      </c>
      <c r="C66" s="796"/>
      <c r="D66" s="796"/>
      <c r="E66" s="796"/>
      <c r="F66" s="796"/>
      <c r="G66" s="796"/>
      <c r="H66" s="796"/>
      <c r="I66" s="796"/>
      <c r="J66" s="796"/>
      <c r="K66" s="796"/>
      <c r="L66" s="797"/>
    </row>
    <row r="67" spans="2:12" x14ac:dyDescent="0.2">
      <c r="B67" s="300">
        <v>1</v>
      </c>
      <c r="C67" s="782" t="s">
        <v>456</v>
      </c>
      <c r="D67" s="783"/>
      <c r="E67" s="783"/>
      <c r="F67" s="783"/>
      <c r="G67" s="783"/>
      <c r="H67" s="783"/>
      <c r="I67" s="783"/>
      <c r="J67" s="783"/>
      <c r="K67" s="783"/>
      <c r="L67" s="784"/>
    </row>
    <row r="68" spans="2:12" x14ac:dyDescent="0.2">
      <c r="B68" s="300">
        <v>2</v>
      </c>
      <c r="C68" s="782" t="s">
        <v>454</v>
      </c>
      <c r="D68" s="783"/>
      <c r="E68" s="783"/>
      <c r="F68" s="783"/>
      <c r="G68" s="783"/>
      <c r="H68" s="783"/>
      <c r="I68" s="783"/>
      <c r="J68" s="783"/>
      <c r="K68" s="783"/>
      <c r="L68" s="784"/>
    </row>
    <row r="69" spans="2:12" x14ac:dyDescent="0.2">
      <c r="B69" s="795" t="s">
        <v>386</v>
      </c>
      <c r="C69" s="796"/>
      <c r="D69" s="796"/>
      <c r="E69" s="796"/>
      <c r="F69" s="796"/>
      <c r="G69" s="796"/>
      <c r="H69" s="796"/>
      <c r="I69" s="796"/>
      <c r="J69" s="796"/>
      <c r="K69" s="796"/>
      <c r="L69" s="797"/>
    </row>
    <row r="70" spans="2:12" x14ac:dyDescent="0.2">
      <c r="B70" s="269">
        <v>1</v>
      </c>
      <c r="C70" s="794" t="s">
        <v>419</v>
      </c>
      <c r="D70" s="783"/>
      <c r="E70" s="783"/>
      <c r="F70" s="783"/>
      <c r="G70" s="783"/>
      <c r="H70" s="783"/>
      <c r="I70" s="783"/>
      <c r="J70" s="783"/>
      <c r="K70" s="783"/>
      <c r="L70" s="784"/>
    </row>
    <row r="71" spans="2:12" x14ac:dyDescent="0.2">
      <c r="B71" s="269"/>
      <c r="C71" s="794"/>
      <c r="D71" s="783"/>
      <c r="E71" s="783"/>
      <c r="F71" s="783"/>
      <c r="G71" s="783"/>
      <c r="H71" s="783"/>
      <c r="I71" s="783"/>
      <c r="J71" s="783"/>
      <c r="K71" s="783"/>
      <c r="L71" s="784"/>
    </row>
    <row r="72" spans="2:12" x14ac:dyDescent="0.2">
      <c r="B72" s="269"/>
      <c r="C72" s="794"/>
      <c r="D72" s="783"/>
      <c r="E72" s="783"/>
      <c r="F72" s="783"/>
      <c r="G72" s="783"/>
      <c r="H72" s="783"/>
      <c r="I72" s="783"/>
      <c r="J72" s="783"/>
      <c r="K72" s="783"/>
      <c r="L72" s="784"/>
    </row>
    <row r="73" spans="2:12" x14ac:dyDescent="0.2">
      <c r="B73" s="795" t="s">
        <v>387</v>
      </c>
      <c r="C73" s="796"/>
      <c r="D73" s="796"/>
      <c r="E73" s="796"/>
      <c r="F73" s="796"/>
      <c r="G73" s="796"/>
      <c r="H73" s="796"/>
      <c r="I73" s="796"/>
      <c r="J73" s="796"/>
      <c r="K73" s="796"/>
      <c r="L73" s="797"/>
    </row>
    <row r="74" spans="2:12" x14ac:dyDescent="0.2">
      <c r="B74" s="269"/>
      <c r="C74" s="794"/>
      <c r="D74" s="783"/>
      <c r="E74" s="783"/>
      <c r="F74" s="783"/>
      <c r="G74" s="783"/>
      <c r="H74" s="783"/>
      <c r="I74" s="783"/>
      <c r="J74" s="783"/>
      <c r="K74" s="783"/>
      <c r="L74" s="784"/>
    </row>
    <row r="75" spans="2:12" x14ac:dyDescent="0.2">
      <c r="B75" s="269"/>
      <c r="C75" s="794"/>
      <c r="D75" s="783"/>
      <c r="E75" s="783"/>
      <c r="F75" s="783"/>
      <c r="G75" s="783"/>
      <c r="H75" s="783"/>
      <c r="I75" s="783"/>
      <c r="J75" s="783"/>
      <c r="K75" s="783"/>
      <c r="L75" s="784"/>
    </row>
    <row r="76" spans="2:12" x14ac:dyDescent="0.2">
      <c r="B76" s="269"/>
      <c r="C76" s="794"/>
      <c r="D76" s="783"/>
      <c r="E76" s="783"/>
      <c r="F76" s="783"/>
      <c r="G76" s="783"/>
      <c r="H76" s="783"/>
      <c r="I76" s="783"/>
      <c r="J76" s="783"/>
      <c r="K76" s="783"/>
      <c r="L76" s="784"/>
    </row>
    <row r="77" spans="2:12" x14ac:dyDescent="0.2">
      <c r="B77" s="798" t="s">
        <v>383</v>
      </c>
      <c r="C77" s="799"/>
      <c r="D77" s="799"/>
      <c r="E77" s="799"/>
      <c r="F77" s="799"/>
      <c r="G77" s="799"/>
      <c r="H77" s="799"/>
      <c r="I77" s="799"/>
      <c r="J77" s="799"/>
      <c r="K77" s="799"/>
      <c r="L77" s="800"/>
    </row>
    <row r="78" spans="2:12" x14ac:dyDescent="0.2">
      <c r="B78" s="801"/>
      <c r="C78" s="783"/>
      <c r="D78" s="783"/>
      <c r="E78" s="783"/>
      <c r="F78" s="783"/>
      <c r="G78" s="783"/>
      <c r="H78" s="783"/>
      <c r="I78" s="783"/>
      <c r="J78" s="783"/>
      <c r="K78" s="783"/>
      <c r="L78" s="784"/>
    </row>
    <row r="79" spans="2:12" x14ac:dyDescent="0.2">
      <c r="B79" s="801"/>
      <c r="C79" s="783"/>
      <c r="D79" s="783"/>
      <c r="E79" s="783"/>
      <c r="F79" s="783"/>
      <c r="G79" s="783"/>
      <c r="H79" s="783"/>
      <c r="I79" s="783"/>
      <c r="J79" s="783"/>
      <c r="K79" s="783"/>
      <c r="L79" s="784"/>
    </row>
    <row r="80" spans="2:12" x14ac:dyDescent="0.2">
      <c r="B80" s="801"/>
      <c r="C80" s="783"/>
      <c r="D80" s="783"/>
      <c r="E80" s="783"/>
      <c r="F80" s="783"/>
      <c r="G80" s="783"/>
      <c r="H80" s="783"/>
      <c r="I80" s="783"/>
      <c r="J80" s="783"/>
      <c r="K80" s="783"/>
      <c r="L80" s="784"/>
    </row>
    <row r="81" spans="2:12" x14ac:dyDescent="0.2">
      <c r="B81" s="801"/>
      <c r="C81" s="783"/>
      <c r="D81" s="783"/>
      <c r="E81" s="783"/>
      <c r="F81" s="783"/>
      <c r="G81" s="783"/>
      <c r="H81" s="783"/>
      <c r="I81" s="783"/>
      <c r="J81" s="783"/>
      <c r="K81" s="783"/>
      <c r="L81" s="784"/>
    </row>
    <row r="82" spans="2:12" x14ac:dyDescent="0.2">
      <c r="B82" s="805"/>
      <c r="C82" s="806"/>
      <c r="D82" s="806"/>
      <c r="E82" s="806"/>
      <c r="F82" s="806"/>
      <c r="G82" s="250"/>
      <c r="H82" s="806"/>
      <c r="I82" s="806"/>
      <c r="J82" s="806"/>
      <c r="K82" s="806"/>
      <c r="L82" s="811"/>
    </row>
    <row r="83" spans="2:12" x14ac:dyDescent="0.2">
      <c r="B83" s="807"/>
      <c r="C83" s="808"/>
      <c r="D83" s="808"/>
      <c r="E83" s="808"/>
      <c r="F83" s="808"/>
      <c r="G83" s="251"/>
      <c r="H83" s="808"/>
      <c r="I83" s="808"/>
      <c r="J83" s="808"/>
      <c r="K83" s="808"/>
      <c r="L83" s="812"/>
    </row>
    <row r="84" spans="2:12" x14ac:dyDescent="0.2">
      <c r="B84" s="807"/>
      <c r="C84" s="808"/>
      <c r="D84" s="808"/>
      <c r="E84" s="808"/>
      <c r="F84" s="808"/>
      <c r="G84" s="251"/>
      <c r="H84" s="808"/>
      <c r="I84" s="808"/>
      <c r="J84" s="808"/>
      <c r="K84" s="808"/>
      <c r="L84" s="812"/>
    </row>
    <row r="85" spans="2:12" x14ac:dyDescent="0.2">
      <c r="B85" s="809"/>
      <c r="C85" s="810"/>
      <c r="D85" s="810"/>
      <c r="E85" s="810"/>
      <c r="F85" s="810"/>
      <c r="G85" s="261"/>
      <c r="H85" s="810"/>
      <c r="I85" s="810"/>
      <c r="J85" s="810"/>
      <c r="K85" s="810"/>
      <c r="L85" s="813"/>
    </row>
    <row r="86" spans="2:12" ht="13.5" thickBot="1" x14ac:dyDescent="0.25">
      <c r="B86" s="788" t="s">
        <v>384</v>
      </c>
      <c r="C86" s="789"/>
      <c r="D86" s="789"/>
      <c r="E86" s="789"/>
      <c r="F86" s="789"/>
      <c r="G86" s="262"/>
      <c r="H86" s="789" t="s">
        <v>385</v>
      </c>
      <c r="I86" s="789"/>
      <c r="J86" s="789"/>
      <c r="K86" s="789"/>
      <c r="L86" s="790"/>
    </row>
    <row r="88" spans="2:12" ht="13.5" thickBot="1" x14ac:dyDescent="0.25"/>
    <row r="89" spans="2:12" ht="23.25" x14ac:dyDescent="0.2">
      <c r="B89" s="899" t="s">
        <v>336</v>
      </c>
      <c r="C89" s="900"/>
      <c r="D89" s="900"/>
      <c r="E89" s="900"/>
      <c r="F89" s="900"/>
      <c r="G89" s="900"/>
      <c r="H89" s="900"/>
      <c r="I89" s="900"/>
      <c r="J89" s="900"/>
      <c r="K89" s="900"/>
      <c r="L89" s="901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902" t="s">
        <v>338</v>
      </c>
      <c r="E92" s="902"/>
      <c r="F92" s="902"/>
      <c r="G92" s="902"/>
      <c r="H92" s="902"/>
      <c r="I92" s="902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903" t="s">
        <v>340</v>
      </c>
      <c r="E93" s="903"/>
      <c r="F93" s="903"/>
      <c r="G93" s="903"/>
      <c r="H93" s="903"/>
      <c r="I93" s="903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904" t="s">
        <v>342</v>
      </c>
      <c r="E94" s="904"/>
      <c r="F94" s="904"/>
      <c r="G94" s="904"/>
      <c r="H94" s="904"/>
      <c r="I94" s="904"/>
      <c r="J94" s="214"/>
      <c r="K94" s="211" t="s">
        <v>343</v>
      </c>
      <c r="L94" s="255">
        <f>IFERROR(L92-L93,"")</f>
        <v>29</v>
      </c>
    </row>
    <row r="95" spans="2:12" x14ac:dyDescent="0.2">
      <c r="B95" s="795" t="s">
        <v>344</v>
      </c>
      <c r="C95" s="796"/>
      <c r="D95" s="796"/>
      <c r="E95" s="796"/>
      <c r="F95" s="796"/>
      <c r="G95" s="796"/>
      <c r="H95" s="796"/>
      <c r="I95" s="796"/>
      <c r="J95" s="796"/>
      <c r="K95" s="796"/>
      <c r="L95" s="797"/>
    </row>
    <row r="96" spans="2:12" x14ac:dyDescent="0.2">
      <c r="B96" s="905" t="s">
        <v>345</v>
      </c>
      <c r="C96" s="889"/>
      <c r="D96" s="889" t="s">
        <v>404</v>
      </c>
      <c r="E96" s="889"/>
      <c r="F96" s="889"/>
      <c r="G96" s="889"/>
      <c r="H96" s="889"/>
      <c r="I96" s="889"/>
      <c r="J96" s="889"/>
      <c r="K96" s="216" t="s">
        <v>346</v>
      </c>
      <c r="L96" s="217">
        <v>44670</v>
      </c>
    </row>
    <row r="97" spans="2:12" x14ac:dyDescent="0.2">
      <c r="B97" s="283" t="s">
        <v>347</v>
      </c>
      <c r="C97" s="889"/>
      <c r="D97" s="889"/>
      <c r="E97" s="889"/>
      <c r="F97" s="889"/>
      <c r="G97" s="889"/>
      <c r="H97" s="889"/>
      <c r="I97" s="889"/>
      <c r="J97" s="889"/>
      <c r="K97" s="216" t="s">
        <v>348</v>
      </c>
      <c r="L97" s="217">
        <v>44701</v>
      </c>
    </row>
    <row r="98" spans="2:12" x14ac:dyDescent="0.2">
      <c r="B98" s="905" t="s">
        <v>349</v>
      </c>
      <c r="C98" s="889"/>
      <c r="D98" s="889" t="s">
        <v>405</v>
      </c>
      <c r="E98" s="889"/>
      <c r="F98" s="889"/>
      <c r="G98" s="889"/>
      <c r="H98" s="889"/>
      <c r="I98" s="889"/>
      <c r="J98" s="889"/>
      <c r="K98" s="889"/>
      <c r="L98" s="890"/>
    </row>
    <row r="99" spans="2:12" x14ac:dyDescent="0.2">
      <c r="B99" s="905" t="s">
        <v>350</v>
      </c>
      <c r="C99" s="906"/>
      <c r="D99" s="906"/>
      <c r="E99" s="889" t="s">
        <v>402</v>
      </c>
      <c r="F99" s="889"/>
      <c r="G99" s="889"/>
      <c r="H99" s="889"/>
      <c r="I99" s="889"/>
      <c r="J99" s="889"/>
      <c r="K99" s="889"/>
      <c r="L99" s="890"/>
    </row>
    <row r="100" spans="2:12" x14ac:dyDescent="0.2">
      <c r="B100" s="283" t="s">
        <v>351</v>
      </c>
      <c r="C100" s="284"/>
      <c r="D100" s="907"/>
      <c r="E100" s="907"/>
      <c r="F100" s="907"/>
      <c r="G100" s="907"/>
      <c r="H100" s="907"/>
      <c r="I100" s="907"/>
      <c r="J100" s="907"/>
      <c r="K100" s="907"/>
      <c r="L100" s="908"/>
    </row>
    <row r="101" spans="2:12" x14ac:dyDescent="0.2">
      <c r="B101" s="795" t="s">
        <v>352</v>
      </c>
      <c r="C101" s="796"/>
      <c r="D101" s="796"/>
      <c r="E101" s="796"/>
      <c r="F101" s="796"/>
      <c r="G101" s="796"/>
      <c r="H101" s="796"/>
      <c r="I101" s="796"/>
      <c r="J101" s="796"/>
      <c r="K101" s="796"/>
      <c r="L101" s="797"/>
    </row>
    <row r="102" spans="2:12" x14ac:dyDescent="0.2">
      <c r="B102" s="905" t="s">
        <v>353</v>
      </c>
      <c r="C102" s="906"/>
      <c r="D102" s="906"/>
      <c r="E102" s="284"/>
      <c r="F102" s="909"/>
      <c r="G102" s="909"/>
      <c r="H102" s="909"/>
      <c r="I102" s="909"/>
      <c r="J102" s="909"/>
      <c r="K102" s="909"/>
      <c r="L102" s="852"/>
    </row>
    <row r="103" spans="2:12" x14ac:dyDescent="0.2">
      <c r="B103" s="219" t="s">
        <v>321</v>
      </c>
      <c r="C103" s="215"/>
      <c r="D103" s="907"/>
      <c r="E103" s="907"/>
      <c r="F103" s="907"/>
      <c r="G103" s="907"/>
      <c r="H103" s="907"/>
      <c r="I103" s="907"/>
      <c r="J103" s="907"/>
      <c r="K103" s="907"/>
      <c r="L103" s="908"/>
    </row>
    <row r="104" spans="2:12" x14ac:dyDescent="0.2">
      <c r="B104" s="219" t="s">
        <v>351</v>
      </c>
      <c r="C104" s="215"/>
      <c r="D104" s="907"/>
      <c r="E104" s="907"/>
      <c r="F104" s="907"/>
      <c r="G104" s="907"/>
      <c r="H104" s="907"/>
      <c r="I104" s="907"/>
      <c r="J104" s="907"/>
      <c r="K104" s="907"/>
      <c r="L104" s="908"/>
    </row>
    <row r="105" spans="2:12" x14ac:dyDescent="0.2">
      <c r="B105" s="219" t="s">
        <v>354</v>
      </c>
      <c r="C105" s="215"/>
      <c r="D105" s="907"/>
      <c r="E105" s="907"/>
      <c r="F105" s="907"/>
      <c r="G105" s="907"/>
      <c r="H105" s="907"/>
      <c r="I105" s="907"/>
      <c r="J105" s="907"/>
      <c r="K105" s="907"/>
      <c r="L105" s="908"/>
    </row>
    <row r="106" spans="2:12" x14ac:dyDescent="0.2">
      <c r="B106" s="795" t="s">
        <v>355</v>
      </c>
      <c r="C106" s="796"/>
      <c r="D106" s="796"/>
      <c r="E106" s="796"/>
      <c r="F106" s="796"/>
      <c r="G106" s="796"/>
      <c r="H106" s="796"/>
      <c r="I106" s="796"/>
      <c r="J106" s="796"/>
      <c r="K106" s="796"/>
      <c r="L106" s="797"/>
    </row>
    <row r="107" spans="2:12" x14ac:dyDescent="0.2">
      <c r="B107" s="840" t="s">
        <v>356</v>
      </c>
      <c r="C107" s="819"/>
      <c r="D107" s="819"/>
      <c r="E107" s="819"/>
      <c r="F107" s="819"/>
      <c r="G107" s="819"/>
      <c r="H107" s="819"/>
      <c r="I107" s="819"/>
      <c r="J107" s="819"/>
      <c r="K107" s="819"/>
      <c r="L107" s="841"/>
    </row>
    <row r="108" spans="2:12" x14ac:dyDescent="0.2">
      <c r="B108" s="891" t="s">
        <v>357</v>
      </c>
      <c r="C108" s="861"/>
      <c r="D108" s="862"/>
      <c r="E108" s="877" t="s">
        <v>358</v>
      </c>
      <c r="F108" s="878"/>
      <c r="G108" s="878"/>
      <c r="H108" s="878"/>
      <c r="I108" s="878"/>
      <c r="J108" s="878"/>
      <c r="K108" s="879"/>
      <c r="L108" s="892" t="s">
        <v>359</v>
      </c>
    </row>
    <row r="109" spans="2:12" x14ac:dyDescent="0.2">
      <c r="B109" s="891"/>
      <c r="C109" s="861"/>
      <c r="D109" s="862"/>
      <c r="E109" s="880"/>
      <c r="F109" s="881"/>
      <c r="G109" s="881"/>
      <c r="H109" s="881"/>
      <c r="I109" s="881"/>
      <c r="J109" s="881"/>
      <c r="K109" s="882"/>
      <c r="L109" s="893"/>
    </row>
    <row r="110" spans="2:12" x14ac:dyDescent="0.2">
      <c r="B110" s="894" t="s">
        <v>400</v>
      </c>
      <c r="C110" s="783"/>
      <c r="D110" s="895"/>
      <c r="E110" s="785" t="s">
        <v>403</v>
      </c>
      <c r="F110" s="896"/>
      <c r="G110" s="896"/>
      <c r="H110" s="896"/>
      <c r="I110" s="896"/>
      <c r="J110" s="896"/>
      <c r="K110" s="895"/>
      <c r="L110" s="220">
        <v>2</v>
      </c>
    </row>
    <row r="111" spans="2:12" x14ac:dyDescent="0.2">
      <c r="B111" s="894" t="s">
        <v>411</v>
      </c>
      <c r="C111" s="783"/>
      <c r="D111" s="895"/>
      <c r="E111" s="897" t="s">
        <v>413</v>
      </c>
      <c r="F111" s="896"/>
      <c r="G111" s="896"/>
      <c r="H111" s="896"/>
      <c r="I111" s="896"/>
      <c r="J111" s="896"/>
      <c r="K111" s="895"/>
      <c r="L111" s="221">
        <v>1</v>
      </c>
    </row>
    <row r="112" spans="2:12" x14ac:dyDescent="0.2">
      <c r="B112" s="894"/>
      <c r="C112" s="783"/>
      <c r="D112" s="895"/>
      <c r="E112" s="897"/>
      <c r="F112" s="896"/>
      <c r="G112" s="896"/>
      <c r="H112" s="896"/>
      <c r="I112" s="896"/>
      <c r="J112" s="896"/>
      <c r="K112" s="895"/>
      <c r="L112" s="221"/>
    </row>
    <row r="113" spans="2:12" x14ac:dyDescent="0.2">
      <c r="B113" s="814" t="s">
        <v>360</v>
      </c>
      <c r="C113" s="898"/>
      <c r="D113" s="898"/>
      <c r="E113" s="898"/>
      <c r="F113" s="898"/>
      <c r="G113" s="898"/>
      <c r="H113" s="898"/>
      <c r="I113" s="898"/>
      <c r="J113" s="898"/>
      <c r="K113" s="816"/>
      <c r="L113" s="224">
        <f>SUM(L110:L112)</f>
        <v>3</v>
      </c>
    </row>
    <row r="114" spans="2:12" x14ac:dyDescent="0.2">
      <c r="B114" s="840" t="s">
        <v>361</v>
      </c>
      <c r="C114" s="819"/>
      <c r="D114" s="819"/>
      <c r="E114" s="819"/>
      <c r="F114" s="819"/>
      <c r="G114" s="819"/>
      <c r="H114" s="819"/>
      <c r="I114" s="819"/>
      <c r="J114" s="819"/>
      <c r="K114" s="819"/>
      <c r="L114" s="841"/>
    </row>
    <row r="115" spans="2:12" x14ac:dyDescent="0.2">
      <c r="B115" s="871" t="s">
        <v>362</v>
      </c>
      <c r="C115" s="877" t="s">
        <v>357</v>
      </c>
      <c r="D115" s="879"/>
      <c r="E115" s="877" t="s">
        <v>358</v>
      </c>
      <c r="F115" s="878"/>
      <c r="G115" s="878"/>
      <c r="H115" s="878"/>
      <c r="I115" s="878"/>
      <c r="J115" s="878"/>
      <c r="K115" s="879"/>
      <c r="L115" s="853" t="s">
        <v>359</v>
      </c>
    </row>
    <row r="116" spans="2:12" x14ac:dyDescent="0.2">
      <c r="B116" s="872"/>
      <c r="C116" s="880"/>
      <c r="D116" s="882"/>
      <c r="E116" s="880"/>
      <c r="F116" s="881"/>
      <c r="G116" s="881"/>
      <c r="H116" s="881"/>
      <c r="I116" s="881"/>
      <c r="J116" s="881"/>
      <c r="K116" s="882"/>
      <c r="L116" s="854"/>
    </row>
    <row r="117" spans="2:12" x14ac:dyDescent="0.2">
      <c r="B117" s="286"/>
      <c r="C117" s="855"/>
      <c r="D117" s="856"/>
      <c r="E117" s="857"/>
      <c r="F117" s="858"/>
      <c r="G117" s="858"/>
      <c r="H117" s="858"/>
      <c r="I117" s="858"/>
      <c r="J117" s="858"/>
      <c r="K117" s="859"/>
      <c r="L117" s="287"/>
    </row>
    <row r="118" spans="2:12" x14ac:dyDescent="0.2">
      <c r="B118" s="286"/>
      <c r="C118" s="855"/>
      <c r="D118" s="856"/>
      <c r="E118" s="857"/>
      <c r="F118" s="858"/>
      <c r="G118" s="858"/>
      <c r="H118" s="858"/>
      <c r="I118" s="858"/>
      <c r="J118" s="858"/>
      <c r="K118" s="859"/>
      <c r="L118" s="287"/>
    </row>
    <row r="119" spans="2:12" x14ac:dyDescent="0.2">
      <c r="B119" s="286"/>
      <c r="C119" s="855"/>
      <c r="D119" s="856"/>
      <c r="E119" s="860"/>
      <c r="F119" s="861"/>
      <c r="G119" s="861"/>
      <c r="H119" s="861"/>
      <c r="I119" s="861"/>
      <c r="J119" s="861"/>
      <c r="K119" s="862"/>
      <c r="L119" s="287"/>
    </row>
    <row r="120" spans="2:12" x14ac:dyDescent="0.2">
      <c r="B120" s="286"/>
      <c r="C120" s="855"/>
      <c r="D120" s="856"/>
      <c r="E120" s="860"/>
      <c r="F120" s="861"/>
      <c r="G120" s="861"/>
      <c r="H120" s="861"/>
      <c r="I120" s="861"/>
      <c r="J120" s="861"/>
      <c r="K120" s="862"/>
      <c r="L120" s="287"/>
    </row>
    <row r="121" spans="2:12" x14ac:dyDescent="0.2">
      <c r="B121" s="286"/>
      <c r="C121" s="855"/>
      <c r="D121" s="856"/>
      <c r="E121" s="860"/>
      <c r="F121" s="861"/>
      <c r="G121" s="861"/>
      <c r="H121" s="861"/>
      <c r="I121" s="861"/>
      <c r="J121" s="861"/>
      <c r="K121" s="862"/>
      <c r="L121" s="287"/>
    </row>
    <row r="122" spans="2:12" x14ac:dyDescent="0.2">
      <c r="B122" s="286"/>
      <c r="C122" s="855"/>
      <c r="D122" s="856"/>
      <c r="E122" s="860"/>
      <c r="F122" s="861"/>
      <c r="G122" s="861"/>
      <c r="H122" s="861"/>
      <c r="I122" s="861"/>
      <c r="J122" s="861"/>
      <c r="K122" s="862"/>
      <c r="L122" s="287"/>
    </row>
    <row r="123" spans="2:12" x14ac:dyDescent="0.2">
      <c r="B123" s="286"/>
      <c r="C123" s="855"/>
      <c r="D123" s="856"/>
      <c r="E123" s="860"/>
      <c r="F123" s="861"/>
      <c r="G123" s="861"/>
      <c r="H123" s="861"/>
      <c r="I123" s="861"/>
      <c r="J123" s="861"/>
      <c r="K123" s="862"/>
      <c r="L123" s="287"/>
    </row>
    <row r="124" spans="2:12" x14ac:dyDescent="0.2">
      <c r="B124" s="286"/>
      <c r="C124" s="855"/>
      <c r="D124" s="856"/>
      <c r="E124" s="860"/>
      <c r="F124" s="861"/>
      <c r="G124" s="861"/>
      <c r="H124" s="861"/>
      <c r="I124" s="861"/>
      <c r="J124" s="861"/>
      <c r="K124" s="862"/>
      <c r="L124" s="287"/>
    </row>
    <row r="125" spans="2:12" x14ac:dyDescent="0.2">
      <c r="B125" s="863" t="s">
        <v>360</v>
      </c>
      <c r="C125" s="864"/>
      <c r="D125" s="864"/>
      <c r="E125" s="864"/>
      <c r="F125" s="864"/>
      <c r="G125" s="864"/>
      <c r="H125" s="864"/>
      <c r="I125" s="864"/>
      <c r="J125" s="864"/>
      <c r="K125" s="865"/>
      <c r="L125" s="227">
        <f>SUM(L117:L124)</f>
        <v>0</v>
      </c>
    </row>
    <row r="126" spans="2:12" x14ac:dyDescent="0.2">
      <c r="B126" s="866" t="s">
        <v>406</v>
      </c>
      <c r="C126" s="867"/>
      <c r="D126" s="867"/>
      <c r="E126" s="867"/>
      <c r="F126" s="867"/>
      <c r="G126" s="867"/>
      <c r="H126" s="867"/>
      <c r="I126" s="867"/>
      <c r="J126" s="867"/>
      <c r="K126" s="868"/>
      <c r="L126" s="228">
        <f>L125+L113</f>
        <v>3</v>
      </c>
    </row>
    <row r="127" spans="2:12" x14ac:dyDescent="0.2">
      <c r="B127" s="795" t="s">
        <v>215</v>
      </c>
      <c r="C127" s="796"/>
      <c r="D127" s="796"/>
      <c r="E127" s="796"/>
      <c r="F127" s="796"/>
      <c r="G127" s="796"/>
      <c r="H127" s="796"/>
      <c r="I127" s="796"/>
      <c r="J127" s="796"/>
      <c r="K127" s="796"/>
      <c r="L127" s="797"/>
    </row>
    <row r="128" spans="2:12" x14ac:dyDescent="0.2">
      <c r="B128" s="840" t="s">
        <v>363</v>
      </c>
      <c r="C128" s="819"/>
      <c r="D128" s="819"/>
      <c r="E128" s="819"/>
      <c r="F128" s="819"/>
      <c r="G128" s="819"/>
      <c r="H128" s="819"/>
      <c r="I128" s="819"/>
      <c r="J128" s="840" t="s">
        <v>364</v>
      </c>
      <c r="K128" s="819"/>
      <c r="L128" s="841"/>
    </row>
    <row r="129" spans="2:12" x14ac:dyDescent="0.2">
      <c r="B129" s="871" t="s">
        <v>362</v>
      </c>
      <c r="C129" s="873" t="s">
        <v>29</v>
      </c>
      <c r="D129" s="874"/>
      <c r="E129" s="877" t="s">
        <v>1</v>
      </c>
      <c r="F129" s="878"/>
      <c r="G129" s="878"/>
      <c r="H129" s="879"/>
      <c r="I129" s="883" t="s">
        <v>359</v>
      </c>
      <c r="J129" s="885" t="s">
        <v>29</v>
      </c>
      <c r="K129" s="887" t="s">
        <v>1</v>
      </c>
      <c r="L129" s="883" t="s">
        <v>365</v>
      </c>
    </row>
    <row r="130" spans="2:12" x14ac:dyDescent="0.2">
      <c r="B130" s="872"/>
      <c r="C130" s="875"/>
      <c r="D130" s="876"/>
      <c r="E130" s="880"/>
      <c r="F130" s="881"/>
      <c r="G130" s="881"/>
      <c r="H130" s="882"/>
      <c r="I130" s="884"/>
      <c r="J130" s="886"/>
      <c r="K130" s="888"/>
      <c r="L130" s="884"/>
    </row>
    <row r="131" spans="2:12" x14ac:dyDescent="0.2">
      <c r="B131" s="229"/>
      <c r="C131" s="869"/>
      <c r="D131" s="859"/>
      <c r="E131" s="869"/>
      <c r="F131" s="870"/>
      <c r="G131" s="870"/>
      <c r="H131" s="859"/>
      <c r="I131" s="231"/>
      <c r="J131" s="285"/>
      <c r="K131" s="299"/>
      <c r="L131" s="221"/>
    </row>
    <row r="132" spans="2:12" x14ac:dyDescent="0.2">
      <c r="B132" s="229"/>
      <c r="C132" s="869"/>
      <c r="D132" s="859"/>
      <c r="E132" s="869"/>
      <c r="F132" s="870"/>
      <c r="G132" s="870"/>
      <c r="H132" s="859"/>
      <c r="I132" s="234"/>
      <c r="J132" s="235"/>
      <c r="K132" s="236"/>
      <c r="L132" s="237"/>
    </row>
    <row r="133" spans="2:12" x14ac:dyDescent="0.2">
      <c r="B133" s="229"/>
      <c r="C133" s="869"/>
      <c r="D133" s="859"/>
      <c r="E133" s="869"/>
      <c r="F133" s="870"/>
      <c r="G133" s="870"/>
      <c r="H133" s="859"/>
      <c r="I133" s="239"/>
      <c r="J133" s="230"/>
      <c r="K133" s="238"/>
      <c r="L133" s="220"/>
    </row>
    <row r="134" spans="2:12" x14ac:dyDescent="0.2">
      <c r="B134" s="814" t="s">
        <v>366</v>
      </c>
      <c r="C134" s="815"/>
      <c r="D134" s="815"/>
      <c r="E134" s="815"/>
      <c r="F134" s="815"/>
      <c r="G134" s="815"/>
      <c r="H134" s="816"/>
      <c r="I134" s="252">
        <f>SUM(I131:I133)</f>
        <v>0</v>
      </c>
      <c r="J134" s="817" t="s">
        <v>366</v>
      </c>
      <c r="K134" s="818"/>
      <c r="L134" s="240">
        <f>SUM(L131:L133)</f>
        <v>0</v>
      </c>
    </row>
    <row r="135" spans="2:12" x14ac:dyDescent="0.2">
      <c r="B135" s="814" t="s">
        <v>27</v>
      </c>
      <c r="C135" s="815"/>
      <c r="D135" s="815"/>
      <c r="E135" s="815"/>
      <c r="F135" s="815"/>
      <c r="G135" s="815"/>
      <c r="H135" s="815"/>
      <c r="I135" s="815"/>
      <c r="J135" s="815"/>
      <c r="K135" s="816"/>
      <c r="L135" s="240">
        <f>L134+I134</f>
        <v>0</v>
      </c>
    </row>
    <row r="136" spans="2:12" x14ac:dyDescent="0.2">
      <c r="B136" s="795" t="s">
        <v>388</v>
      </c>
      <c r="C136" s="796"/>
      <c r="D136" s="796"/>
      <c r="E136" s="796"/>
      <c r="F136" s="796"/>
      <c r="G136" s="796"/>
      <c r="H136" s="796"/>
      <c r="I136" s="796"/>
      <c r="J136" s="796"/>
      <c r="K136" s="796"/>
      <c r="L136" s="797"/>
    </row>
    <row r="137" spans="2:12" x14ac:dyDescent="0.2">
      <c r="B137" s="840" t="s">
        <v>368</v>
      </c>
      <c r="C137" s="819"/>
      <c r="D137" s="841"/>
      <c r="E137" s="819" t="s">
        <v>394</v>
      </c>
      <c r="F137" s="819"/>
      <c r="G137" s="820" t="s">
        <v>389</v>
      </c>
      <c r="H137" s="821"/>
      <c r="I137" s="821"/>
      <c r="J137" s="821"/>
      <c r="K137" s="821"/>
      <c r="L137" s="822"/>
    </row>
    <row r="138" spans="2:12" x14ac:dyDescent="0.2">
      <c r="B138" s="823" t="s">
        <v>393</v>
      </c>
      <c r="C138" s="824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25"/>
      <c r="E139" s="268"/>
      <c r="F139" s="827"/>
      <c r="G139" s="820"/>
      <c r="H139" s="821"/>
      <c r="I139" s="821"/>
      <c r="J139" s="821"/>
      <c r="K139" s="821"/>
      <c r="L139" s="822"/>
    </row>
    <row r="140" spans="2:12" x14ac:dyDescent="0.2">
      <c r="B140" s="324"/>
      <c r="C140" s="324"/>
      <c r="D140" s="826"/>
      <c r="E140" s="268"/>
      <c r="F140" s="828"/>
      <c r="G140" s="820"/>
      <c r="H140" s="821"/>
      <c r="I140" s="821"/>
      <c r="J140" s="821"/>
      <c r="K140" s="821"/>
      <c r="L140" s="822"/>
    </row>
    <row r="141" spans="2:12" x14ac:dyDescent="0.2">
      <c r="B141" s="829" t="s">
        <v>367</v>
      </c>
      <c r="C141" s="830"/>
      <c r="D141" s="830"/>
      <c r="E141" s="830"/>
      <c r="F141" s="830"/>
      <c r="G141" s="830"/>
      <c r="H141" s="830"/>
      <c r="I141" s="830"/>
      <c r="J141" s="830"/>
      <c r="K141" s="830"/>
      <c r="L141" s="831"/>
    </row>
    <row r="142" spans="2:12" ht="25.5" x14ac:dyDescent="0.2">
      <c r="B142" s="263" t="s">
        <v>368</v>
      </c>
      <c r="C142" s="832" t="s">
        <v>369</v>
      </c>
      <c r="D142" s="833"/>
      <c r="E142" s="834"/>
      <c r="F142" s="832" t="s">
        <v>370</v>
      </c>
      <c r="G142" s="833"/>
      <c r="H142" s="834"/>
      <c r="I142" s="832" t="s">
        <v>371</v>
      </c>
      <c r="J142" s="834"/>
      <c r="K142" s="241" t="s">
        <v>372</v>
      </c>
      <c r="L142" s="242" t="s">
        <v>373</v>
      </c>
    </row>
    <row r="143" spans="2:12" x14ac:dyDescent="0.2">
      <c r="B143" s="243" t="s">
        <v>374</v>
      </c>
      <c r="C143" s="835"/>
      <c r="D143" s="836"/>
      <c r="E143" s="837"/>
      <c r="F143" s="838"/>
      <c r="G143" s="839"/>
      <c r="H143" s="288"/>
      <c r="I143" s="838"/>
      <c r="J143" s="839"/>
      <c r="K143" s="266"/>
      <c r="L143" s="245"/>
    </row>
    <row r="144" spans="2:12" x14ac:dyDescent="0.2">
      <c r="B144" s="243" t="s">
        <v>375</v>
      </c>
      <c r="C144" s="835"/>
      <c r="D144" s="836"/>
      <c r="E144" s="837"/>
      <c r="F144" s="838" t="s">
        <v>407</v>
      </c>
      <c r="G144" s="839"/>
      <c r="H144" s="259"/>
      <c r="I144" s="838"/>
      <c r="J144" s="839"/>
      <c r="K144" s="266"/>
      <c r="L144" s="245"/>
    </row>
    <row r="145" spans="2:12" x14ac:dyDescent="0.2">
      <c r="B145" s="243" t="s">
        <v>376</v>
      </c>
      <c r="C145" s="835"/>
      <c r="D145" s="836"/>
      <c r="E145" s="837"/>
      <c r="F145" s="838" t="s">
        <v>407</v>
      </c>
      <c r="G145" s="839"/>
      <c r="H145" s="288"/>
      <c r="I145" s="838"/>
      <c r="J145" s="839"/>
      <c r="K145" s="266"/>
      <c r="L145" s="245"/>
    </row>
    <row r="146" spans="2:12" x14ac:dyDescent="0.2">
      <c r="B146" s="842" t="s">
        <v>377</v>
      </c>
      <c r="C146" s="843"/>
      <c r="D146" s="843"/>
      <c r="E146" s="843"/>
      <c r="F146" s="843"/>
      <c r="G146" s="843"/>
      <c r="H146" s="843"/>
      <c r="I146" s="843"/>
      <c r="J146" s="844"/>
      <c r="K146" s="851" t="s">
        <v>378</v>
      </c>
      <c r="L146" s="852"/>
    </row>
    <row r="147" spans="2:12" x14ac:dyDescent="0.2">
      <c r="B147" s="845"/>
      <c r="C147" s="846"/>
      <c r="D147" s="846"/>
      <c r="E147" s="846"/>
      <c r="F147" s="846"/>
      <c r="G147" s="846"/>
      <c r="H147" s="846"/>
      <c r="I147" s="846"/>
      <c r="J147" s="847"/>
      <c r="K147" s="246" t="s">
        <v>379</v>
      </c>
      <c r="L147" s="245"/>
    </row>
    <row r="148" spans="2:12" x14ac:dyDescent="0.2">
      <c r="B148" s="845"/>
      <c r="C148" s="846"/>
      <c r="D148" s="846"/>
      <c r="E148" s="846"/>
      <c r="F148" s="846"/>
      <c r="G148" s="846"/>
      <c r="H148" s="846"/>
      <c r="I148" s="846"/>
      <c r="J148" s="847"/>
      <c r="K148" s="246" t="s">
        <v>380</v>
      </c>
      <c r="L148" s="245"/>
    </row>
    <row r="149" spans="2:12" ht="13.5" thickBot="1" x14ac:dyDescent="0.25">
      <c r="B149" s="848"/>
      <c r="C149" s="849"/>
      <c r="D149" s="849"/>
      <c r="E149" s="849"/>
      <c r="F149" s="849"/>
      <c r="G149" s="849"/>
      <c r="H149" s="849"/>
      <c r="I149" s="849"/>
      <c r="J149" s="850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95" t="s">
        <v>382</v>
      </c>
      <c r="C152" s="796"/>
      <c r="D152" s="796"/>
      <c r="E152" s="796"/>
      <c r="F152" s="796"/>
      <c r="G152" s="796"/>
      <c r="H152" s="796"/>
      <c r="I152" s="796"/>
      <c r="J152" s="796"/>
      <c r="K152" s="796"/>
      <c r="L152" s="797"/>
    </row>
    <row r="153" spans="2:12" x14ac:dyDescent="0.2">
      <c r="B153" s="300">
        <v>1</v>
      </c>
      <c r="C153" s="782" t="s">
        <v>455</v>
      </c>
      <c r="D153" s="783"/>
      <c r="E153" s="783"/>
      <c r="F153" s="783"/>
      <c r="G153" s="783"/>
      <c r="H153" s="783"/>
      <c r="I153" s="783"/>
      <c r="J153" s="783"/>
      <c r="K153" s="783"/>
      <c r="L153" s="784"/>
    </row>
    <row r="154" spans="2:12" x14ac:dyDescent="0.2">
      <c r="B154" s="300"/>
      <c r="C154" s="782"/>
      <c r="D154" s="783"/>
      <c r="E154" s="783"/>
      <c r="F154" s="783"/>
      <c r="G154" s="783"/>
      <c r="H154" s="783"/>
      <c r="I154" s="783"/>
      <c r="J154" s="783"/>
      <c r="K154" s="783"/>
      <c r="L154" s="784"/>
    </row>
    <row r="155" spans="2:12" x14ac:dyDescent="0.2">
      <c r="B155" s="795" t="s">
        <v>386</v>
      </c>
      <c r="C155" s="796"/>
      <c r="D155" s="796"/>
      <c r="E155" s="796"/>
      <c r="F155" s="796"/>
      <c r="G155" s="796"/>
      <c r="H155" s="796"/>
      <c r="I155" s="796"/>
      <c r="J155" s="796"/>
      <c r="K155" s="796"/>
      <c r="L155" s="797"/>
    </row>
    <row r="156" spans="2:12" x14ac:dyDescent="0.2">
      <c r="B156" s="269">
        <v>1</v>
      </c>
      <c r="C156" s="794" t="s">
        <v>420</v>
      </c>
      <c r="D156" s="783"/>
      <c r="E156" s="783"/>
      <c r="F156" s="783"/>
      <c r="G156" s="783"/>
      <c r="H156" s="783"/>
      <c r="I156" s="783"/>
      <c r="J156" s="783"/>
      <c r="K156" s="783"/>
      <c r="L156" s="784"/>
    </row>
    <row r="157" spans="2:12" x14ac:dyDescent="0.2">
      <c r="B157" s="269"/>
      <c r="C157" s="794"/>
      <c r="D157" s="783"/>
      <c r="E157" s="783"/>
      <c r="F157" s="783"/>
      <c r="G157" s="783"/>
      <c r="H157" s="783"/>
      <c r="I157" s="783"/>
      <c r="J157" s="783"/>
      <c r="K157" s="783"/>
      <c r="L157" s="784"/>
    </row>
    <row r="158" spans="2:12" x14ac:dyDescent="0.2">
      <c r="B158" s="269"/>
      <c r="C158" s="794"/>
      <c r="D158" s="783"/>
      <c r="E158" s="783"/>
      <c r="F158" s="783"/>
      <c r="G158" s="783"/>
      <c r="H158" s="783"/>
      <c r="I158" s="783"/>
      <c r="J158" s="783"/>
      <c r="K158" s="783"/>
      <c r="L158" s="784"/>
    </row>
    <row r="159" spans="2:12" x14ac:dyDescent="0.2">
      <c r="B159" s="795" t="s">
        <v>387</v>
      </c>
      <c r="C159" s="796"/>
      <c r="D159" s="796"/>
      <c r="E159" s="796"/>
      <c r="F159" s="796"/>
      <c r="G159" s="796"/>
      <c r="H159" s="796"/>
      <c r="I159" s="796"/>
      <c r="J159" s="796"/>
      <c r="K159" s="796"/>
      <c r="L159" s="797"/>
    </row>
    <row r="160" spans="2:12" x14ac:dyDescent="0.2">
      <c r="B160" s="269"/>
      <c r="C160" s="782" t="s">
        <v>414</v>
      </c>
      <c r="D160" s="783"/>
      <c r="E160" s="783"/>
      <c r="F160" s="783"/>
      <c r="G160" s="783"/>
      <c r="H160" s="783"/>
      <c r="I160" s="783"/>
      <c r="J160" s="783"/>
      <c r="K160" s="783"/>
      <c r="L160" s="784"/>
    </row>
    <row r="161" spans="2:12" x14ac:dyDescent="0.2">
      <c r="B161" s="269"/>
      <c r="C161" s="782" t="s">
        <v>415</v>
      </c>
      <c r="D161" s="783"/>
      <c r="E161" s="783"/>
      <c r="F161" s="783"/>
      <c r="G161" s="783"/>
      <c r="H161" s="783"/>
      <c r="I161" s="783"/>
      <c r="J161" s="783"/>
      <c r="K161" s="783"/>
      <c r="L161" s="784"/>
    </row>
    <row r="162" spans="2:12" x14ac:dyDescent="0.2">
      <c r="B162" s="269"/>
      <c r="C162" s="794"/>
      <c r="D162" s="783"/>
      <c r="E162" s="783"/>
      <c r="F162" s="783"/>
      <c r="G162" s="783"/>
      <c r="H162" s="783"/>
      <c r="I162" s="783"/>
      <c r="J162" s="783"/>
      <c r="K162" s="783"/>
      <c r="L162" s="784"/>
    </row>
    <row r="163" spans="2:12" x14ac:dyDescent="0.2">
      <c r="B163" s="798" t="s">
        <v>383</v>
      </c>
      <c r="C163" s="799"/>
      <c r="D163" s="799"/>
      <c r="E163" s="799"/>
      <c r="F163" s="799"/>
      <c r="G163" s="799"/>
      <c r="H163" s="799"/>
      <c r="I163" s="799"/>
      <c r="J163" s="799"/>
      <c r="K163" s="799"/>
      <c r="L163" s="800"/>
    </row>
    <row r="164" spans="2:12" x14ac:dyDescent="0.2">
      <c r="B164" s="801"/>
      <c r="C164" s="783"/>
      <c r="D164" s="783"/>
      <c r="E164" s="783"/>
      <c r="F164" s="783"/>
      <c r="G164" s="783"/>
      <c r="H164" s="783"/>
      <c r="I164" s="783"/>
      <c r="J164" s="783"/>
      <c r="K164" s="783"/>
      <c r="L164" s="784"/>
    </row>
    <row r="165" spans="2:12" x14ac:dyDescent="0.2">
      <c r="B165" s="801"/>
      <c r="C165" s="783"/>
      <c r="D165" s="783"/>
      <c r="E165" s="783"/>
      <c r="F165" s="783"/>
      <c r="G165" s="783"/>
      <c r="H165" s="783"/>
      <c r="I165" s="783"/>
      <c r="J165" s="783"/>
      <c r="K165" s="783"/>
      <c r="L165" s="784"/>
    </row>
    <row r="166" spans="2:12" x14ac:dyDescent="0.2">
      <c r="B166" s="801"/>
      <c r="C166" s="783"/>
      <c r="D166" s="783"/>
      <c r="E166" s="783"/>
      <c r="F166" s="783"/>
      <c r="G166" s="783"/>
      <c r="H166" s="783"/>
      <c r="I166" s="783"/>
      <c r="J166" s="783"/>
      <c r="K166" s="783"/>
      <c r="L166" s="784"/>
    </row>
    <row r="167" spans="2:12" x14ac:dyDescent="0.2">
      <c r="B167" s="801"/>
      <c r="C167" s="783"/>
      <c r="D167" s="783"/>
      <c r="E167" s="783"/>
      <c r="F167" s="783"/>
      <c r="G167" s="783"/>
      <c r="H167" s="783"/>
      <c r="I167" s="783"/>
      <c r="J167" s="783"/>
      <c r="K167" s="783"/>
      <c r="L167" s="784"/>
    </row>
    <row r="168" spans="2:12" x14ac:dyDescent="0.2">
      <c r="B168" s="805"/>
      <c r="C168" s="806"/>
      <c r="D168" s="806"/>
      <c r="E168" s="806"/>
      <c r="F168" s="806"/>
      <c r="G168" s="289"/>
      <c r="H168" s="806"/>
      <c r="I168" s="806"/>
      <c r="J168" s="806"/>
      <c r="K168" s="806"/>
      <c r="L168" s="811"/>
    </row>
    <row r="169" spans="2:12" x14ac:dyDescent="0.2">
      <c r="B169" s="807"/>
      <c r="C169" s="808"/>
      <c r="D169" s="808"/>
      <c r="E169" s="808"/>
      <c r="F169" s="808"/>
      <c r="G169" s="290"/>
      <c r="H169" s="808"/>
      <c r="I169" s="808"/>
      <c r="J169" s="808"/>
      <c r="K169" s="808"/>
      <c r="L169" s="812"/>
    </row>
    <row r="170" spans="2:12" x14ac:dyDescent="0.2">
      <c r="B170" s="807"/>
      <c r="C170" s="808"/>
      <c r="D170" s="808"/>
      <c r="E170" s="808"/>
      <c r="F170" s="808"/>
      <c r="G170" s="290"/>
      <c r="H170" s="808"/>
      <c r="I170" s="808"/>
      <c r="J170" s="808"/>
      <c r="K170" s="808"/>
      <c r="L170" s="812"/>
    </row>
    <row r="171" spans="2:12" x14ac:dyDescent="0.2">
      <c r="B171" s="809"/>
      <c r="C171" s="810"/>
      <c r="D171" s="810"/>
      <c r="E171" s="810"/>
      <c r="F171" s="810"/>
      <c r="G171" s="291"/>
      <c r="H171" s="810"/>
      <c r="I171" s="810"/>
      <c r="J171" s="810"/>
      <c r="K171" s="810"/>
      <c r="L171" s="813"/>
    </row>
    <row r="172" spans="2:12" ht="13.5" thickBot="1" x14ac:dyDescent="0.25">
      <c r="B172" s="788" t="s">
        <v>384</v>
      </c>
      <c r="C172" s="789"/>
      <c r="D172" s="789"/>
      <c r="E172" s="789"/>
      <c r="F172" s="789"/>
      <c r="G172" s="292"/>
      <c r="H172" s="789" t="s">
        <v>385</v>
      </c>
      <c r="I172" s="789"/>
      <c r="J172" s="789"/>
      <c r="K172" s="789"/>
      <c r="L172" s="790"/>
    </row>
    <row r="174" spans="2:12" ht="13.5" thickBot="1" x14ac:dyDescent="0.25"/>
    <row r="175" spans="2:12" ht="23.25" x14ac:dyDescent="0.2">
      <c r="B175" s="899" t="s">
        <v>336</v>
      </c>
      <c r="C175" s="900"/>
      <c r="D175" s="900"/>
      <c r="E175" s="900"/>
      <c r="F175" s="900"/>
      <c r="G175" s="900"/>
      <c r="H175" s="900"/>
      <c r="I175" s="900"/>
      <c r="J175" s="900"/>
      <c r="K175" s="900"/>
      <c r="L175" s="901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902" t="s">
        <v>338</v>
      </c>
      <c r="E178" s="902"/>
      <c r="F178" s="902"/>
      <c r="G178" s="902"/>
      <c r="H178" s="902"/>
      <c r="I178" s="902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903" t="s">
        <v>340</v>
      </c>
      <c r="E179" s="903"/>
      <c r="F179" s="903"/>
      <c r="G179" s="903"/>
      <c r="H179" s="903"/>
      <c r="I179" s="903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904" t="s">
        <v>342</v>
      </c>
      <c r="E180" s="904"/>
      <c r="F180" s="904"/>
      <c r="G180" s="904"/>
      <c r="H180" s="904"/>
      <c r="I180" s="904"/>
      <c r="J180" s="214"/>
      <c r="K180" s="211" t="s">
        <v>343</v>
      </c>
      <c r="L180" s="255">
        <f>IFERROR(L178-L179,"")</f>
        <v>28</v>
      </c>
    </row>
    <row r="181" spans="2:12" x14ac:dyDescent="0.2">
      <c r="B181" s="795" t="s">
        <v>344</v>
      </c>
      <c r="C181" s="796"/>
      <c r="D181" s="796"/>
      <c r="E181" s="796"/>
      <c r="F181" s="796"/>
      <c r="G181" s="796"/>
      <c r="H181" s="796"/>
      <c r="I181" s="796"/>
      <c r="J181" s="796"/>
      <c r="K181" s="796"/>
      <c r="L181" s="797"/>
    </row>
    <row r="182" spans="2:12" x14ac:dyDescent="0.2">
      <c r="B182" s="905" t="s">
        <v>345</v>
      </c>
      <c r="C182" s="889"/>
      <c r="D182" s="889" t="s">
        <v>404</v>
      </c>
      <c r="E182" s="889"/>
      <c r="F182" s="889"/>
      <c r="G182" s="889"/>
      <c r="H182" s="889"/>
      <c r="I182" s="889"/>
      <c r="J182" s="889"/>
      <c r="K182" s="216" t="s">
        <v>346</v>
      </c>
      <c r="L182" s="217">
        <v>44670</v>
      </c>
    </row>
    <row r="183" spans="2:12" x14ac:dyDescent="0.2">
      <c r="B183" s="322" t="s">
        <v>347</v>
      </c>
      <c r="C183" s="889"/>
      <c r="D183" s="889"/>
      <c r="E183" s="889"/>
      <c r="F183" s="889"/>
      <c r="G183" s="889"/>
      <c r="H183" s="889"/>
      <c r="I183" s="889"/>
      <c r="J183" s="889"/>
      <c r="K183" s="216" t="s">
        <v>348</v>
      </c>
      <c r="L183" s="217">
        <v>44701</v>
      </c>
    </row>
    <row r="184" spans="2:12" x14ac:dyDescent="0.2">
      <c r="B184" s="905" t="s">
        <v>349</v>
      </c>
      <c r="C184" s="889"/>
      <c r="D184" s="889" t="s">
        <v>405</v>
      </c>
      <c r="E184" s="889"/>
      <c r="F184" s="889"/>
      <c r="G184" s="889"/>
      <c r="H184" s="889"/>
      <c r="I184" s="889"/>
      <c r="J184" s="889"/>
      <c r="K184" s="889"/>
      <c r="L184" s="890"/>
    </row>
    <row r="185" spans="2:12" x14ac:dyDescent="0.2">
      <c r="B185" s="905" t="s">
        <v>350</v>
      </c>
      <c r="C185" s="906"/>
      <c r="D185" s="906"/>
      <c r="E185" s="889" t="s">
        <v>402</v>
      </c>
      <c r="F185" s="889"/>
      <c r="G185" s="889"/>
      <c r="H185" s="889"/>
      <c r="I185" s="889"/>
      <c r="J185" s="889"/>
      <c r="K185" s="889"/>
      <c r="L185" s="890"/>
    </row>
    <row r="186" spans="2:12" x14ac:dyDescent="0.2">
      <c r="B186" s="322" t="s">
        <v>351</v>
      </c>
      <c r="C186" s="323"/>
      <c r="D186" s="907"/>
      <c r="E186" s="907"/>
      <c r="F186" s="907"/>
      <c r="G186" s="907"/>
      <c r="H186" s="907"/>
      <c r="I186" s="907"/>
      <c r="J186" s="907"/>
      <c r="K186" s="907"/>
      <c r="L186" s="908"/>
    </row>
    <row r="187" spans="2:12" x14ac:dyDescent="0.2">
      <c r="B187" s="795" t="s">
        <v>352</v>
      </c>
      <c r="C187" s="796"/>
      <c r="D187" s="796"/>
      <c r="E187" s="796"/>
      <c r="F187" s="796"/>
      <c r="G187" s="796"/>
      <c r="H187" s="796"/>
      <c r="I187" s="796"/>
      <c r="J187" s="796"/>
      <c r="K187" s="796"/>
      <c r="L187" s="797"/>
    </row>
    <row r="188" spans="2:12" x14ac:dyDescent="0.2">
      <c r="B188" s="905" t="s">
        <v>353</v>
      </c>
      <c r="C188" s="906"/>
      <c r="D188" s="906"/>
      <c r="E188" s="889"/>
      <c r="F188" s="889"/>
      <c r="G188" s="889"/>
      <c r="H188" s="889"/>
      <c r="I188" s="889"/>
      <c r="J188" s="889"/>
      <c r="K188" s="889"/>
      <c r="L188" s="890"/>
    </row>
    <row r="189" spans="2:12" x14ac:dyDescent="0.2">
      <c r="B189" s="219" t="s">
        <v>321</v>
      </c>
      <c r="C189" s="889"/>
      <c r="D189" s="889"/>
      <c r="E189" s="889"/>
      <c r="F189" s="889"/>
      <c r="G189" s="889"/>
      <c r="H189" s="889"/>
      <c r="I189" s="889"/>
      <c r="J189" s="889"/>
      <c r="K189" s="889"/>
      <c r="L189" s="890"/>
    </row>
    <row r="190" spans="2:12" x14ac:dyDescent="0.2">
      <c r="B190" s="219" t="s">
        <v>351</v>
      </c>
      <c r="C190" s="889"/>
      <c r="D190" s="889"/>
      <c r="E190" s="889"/>
      <c r="F190" s="889"/>
      <c r="G190" s="889"/>
      <c r="H190" s="889"/>
      <c r="I190" s="889"/>
      <c r="J190" s="889"/>
      <c r="K190" s="889"/>
      <c r="L190" s="890"/>
    </row>
    <row r="191" spans="2:12" x14ac:dyDescent="0.2">
      <c r="B191" s="219" t="s">
        <v>354</v>
      </c>
      <c r="C191" s="889"/>
      <c r="D191" s="889"/>
      <c r="E191" s="889"/>
      <c r="F191" s="889"/>
      <c r="G191" s="889"/>
      <c r="H191" s="889"/>
      <c r="I191" s="889"/>
      <c r="J191" s="889"/>
      <c r="K191" s="889"/>
      <c r="L191" s="890"/>
    </row>
    <row r="192" spans="2:12" x14ac:dyDescent="0.2">
      <c r="B192" s="795" t="s">
        <v>355</v>
      </c>
      <c r="C192" s="796"/>
      <c r="D192" s="796"/>
      <c r="E192" s="796"/>
      <c r="F192" s="796"/>
      <c r="G192" s="796"/>
      <c r="H192" s="796"/>
      <c r="I192" s="796"/>
      <c r="J192" s="796"/>
      <c r="K192" s="796"/>
      <c r="L192" s="797"/>
    </row>
    <row r="193" spans="2:12" x14ac:dyDescent="0.2">
      <c r="B193" s="840" t="s">
        <v>356</v>
      </c>
      <c r="C193" s="819"/>
      <c r="D193" s="819"/>
      <c r="E193" s="819"/>
      <c r="F193" s="819"/>
      <c r="G193" s="819"/>
      <c r="H193" s="819"/>
      <c r="I193" s="819"/>
      <c r="J193" s="819"/>
      <c r="K193" s="819"/>
      <c r="L193" s="841"/>
    </row>
    <row r="194" spans="2:12" x14ac:dyDescent="0.2">
      <c r="B194" s="891" t="s">
        <v>357</v>
      </c>
      <c r="C194" s="861"/>
      <c r="D194" s="862"/>
      <c r="E194" s="877" t="s">
        <v>358</v>
      </c>
      <c r="F194" s="878"/>
      <c r="G194" s="878"/>
      <c r="H194" s="878"/>
      <c r="I194" s="878"/>
      <c r="J194" s="878"/>
      <c r="K194" s="879"/>
      <c r="L194" s="892" t="s">
        <v>359</v>
      </c>
    </row>
    <row r="195" spans="2:12" x14ac:dyDescent="0.2">
      <c r="B195" s="891"/>
      <c r="C195" s="861"/>
      <c r="D195" s="862"/>
      <c r="E195" s="880"/>
      <c r="F195" s="881"/>
      <c r="G195" s="881"/>
      <c r="H195" s="881"/>
      <c r="I195" s="881"/>
      <c r="J195" s="881"/>
      <c r="K195" s="882"/>
      <c r="L195" s="893"/>
    </row>
    <row r="196" spans="2:12" x14ac:dyDescent="0.2">
      <c r="B196" s="894" t="s">
        <v>400</v>
      </c>
      <c r="C196" s="783"/>
      <c r="D196" s="895"/>
      <c r="E196" s="785" t="s">
        <v>412</v>
      </c>
      <c r="F196" s="896"/>
      <c r="G196" s="896"/>
      <c r="H196" s="896"/>
      <c r="I196" s="896"/>
      <c r="J196" s="896"/>
      <c r="K196" s="895"/>
      <c r="L196" s="220">
        <v>2</v>
      </c>
    </row>
    <row r="197" spans="2:12" x14ac:dyDescent="0.2">
      <c r="B197" s="801" t="s">
        <v>416</v>
      </c>
      <c r="C197" s="783"/>
      <c r="D197" s="895"/>
      <c r="E197" s="897" t="s">
        <v>417</v>
      </c>
      <c r="F197" s="896"/>
      <c r="G197" s="896"/>
      <c r="H197" s="896"/>
      <c r="I197" s="896"/>
      <c r="J197" s="896"/>
      <c r="K197" s="895"/>
      <c r="L197" s="220">
        <v>1</v>
      </c>
    </row>
    <row r="198" spans="2:12" x14ac:dyDescent="0.2">
      <c r="B198" s="801" t="s">
        <v>411</v>
      </c>
      <c r="C198" s="896"/>
      <c r="D198" s="895"/>
      <c r="E198" s="897" t="s">
        <v>413</v>
      </c>
      <c r="F198" s="896"/>
      <c r="G198" s="896"/>
      <c r="H198" s="896"/>
      <c r="I198" s="896"/>
      <c r="J198" s="896"/>
      <c r="K198" s="895"/>
      <c r="L198" s="221">
        <v>1</v>
      </c>
    </row>
    <row r="199" spans="2:12" x14ac:dyDescent="0.2">
      <c r="B199" s="801"/>
      <c r="C199" s="896"/>
      <c r="D199" s="895"/>
      <c r="E199" s="897"/>
      <c r="F199" s="896"/>
      <c r="G199" s="896"/>
      <c r="H199" s="896"/>
      <c r="I199" s="896"/>
      <c r="J199" s="896"/>
      <c r="K199" s="895"/>
      <c r="L199" s="221"/>
    </row>
    <row r="200" spans="2:12" x14ac:dyDescent="0.2">
      <c r="B200" s="814" t="s">
        <v>360</v>
      </c>
      <c r="C200" s="898"/>
      <c r="D200" s="898"/>
      <c r="E200" s="898"/>
      <c r="F200" s="898"/>
      <c r="G200" s="898"/>
      <c r="H200" s="898"/>
      <c r="I200" s="898"/>
      <c r="J200" s="898"/>
      <c r="K200" s="816"/>
      <c r="L200" s="224">
        <f>SUM(L196:L199)</f>
        <v>4</v>
      </c>
    </row>
    <row r="201" spans="2:12" x14ac:dyDescent="0.2">
      <c r="B201" s="840" t="s">
        <v>361</v>
      </c>
      <c r="C201" s="819"/>
      <c r="D201" s="819"/>
      <c r="E201" s="819"/>
      <c r="F201" s="819"/>
      <c r="G201" s="819"/>
      <c r="H201" s="819"/>
      <c r="I201" s="819"/>
      <c r="J201" s="819"/>
      <c r="K201" s="819"/>
      <c r="L201" s="841"/>
    </row>
    <row r="202" spans="2:12" x14ac:dyDescent="0.2">
      <c r="B202" s="871" t="s">
        <v>362</v>
      </c>
      <c r="C202" s="877" t="s">
        <v>357</v>
      </c>
      <c r="D202" s="879"/>
      <c r="E202" s="877" t="s">
        <v>358</v>
      </c>
      <c r="F202" s="878"/>
      <c r="G202" s="878"/>
      <c r="H202" s="878"/>
      <c r="I202" s="878"/>
      <c r="J202" s="878"/>
      <c r="K202" s="879"/>
      <c r="L202" s="853" t="s">
        <v>359</v>
      </c>
    </row>
    <row r="203" spans="2:12" x14ac:dyDescent="0.2">
      <c r="B203" s="872"/>
      <c r="C203" s="880"/>
      <c r="D203" s="882"/>
      <c r="E203" s="880"/>
      <c r="F203" s="881"/>
      <c r="G203" s="881"/>
      <c r="H203" s="881"/>
      <c r="I203" s="881"/>
      <c r="J203" s="881"/>
      <c r="K203" s="882"/>
      <c r="L203" s="854"/>
    </row>
    <row r="204" spans="2:12" ht="15" customHeight="1" x14ac:dyDescent="0.2">
      <c r="B204" s="358"/>
      <c r="C204" s="914"/>
      <c r="D204" s="856"/>
      <c r="E204" s="785"/>
      <c r="F204" s="896"/>
      <c r="G204" s="896"/>
      <c r="H204" s="896"/>
      <c r="I204" s="896"/>
      <c r="J204" s="896"/>
      <c r="K204" s="895"/>
      <c r="L204" s="321">
        <v>1</v>
      </c>
    </row>
    <row r="205" spans="2:12" x14ac:dyDescent="0.2">
      <c r="B205" s="320"/>
      <c r="C205" s="910"/>
      <c r="D205" s="856"/>
      <c r="E205" s="897"/>
      <c r="F205" s="896"/>
      <c r="G205" s="896"/>
      <c r="H205" s="896"/>
      <c r="I205" s="896"/>
      <c r="J205" s="896"/>
      <c r="K205" s="895"/>
      <c r="L205" s="321"/>
    </row>
    <row r="206" spans="2:12" x14ac:dyDescent="0.2">
      <c r="B206" s="320"/>
      <c r="C206" s="855"/>
      <c r="D206" s="856"/>
      <c r="E206" s="911"/>
      <c r="F206" s="912"/>
      <c r="G206" s="912"/>
      <c r="H206" s="912"/>
      <c r="I206" s="912"/>
      <c r="J206" s="912"/>
      <c r="K206" s="913"/>
      <c r="L206" s="321"/>
    </row>
    <row r="207" spans="2:12" x14ac:dyDescent="0.2">
      <c r="B207" s="320"/>
      <c r="C207" s="855"/>
      <c r="D207" s="856"/>
      <c r="E207" s="911"/>
      <c r="F207" s="912"/>
      <c r="G207" s="912"/>
      <c r="H207" s="912"/>
      <c r="I207" s="912"/>
      <c r="J207" s="912"/>
      <c r="K207" s="913"/>
      <c r="L207" s="321"/>
    </row>
    <row r="208" spans="2:12" x14ac:dyDescent="0.2">
      <c r="B208" s="320"/>
      <c r="C208" s="855"/>
      <c r="D208" s="856"/>
      <c r="E208" s="911"/>
      <c r="F208" s="912"/>
      <c r="G208" s="912"/>
      <c r="H208" s="912"/>
      <c r="I208" s="912"/>
      <c r="J208" s="912"/>
      <c r="K208" s="913"/>
      <c r="L208" s="321"/>
    </row>
    <row r="209" spans="2:12" x14ac:dyDescent="0.2">
      <c r="B209" s="863" t="s">
        <v>360</v>
      </c>
      <c r="C209" s="864"/>
      <c r="D209" s="864"/>
      <c r="E209" s="864"/>
      <c r="F209" s="864"/>
      <c r="G209" s="864"/>
      <c r="H209" s="864"/>
      <c r="I209" s="864"/>
      <c r="J209" s="864"/>
      <c r="K209" s="865"/>
      <c r="L209" s="227">
        <f>SUM(L204:L208)</f>
        <v>1</v>
      </c>
    </row>
    <row r="210" spans="2:12" x14ac:dyDescent="0.2">
      <c r="B210" s="866" t="s">
        <v>406</v>
      </c>
      <c r="C210" s="867"/>
      <c r="D210" s="867"/>
      <c r="E210" s="867"/>
      <c r="F210" s="867"/>
      <c r="G210" s="867"/>
      <c r="H210" s="867"/>
      <c r="I210" s="867"/>
      <c r="J210" s="867"/>
      <c r="K210" s="868"/>
      <c r="L210" s="228">
        <f>L209+L200</f>
        <v>5</v>
      </c>
    </row>
    <row r="211" spans="2:12" x14ac:dyDescent="0.2">
      <c r="B211" s="795" t="s">
        <v>215</v>
      </c>
      <c r="C211" s="796"/>
      <c r="D211" s="796"/>
      <c r="E211" s="796"/>
      <c r="F211" s="796"/>
      <c r="G211" s="796"/>
      <c r="H211" s="796"/>
      <c r="I211" s="796"/>
      <c r="J211" s="796"/>
      <c r="K211" s="796"/>
      <c r="L211" s="797"/>
    </row>
    <row r="212" spans="2:12" x14ac:dyDescent="0.2">
      <c r="B212" s="840" t="s">
        <v>363</v>
      </c>
      <c r="C212" s="819"/>
      <c r="D212" s="819"/>
      <c r="E212" s="819"/>
      <c r="F212" s="819"/>
      <c r="G212" s="819"/>
      <c r="H212" s="819"/>
      <c r="I212" s="819"/>
      <c r="J212" s="840" t="s">
        <v>364</v>
      </c>
      <c r="K212" s="819"/>
      <c r="L212" s="841"/>
    </row>
    <row r="213" spans="2:12" x14ac:dyDescent="0.2">
      <c r="B213" s="871" t="s">
        <v>362</v>
      </c>
      <c r="C213" s="873" t="s">
        <v>29</v>
      </c>
      <c r="D213" s="874"/>
      <c r="E213" s="877" t="s">
        <v>1</v>
      </c>
      <c r="F213" s="878"/>
      <c r="G213" s="878"/>
      <c r="H213" s="879"/>
      <c r="I213" s="883" t="s">
        <v>359</v>
      </c>
      <c r="J213" s="885" t="s">
        <v>29</v>
      </c>
      <c r="K213" s="887" t="s">
        <v>1</v>
      </c>
      <c r="L213" s="883" t="s">
        <v>365</v>
      </c>
    </row>
    <row r="214" spans="2:12" x14ac:dyDescent="0.2">
      <c r="B214" s="872"/>
      <c r="C214" s="875"/>
      <c r="D214" s="876"/>
      <c r="E214" s="880"/>
      <c r="F214" s="881"/>
      <c r="G214" s="881"/>
      <c r="H214" s="882"/>
      <c r="I214" s="884"/>
      <c r="J214" s="886"/>
      <c r="K214" s="888"/>
      <c r="L214" s="884"/>
    </row>
    <row r="215" spans="2:12" x14ac:dyDescent="0.2">
      <c r="B215" s="367" t="s">
        <v>449</v>
      </c>
      <c r="C215" s="915" t="s">
        <v>447</v>
      </c>
      <c r="D215" s="859"/>
      <c r="E215" s="915" t="s">
        <v>448</v>
      </c>
      <c r="F215" s="870"/>
      <c r="G215" s="870"/>
      <c r="H215" s="859"/>
      <c r="I215" s="231">
        <v>1</v>
      </c>
      <c r="J215" s="315"/>
      <c r="K215" s="313"/>
      <c r="L215" s="221"/>
    </row>
    <row r="216" spans="2:12" x14ac:dyDescent="0.2">
      <c r="B216" s="229"/>
      <c r="C216" s="869"/>
      <c r="D216" s="859"/>
      <c r="E216" s="869"/>
      <c r="F216" s="870"/>
      <c r="G216" s="870"/>
      <c r="H216" s="859"/>
      <c r="I216" s="234"/>
      <c r="J216" s="235"/>
      <c r="K216" s="236"/>
      <c r="L216" s="237"/>
    </row>
    <row r="217" spans="2:12" x14ac:dyDescent="0.2">
      <c r="B217" s="229"/>
      <c r="C217" s="869"/>
      <c r="D217" s="859"/>
      <c r="E217" s="869"/>
      <c r="F217" s="870"/>
      <c r="G217" s="870"/>
      <c r="H217" s="859"/>
      <c r="I217" s="239"/>
      <c r="J217" s="230"/>
      <c r="K217" s="238"/>
      <c r="L217" s="220"/>
    </row>
    <row r="218" spans="2:12" x14ac:dyDescent="0.2">
      <c r="B218" s="814" t="s">
        <v>366</v>
      </c>
      <c r="C218" s="815"/>
      <c r="D218" s="815"/>
      <c r="E218" s="815"/>
      <c r="F218" s="815"/>
      <c r="G218" s="815"/>
      <c r="H218" s="816"/>
      <c r="I218" s="252">
        <f>SUM(I215:I217)</f>
        <v>1</v>
      </c>
      <c r="J218" s="817" t="s">
        <v>366</v>
      </c>
      <c r="K218" s="818"/>
      <c r="L218" s="240">
        <f>SUM(L215:L217)</f>
        <v>0</v>
      </c>
    </row>
    <row r="219" spans="2:12" x14ac:dyDescent="0.2">
      <c r="B219" s="814" t="s">
        <v>27</v>
      </c>
      <c r="C219" s="815"/>
      <c r="D219" s="815"/>
      <c r="E219" s="815"/>
      <c r="F219" s="815"/>
      <c r="G219" s="815"/>
      <c r="H219" s="815"/>
      <c r="I219" s="815"/>
      <c r="J219" s="815"/>
      <c r="K219" s="816"/>
      <c r="L219" s="240">
        <f>L218+I218</f>
        <v>1</v>
      </c>
    </row>
    <row r="220" spans="2:12" x14ac:dyDescent="0.2">
      <c r="B220" s="795" t="s">
        <v>388</v>
      </c>
      <c r="C220" s="796"/>
      <c r="D220" s="796"/>
      <c r="E220" s="796"/>
      <c r="F220" s="796"/>
      <c r="G220" s="796"/>
      <c r="H220" s="796"/>
      <c r="I220" s="796"/>
      <c r="J220" s="796"/>
      <c r="K220" s="796"/>
      <c r="L220" s="797"/>
    </row>
    <row r="221" spans="2:12" x14ac:dyDescent="0.2">
      <c r="B221" s="840" t="s">
        <v>368</v>
      </c>
      <c r="C221" s="819"/>
      <c r="D221" s="841"/>
      <c r="E221" s="819" t="s">
        <v>394</v>
      </c>
      <c r="F221" s="819"/>
      <c r="G221" s="820" t="s">
        <v>389</v>
      </c>
      <c r="H221" s="821"/>
      <c r="I221" s="821"/>
      <c r="J221" s="821"/>
      <c r="K221" s="821"/>
      <c r="L221" s="822"/>
    </row>
    <row r="222" spans="2:12" x14ac:dyDescent="0.2">
      <c r="B222" s="823" t="s">
        <v>393</v>
      </c>
      <c r="C222" s="824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25"/>
      <c r="E223" s="268"/>
      <c r="F223" s="827"/>
      <c r="G223" s="820"/>
      <c r="H223" s="821"/>
      <c r="I223" s="821"/>
      <c r="J223" s="821"/>
      <c r="K223" s="821"/>
      <c r="L223" s="822"/>
    </row>
    <row r="224" spans="2:12" x14ac:dyDescent="0.2">
      <c r="B224" s="324"/>
      <c r="C224" s="324"/>
      <c r="D224" s="826"/>
      <c r="E224" s="268"/>
      <c r="F224" s="828"/>
      <c r="G224" s="820"/>
      <c r="H224" s="821"/>
      <c r="I224" s="821"/>
      <c r="J224" s="821"/>
      <c r="K224" s="821"/>
      <c r="L224" s="822"/>
    </row>
    <row r="225" spans="2:12" x14ac:dyDescent="0.2">
      <c r="B225" s="829" t="s">
        <v>367</v>
      </c>
      <c r="C225" s="830"/>
      <c r="D225" s="830"/>
      <c r="E225" s="830"/>
      <c r="F225" s="830"/>
      <c r="G225" s="830"/>
      <c r="H225" s="830"/>
      <c r="I225" s="830"/>
      <c r="J225" s="830"/>
      <c r="K225" s="830"/>
      <c r="L225" s="831"/>
    </row>
    <row r="226" spans="2:12" ht="25.5" x14ac:dyDescent="0.2">
      <c r="B226" s="263" t="s">
        <v>368</v>
      </c>
      <c r="C226" s="832" t="s">
        <v>369</v>
      </c>
      <c r="D226" s="833"/>
      <c r="E226" s="834"/>
      <c r="F226" s="832" t="s">
        <v>370</v>
      </c>
      <c r="G226" s="833"/>
      <c r="H226" s="834"/>
      <c r="I226" s="832" t="s">
        <v>371</v>
      </c>
      <c r="J226" s="834"/>
      <c r="K226" s="241" t="s">
        <v>372</v>
      </c>
      <c r="L226" s="242" t="s">
        <v>373</v>
      </c>
    </row>
    <row r="227" spans="2:12" x14ac:dyDescent="0.2">
      <c r="B227" s="243" t="s">
        <v>374</v>
      </c>
      <c r="C227" s="835" t="s">
        <v>407</v>
      </c>
      <c r="D227" s="836"/>
      <c r="E227" s="837"/>
      <c r="F227" s="838"/>
      <c r="G227" s="839"/>
      <c r="H227" s="314"/>
      <c r="I227" s="838"/>
      <c r="J227" s="839"/>
      <c r="K227" s="266"/>
      <c r="L227" s="245"/>
    </row>
    <row r="228" spans="2:12" x14ac:dyDescent="0.2">
      <c r="B228" s="243" t="s">
        <v>375</v>
      </c>
      <c r="C228" s="835" t="s">
        <v>407</v>
      </c>
      <c r="D228" s="836"/>
      <c r="E228" s="837"/>
      <c r="F228" s="838"/>
      <c r="G228" s="839"/>
      <c r="H228" s="314"/>
      <c r="I228" s="838"/>
      <c r="J228" s="839"/>
      <c r="K228" s="266"/>
      <c r="L228" s="245"/>
    </row>
    <row r="229" spans="2:12" x14ac:dyDescent="0.2">
      <c r="B229" s="243" t="s">
        <v>376</v>
      </c>
      <c r="C229" s="835" t="s">
        <v>407</v>
      </c>
      <c r="D229" s="836"/>
      <c r="E229" s="837"/>
      <c r="F229" s="838"/>
      <c r="G229" s="839"/>
      <c r="H229" s="314"/>
      <c r="I229" s="838"/>
      <c r="J229" s="839"/>
      <c r="K229" s="266"/>
      <c r="L229" s="245"/>
    </row>
    <row r="230" spans="2:12" x14ac:dyDescent="0.2">
      <c r="B230" s="842" t="s">
        <v>377</v>
      </c>
      <c r="C230" s="843"/>
      <c r="D230" s="843"/>
      <c r="E230" s="843"/>
      <c r="F230" s="843"/>
      <c r="G230" s="843"/>
      <c r="H230" s="843"/>
      <c r="I230" s="843"/>
      <c r="J230" s="844"/>
      <c r="K230" s="851" t="s">
        <v>378</v>
      </c>
      <c r="L230" s="852"/>
    </row>
    <row r="231" spans="2:12" x14ac:dyDescent="0.2">
      <c r="B231" s="845"/>
      <c r="C231" s="846"/>
      <c r="D231" s="846"/>
      <c r="E231" s="846"/>
      <c r="F231" s="846"/>
      <c r="G231" s="846"/>
      <c r="H231" s="846"/>
      <c r="I231" s="846"/>
      <c r="J231" s="847"/>
      <c r="K231" s="246" t="s">
        <v>379</v>
      </c>
      <c r="L231" s="245"/>
    </row>
    <row r="232" spans="2:12" x14ac:dyDescent="0.2">
      <c r="B232" s="845"/>
      <c r="C232" s="846"/>
      <c r="D232" s="846"/>
      <c r="E232" s="846"/>
      <c r="F232" s="846"/>
      <c r="G232" s="846"/>
      <c r="H232" s="846"/>
      <c r="I232" s="846"/>
      <c r="J232" s="847"/>
      <c r="K232" s="246" t="s">
        <v>380</v>
      </c>
      <c r="L232" s="245"/>
    </row>
    <row r="233" spans="2:12" ht="13.5" thickBot="1" x14ac:dyDescent="0.25">
      <c r="B233" s="848"/>
      <c r="C233" s="849"/>
      <c r="D233" s="849"/>
      <c r="E233" s="849"/>
      <c r="F233" s="849"/>
      <c r="G233" s="849"/>
      <c r="H233" s="849"/>
      <c r="I233" s="849"/>
      <c r="J233" s="850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95" t="s">
        <v>382</v>
      </c>
      <c r="C236" s="796"/>
      <c r="D236" s="796"/>
      <c r="E236" s="796"/>
      <c r="F236" s="796"/>
      <c r="G236" s="796"/>
      <c r="H236" s="796"/>
      <c r="I236" s="796"/>
      <c r="J236" s="796"/>
      <c r="K236" s="796"/>
      <c r="L236" s="797"/>
    </row>
    <row r="237" spans="2:12" x14ac:dyDescent="0.2">
      <c r="B237" s="300">
        <v>1</v>
      </c>
      <c r="C237" s="782" t="s">
        <v>457</v>
      </c>
      <c r="D237" s="783"/>
      <c r="E237" s="783"/>
      <c r="F237" s="783"/>
      <c r="G237" s="783"/>
      <c r="H237" s="783"/>
      <c r="I237" s="783"/>
      <c r="J237" s="783"/>
      <c r="K237" s="783"/>
      <c r="L237" s="784"/>
    </row>
    <row r="238" spans="2:12" x14ac:dyDescent="0.2">
      <c r="B238" s="339">
        <v>2</v>
      </c>
      <c r="C238" s="782" t="s">
        <v>459</v>
      </c>
      <c r="D238" s="783"/>
      <c r="E238" s="783"/>
      <c r="F238" s="783"/>
      <c r="G238" s="783"/>
      <c r="H238" s="783"/>
      <c r="I238" s="783"/>
      <c r="J238" s="783"/>
      <c r="K238" s="783"/>
      <c r="L238" s="784"/>
    </row>
    <row r="239" spans="2:12" x14ac:dyDescent="0.2">
      <c r="B239" s="356">
        <v>3</v>
      </c>
      <c r="C239" s="802" t="s">
        <v>458</v>
      </c>
      <c r="D239" s="803"/>
      <c r="E239" s="803"/>
      <c r="F239" s="803"/>
      <c r="G239" s="803"/>
      <c r="H239" s="803"/>
      <c r="I239" s="803"/>
      <c r="J239" s="803"/>
      <c r="K239" s="803"/>
      <c r="L239" s="804"/>
    </row>
    <row r="240" spans="2:12" x14ac:dyDescent="0.2">
      <c r="B240" s="356">
        <v>4</v>
      </c>
      <c r="C240" s="802" t="s">
        <v>471</v>
      </c>
      <c r="D240" s="803"/>
      <c r="E240" s="803"/>
      <c r="F240" s="803"/>
      <c r="G240" s="803"/>
      <c r="H240" s="803"/>
      <c r="I240" s="803"/>
      <c r="J240" s="803"/>
      <c r="K240" s="803"/>
      <c r="L240" s="804"/>
    </row>
    <row r="241" spans="2:12" x14ac:dyDescent="0.2">
      <c r="B241" s="339">
        <v>5</v>
      </c>
      <c r="C241" s="785" t="s">
        <v>461</v>
      </c>
      <c r="D241" s="786"/>
      <c r="E241" s="786"/>
      <c r="F241" s="786"/>
      <c r="G241" s="786"/>
      <c r="H241" s="786"/>
      <c r="I241" s="786"/>
      <c r="J241" s="786"/>
      <c r="K241" s="786"/>
      <c r="L241" s="787"/>
    </row>
    <row r="242" spans="2:12" x14ac:dyDescent="0.2">
      <c r="B242" s="300"/>
      <c r="C242" s="785"/>
      <c r="D242" s="786"/>
      <c r="E242" s="786"/>
      <c r="F242" s="786"/>
      <c r="G242" s="786"/>
      <c r="H242" s="786"/>
      <c r="I242" s="786"/>
      <c r="J242" s="786"/>
      <c r="K242" s="786"/>
      <c r="L242" s="787"/>
    </row>
    <row r="243" spans="2:12" x14ac:dyDescent="0.2">
      <c r="B243" s="795" t="s">
        <v>386</v>
      </c>
      <c r="C243" s="796"/>
      <c r="D243" s="796"/>
      <c r="E243" s="796"/>
      <c r="F243" s="796"/>
      <c r="G243" s="796"/>
      <c r="H243" s="796"/>
      <c r="I243" s="796"/>
      <c r="J243" s="796"/>
      <c r="K243" s="796"/>
      <c r="L243" s="797"/>
    </row>
    <row r="244" spans="2:12" x14ac:dyDescent="0.2">
      <c r="B244" s="269">
        <v>1</v>
      </c>
      <c r="C244" s="794" t="s">
        <v>419</v>
      </c>
      <c r="D244" s="783"/>
      <c r="E244" s="783"/>
      <c r="F244" s="783"/>
      <c r="G244" s="783"/>
      <c r="H244" s="783"/>
      <c r="I244" s="783"/>
      <c r="J244" s="783"/>
      <c r="K244" s="783"/>
      <c r="L244" s="784"/>
    </row>
    <row r="245" spans="2:12" x14ac:dyDescent="0.2">
      <c r="B245" s="269"/>
      <c r="C245" s="794"/>
      <c r="D245" s="783"/>
      <c r="E245" s="783"/>
      <c r="F245" s="783"/>
      <c r="G245" s="783"/>
      <c r="H245" s="783"/>
      <c r="I245" s="783"/>
      <c r="J245" s="783"/>
      <c r="K245" s="783"/>
      <c r="L245" s="784"/>
    </row>
    <row r="246" spans="2:12" x14ac:dyDescent="0.2">
      <c r="B246" s="269"/>
      <c r="C246" s="794"/>
      <c r="D246" s="783"/>
      <c r="E246" s="783"/>
      <c r="F246" s="783"/>
      <c r="G246" s="783"/>
      <c r="H246" s="783"/>
      <c r="I246" s="783"/>
      <c r="J246" s="783"/>
      <c r="K246" s="783"/>
      <c r="L246" s="784"/>
    </row>
    <row r="247" spans="2:12" x14ac:dyDescent="0.2">
      <c r="B247" s="795" t="s">
        <v>387</v>
      </c>
      <c r="C247" s="796"/>
      <c r="D247" s="796"/>
      <c r="E247" s="796"/>
      <c r="F247" s="796"/>
      <c r="G247" s="796"/>
      <c r="H247" s="796"/>
      <c r="I247" s="796"/>
      <c r="J247" s="796"/>
      <c r="K247" s="796"/>
      <c r="L247" s="797"/>
    </row>
    <row r="248" spans="2:12" x14ac:dyDescent="0.2">
      <c r="B248" s="269">
        <v>1</v>
      </c>
      <c r="C248" s="782" t="s">
        <v>450</v>
      </c>
      <c r="D248" s="783"/>
      <c r="E248" s="783"/>
      <c r="F248" s="783"/>
      <c r="G248" s="783"/>
      <c r="H248" s="783"/>
      <c r="I248" s="783"/>
      <c r="J248" s="783"/>
      <c r="K248" s="783"/>
      <c r="L248" s="784"/>
    </row>
    <row r="249" spans="2:12" x14ac:dyDescent="0.2">
      <c r="B249" s="269"/>
      <c r="C249" s="794"/>
      <c r="D249" s="783"/>
      <c r="E249" s="783"/>
      <c r="F249" s="783"/>
      <c r="G249" s="783"/>
      <c r="H249" s="783"/>
      <c r="I249" s="783"/>
      <c r="J249" s="783"/>
      <c r="K249" s="783"/>
      <c r="L249" s="784"/>
    </row>
    <row r="250" spans="2:12" x14ac:dyDescent="0.2">
      <c r="B250" s="269"/>
      <c r="C250" s="794"/>
      <c r="D250" s="783"/>
      <c r="E250" s="783"/>
      <c r="F250" s="783"/>
      <c r="G250" s="783"/>
      <c r="H250" s="783"/>
      <c r="I250" s="783"/>
      <c r="J250" s="783"/>
      <c r="K250" s="783"/>
      <c r="L250" s="784"/>
    </row>
    <row r="251" spans="2:12" x14ac:dyDescent="0.2">
      <c r="B251" s="798" t="s">
        <v>383</v>
      </c>
      <c r="C251" s="799"/>
      <c r="D251" s="799"/>
      <c r="E251" s="799"/>
      <c r="F251" s="799"/>
      <c r="G251" s="799"/>
      <c r="H251" s="799"/>
      <c r="I251" s="799"/>
      <c r="J251" s="799"/>
      <c r="K251" s="799"/>
      <c r="L251" s="800"/>
    </row>
    <row r="252" spans="2:12" x14ac:dyDescent="0.2">
      <c r="B252" s="801"/>
      <c r="C252" s="783"/>
      <c r="D252" s="783"/>
      <c r="E252" s="783"/>
      <c r="F252" s="783"/>
      <c r="G252" s="783"/>
      <c r="H252" s="783"/>
      <c r="I252" s="783"/>
      <c r="J252" s="783"/>
      <c r="K252" s="783"/>
      <c r="L252" s="784"/>
    </row>
    <row r="253" spans="2:12" x14ac:dyDescent="0.2">
      <c r="B253" s="801"/>
      <c r="C253" s="783"/>
      <c r="D253" s="783"/>
      <c r="E253" s="783"/>
      <c r="F253" s="783"/>
      <c r="G253" s="783"/>
      <c r="H253" s="783"/>
      <c r="I253" s="783"/>
      <c r="J253" s="783"/>
      <c r="K253" s="783"/>
      <c r="L253" s="784"/>
    </row>
    <row r="254" spans="2:12" x14ac:dyDescent="0.2">
      <c r="B254" s="801"/>
      <c r="C254" s="783"/>
      <c r="D254" s="783"/>
      <c r="E254" s="783"/>
      <c r="F254" s="783"/>
      <c r="G254" s="783"/>
      <c r="H254" s="783"/>
      <c r="I254" s="783"/>
      <c r="J254" s="783"/>
      <c r="K254" s="783"/>
      <c r="L254" s="784"/>
    </row>
    <row r="255" spans="2:12" x14ac:dyDescent="0.2">
      <c r="B255" s="801"/>
      <c r="C255" s="783"/>
      <c r="D255" s="783"/>
      <c r="E255" s="783"/>
      <c r="F255" s="783"/>
      <c r="G255" s="783"/>
      <c r="H255" s="783"/>
      <c r="I255" s="783"/>
      <c r="J255" s="783"/>
      <c r="K255" s="783"/>
      <c r="L255" s="784"/>
    </row>
    <row r="256" spans="2:12" x14ac:dyDescent="0.2">
      <c r="B256" s="805"/>
      <c r="C256" s="806"/>
      <c r="D256" s="806"/>
      <c r="E256" s="806"/>
      <c r="F256" s="806"/>
      <c r="G256" s="316"/>
      <c r="H256" s="806"/>
      <c r="I256" s="806"/>
      <c r="J256" s="806"/>
      <c r="K256" s="806"/>
      <c r="L256" s="811"/>
    </row>
    <row r="257" spans="2:12" x14ac:dyDescent="0.2">
      <c r="B257" s="807"/>
      <c r="C257" s="808"/>
      <c r="D257" s="808"/>
      <c r="E257" s="808"/>
      <c r="F257" s="808"/>
      <c r="G257" s="317"/>
      <c r="H257" s="808"/>
      <c r="I257" s="808"/>
      <c r="J257" s="808"/>
      <c r="K257" s="808"/>
      <c r="L257" s="812"/>
    </row>
    <row r="258" spans="2:12" x14ac:dyDescent="0.2">
      <c r="B258" s="807"/>
      <c r="C258" s="808"/>
      <c r="D258" s="808"/>
      <c r="E258" s="808"/>
      <c r="F258" s="808"/>
      <c r="G258" s="317"/>
      <c r="H258" s="808"/>
      <c r="I258" s="808"/>
      <c r="J258" s="808"/>
      <c r="K258" s="808"/>
      <c r="L258" s="812"/>
    </row>
    <row r="259" spans="2:12" x14ac:dyDescent="0.2">
      <c r="B259" s="809"/>
      <c r="C259" s="810"/>
      <c r="D259" s="810"/>
      <c r="E259" s="810"/>
      <c r="F259" s="810"/>
      <c r="G259" s="318"/>
      <c r="H259" s="810"/>
      <c r="I259" s="810"/>
      <c r="J259" s="810"/>
      <c r="K259" s="810"/>
      <c r="L259" s="813"/>
    </row>
    <row r="260" spans="2:12" ht="13.5" thickBot="1" x14ac:dyDescent="0.25">
      <c r="B260" s="788" t="s">
        <v>384</v>
      </c>
      <c r="C260" s="789"/>
      <c r="D260" s="789"/>
      <c r="E260" s="789"/>
      <c r="F260" s="789"/>
      <c r="G260" s="319"/>
      <c r="H260" s="789" t="s">
        <v>385</v>
      </c>
      <c r="I260" s="789"/>
      <c r="J260" s="789"/>
      <c r="K260" s="789"/>
      <c r="L260" s="790"/>
    </row>
    <row r="262" spans="2:12" ht="13.5" thickBot="1" x14ac:dyDescent="0.25"/>
    <row r="263" spans="2:12" ht="23.25" x14ac:dyDescent="0.2">
      <c r="B263" s="899" t="s">
        <v>336</v>
      </c>
      <c r="C263" s="900"/>
      <c r="D263" s="900"/>
      <c r="E263" s="900"/>
      <c r="F263" s="900"/>
      <c r="G263" s="900"/>
      <c r="H263" s="900"/>
      <c r="I263" s="900"/>
      <c r="J263" s="900"/>
      <c r="K263" s="900"/>
      <c r="L263" s="901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902" t="s">
        <v>338</v>
      </c>
      <c r="E266" s="902"/>
      <c r="F266" s="902"/>
      <c r="G266" s="902"/>
      <c r="H266" s="902"/>
      <c r="I266" s="902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903" t="s">
        <v>340</v>
      </c>
      <c r="E267" s="903"/>
      <c r="F267" s="903"/>
      <c r="G267" s="903"/>
      <c r="H267" s="903"/>
      <c r="I267" s="903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904" t="s">
        <v>342</v>
      </c>
      <c r="E268" s="904"/>
      <c r="F268" s="904"/>
      <c r="G268" s="904"/>
      <c r="H268" s="904"/>
      <c r="I268" s="904"/>
      <c r="J268" s="214"/>
      <c r="K268" s="211" t="s">
        <v>343</v>
      </c>
      <c r="L268" s="255">
        <f>IFERROR(L266-L267,"")</f>
        <v>27</v>
      </c>
    </row>
    <row r="269" spans="2:12" x14ac:dyDescent="0.2">
      <c r="B269" s="795" t="s">
        <v>344</v>
      </c>
      <c r="C269" s="796"/>
      <c r="D269" s="796"/>
      <c r="E269" s="796"/>
      <c r="F269" s="796"/>
      <c r="G269" s="796"/>
      <c r="H269" s="796"/>
      <c r="I269" s="796"/>
      <c r="J269" s="796"/>
      <c r="K269" s="796"/>
      <c r="L269" s="797"/>
    </row>
    <row r="270" spans="2:12" x14ac:dyDescent="0.2">
      <c r="B270" s="905" t="s">
        <v>345</v>
      </c>
      <c r="C270" s="889"/>
      <c r="D270" s="889" t="s">
        <v>404</v>
      </c>
      <c r="E270" s="889"/>
      <c r="F270" s="889"/>
      <c r="G270" s="889"/>
      <c r="H270" s="889"/>
      <c r="I270" s="889"/>
      <c r="J270" s="889"/>
      <c r="K270" s="216" t="s">
        <v>346</v>
      </c>
      <c r="L270" s="217">
        <v>44670</v>
      </c>
    </row>
    <row r="271" spans="2:12" x14ac:dyDescent="0.2">
      <c r="B271" s="337" t="s">
        <v>347</v>
      </c>
      <c r="C271" s="889"/>
      <c r="D271" s="889"/>
      <c r="E271" s="889"/>
      <c r="F271" s="889"/>
      <c r="G271" s="889"/>
      <c r="H271" s="889"/>
      <c r="I271" s="889"/>
      <c r="J271" s="889"/>
      <c r="K271" s="216" t="s">
        <v>348</v>
      </c>
      <c r="L271" s="217">
        <v>44701</v>
      </c>
    </row>
    <row r="272" spans="2:12" x14ac:dyDescent="0.2">
      <c r="B272" s="905" t="s">
        <v>349</v>
      </c>
      <c r="C272" s="889"/>
      <c r="D272" s="889" t="s">
        <v>405</v>
      </c>
      <c r="E272" s="889"/>
      <c r="F272" s="889"/>
      <c r="G272" s="889"/>
      <c r="H272" s="889"/>
      <c r="I272" s="889"/>
      <c r="J272" s="889"/>
      <c r="K272" s="889"/>
      <c r="L272" s="890"/>
    </row>
    <row r="273" spans="2:12" x14ac:dyDescent="0.2">
      <c r="B273" s="905" t="s">
        <v>350</v>
      </c>
      <c r="C273" s="906"/>
      <c r="D273" s="906"/>
      <c r="E273" s="889" t="s">
        <v>402</v>
      </c>
      <c r="F273" s="889"/>
      <c r="G273" s="889"/>
      <c r="H273" s="889"/>
      <c r="I273" s="889"/>
      <c r="J273" s="889"/>
      <c r="K273" s="889"/>
      <c r="L273" s="890"/>
    </row>
    <row r="274" spans="2:12" x14ac:dyDescent="0.2">
      <c r="B274" s="337" t="s">
        <v>351</v>
      </c>
      <c r="C274" s="338"/>
      <c r="D274" s="907"/>
      <c r="E274" s="907"/>
      <c r="F274" s="907"/>
      <c r="G274" s="907"/>
      <c r="H274" s="907"/>
      <c r="I274" s="907"/>
      <c r="J274" s="907"/>
      <c r="K274" s="907"/>
      <c r="L274" s="908"/>
    </row>
    <row r="275" spans="2:12" x14ac:dyDescent="0.2">
      <c r="B275" s="795" t="s">
        <v>352</v>
      </c>
      <c r="C275" s="796"/>
      <c r="D275" s="796"/>
      <c r="E275" s="796"/>
      <c r="F275" s="796"/>
      <c r="G275" s="796"/>
      <c r="H275" s="796"/>
      <c r="I275" s="796"/>
      <c r="J275" s="796"/>
      <c r="K275" s="796"/>
      <c r="L275" s="797"/>
    </row>
    <row r="276" spans="2:12" x14ac:dyDescent="0.2">
      <c r="B276" s="905" t="s">
        <v>353</v>
      </c>
      <c r="C276" s="906"/>
      <c r="D276" s="906"/>
      <c r="E276" s="889"/>
      <c r="F276" s="889"/>
      <c r="G276" s="889"/>
      <c r="H276" s="889"/>
      <c r="I276" s="889"/>
      <c r="J276" s="889"/>
      <c r="K276" s="889"/>
      <c r="L276" s="890"/>
    </row>
    <row r="277" spans="2:12" x14ac:dyDescent="0.2">
      <c r="B277" s="219" t="s">
        <v>321</v>
      </c>
      <c r="C277" s="889"/>
      <c r="D277" s="889"/>
      <c r="E277" s="889"/>
      <c r="F277" s="889"/>
      <c r="G277" s="889"/>
      <c r="H277" s="889"/>
      <c r="I277" s="889"/>
      <c r="J277" s="889"/>
      <c r="K277" s="889"/>
      <c r="L277" s="890"/>
    </row>
    <row r="278" spans="2:12" x14ac:dyDescent="0.2">
      <c r="B278" s="219" t="s">
        <v>351</v>
      </c>
      <c r="C278" s="889"/>
      <c r="D278" s="889"/>
      <c r="E278" s="889"/>
      <c r="F278" s="889"/>
      <c r="G278" s="889"/>
      <c r="H278" s="889"/>
      <c r="I278" s="889"/>
      <c r="J278" s="889"/>
      <c r="K278" s="889"/>
      <c r="L278" s="890"/>
    </row>
    <row r="279" spans="2:12" x14ac:dyDescent="0.2">
      <c r="B279" s="219" t="s">
        <v>354</v>
      </c>
      <c r="C279" s="889"/>
      <c r="D279" s="889"/>
      <c r="E279" s="889"/>
      <c r="F279" s="889"/>
      <c r="G279" s="889"/>
      <c r="H279" s="889"/>
      <c r="I279" s="889"/>
      <c r="J279" s="889"/>
      <c r="K279" s="889"/>
      <c r="L279" s="890"/>
    </row>
    <row r="280" spans="2:12" x14ac:dyDescent="0.2">
      <c r="B280" s="795" t="s">
        <v>355</v>
      </c>
      <c r="C280" s="796"/>
      <c r="D280" s="796"/>
      <c r="E280" s="796"/>
      <c r="F280" s="796"/>
      <c r="G280" s="796"/>
      <c r="H280" s="796"/>
      <c r="I280" s="796"/>
      <c r="J280" s="796"/>
      <c r="K280" s="796"/>
      <c r="L280" s="797"/>
    </row>
    <row r="281" spans="2:12" x14ac:dyDescent="0.2">
      <c r="B281" s="840" t="s">
        <v>356</v>
      </c>
      <c r="C281" s="819"/>
      <c r="D281" s="819"/>
      <c r="E281" s="819"/>
      <c r="F281" s="819"/>
      <c r="G281" s="819"/>
      <c r="H281" s="819"/>
      <c r="I281" s="819"/>
      <c r="J281" s="819"/>
      <c r="K281" s="819"/>
      <c r="L281" s="841"/>
    </row>
    <row r="282" spans="2:12" x14ac:dyDescent="0.2">
      <c r="B282" s="891" t="s">
        <v>357</v>
      </c>
      <c r="C282" s="861"/>
      <c r="D282" s="862"/>
      <c r="E282" s="877" t="s">
        <v>358</v>
      </c>
      <c r="F282" s="878"/>
      <c r="G282" s="878"/>
      <c r="H282" s="878"/>
      <c r="I282" s="878"/>
      <c r="J282" s="878"/>
      <c r="K282" s="879"/>
      <c r="L282" s="892" t="s">
        <v>359</v>
      </c>
    </row>
    <row r="283" spans="2:12" x14ac:dyDescent="0.2">
      <c r="B283" s="891"/>
      <c r="C283" s="861"/>
      <c r="D283" s="862"/>
      <c r="E283" s="880"/>
      <c r="F283" s="881"/>
      <c r="G283" s="881"/>
      <c r="H283" s="881"/>
      <c r="I283" s="881"/>
      <c r="J283" s="881"/>
      <c r="K283" s="882"/>
      <c r="L283" s="893"/>
    </row>
    <row r="284" spans="2:12" x14ac:dyDescent="0.2">
      <c r="B284" s="894" t="s">
        <v>400</v>
      </c>
      <c r="C284" s="783"/>
      <c r="D284" s="895"/>
      <c r="E284" s="785" t="s">
        <v>412</v>
      </c>
      <c r="F284" s="896"/>
      <c r="G284" s="896"/>
      <c r="H284" s="896"/>
      <c r="I284" s="896"/>
      <c r="J284" s="896"/>
      <c r="K284" s="895"/>
      <c r="L284" s="220">
        <v>2</v>
      </c>
    </row>
    <row r="285" spans="2:12" x14ac:dyDescent="0.2">
      <c r="B285" s="801" t="s">
        <v>416</v>
      </c>
      <c r="C285" s="783"/>
      <c r="D285" s="895"/>
      <c r="E285" s="897" t="s">
        <v>417</v>
      </c>
      <c r="F285" s="896"/>
      <c r="G285" s="896"/>
      <c r="H285" s="896"/>
      <c r="I285" s="896"/>
      <c r="J285" s="896"/>
      <c r="K285" s="895"/>
      <c r="L285" s="220">
        <v>1</v>
      </c>
    </row>
    <row r="286" spans="2:12" x14ac:dyDescent="0.2">
      <c r="B286" s="801" t="s">
        <v>411</v>
      </c>
      <c r="C286" s="896"/>
      <c r="D286" s="895"/>
      <c r="E286" s="897" t="s">
        <v>413</v>
      </c>
      <c r="F286" s="896"/>
      <c r="G286" s="896"/>
      <c r="H286" s="896"/>
      <c r="I286" s="896"/>
      <c r="J286" s="896"/>
      <c r="K286" s="895"/>
      <c r="L286" s="221">
        <v>1</v>
      </c>
    </row>
    <row r="287" spans="2:12" x14ac:dyDescent="0.2">
      <c r="B287" s="801"/>
      <c r="C287" s="896"/>
      <c r="D287" s="895"/>
      <c r="E287" s="897"/>
      <c r="F287" s="896"/>
      <c r="G287" s="896"/>
      <c r="H287" s="896"/>
      <c r="I287" s="896"/>
      <c r="J287" s="896"/>
      <c r="K287" s="895"/>
      <c r="L287" s="221"/>
    </row>
    <row r="288" spans="2:12" x14ac:dyDescent="0.2">
      <c r="B288" s="814" t="s">
        <v>360</v>
      </c>
      <c r="C288" s="898"/>
      <c r="D288" s="898"/>
      <c r="E288" s="898"/>
      <c r="F288" s="898"/>
      <c r="G288" s="898"/>
      <c r="H288" s="898"/>
      <c r="I288" s="898"/>
      <c r="J288" s="898"/>
      <c r="K288" s="816"/>
      <c r="L288" s="224">
        <f>SUM(L284:L287)</f>
        <v>4</v>
      </c>
    </row>
    <row r="289" spans="2:12" x14ac:dyDescent="0.2">
      <c r="B289" s="840" t="s">
        <v>361</v>
      </c>
      <c r="C289" s="819"/>
      <c r="D289" s="819"/>
      <c r="E289" s="819"/>
      <c r="F289" s="819"/>
      <c r="G289" s="819"/>
      <c r="H289" s="819"/>
      <c r="I289" s="819"/>
      <c r="J289" s="819"/>
      <c r="K289" s="819"/>
      <c r="L289" s="841"/>
    </row>
    <row r="290" spans="2:12" x14ac:dyDescent="0.2">
      <c r="B290" s="871" t="s">
        <v>362</v>
      </c>
      <c r="C290" s="877" t="s">
        <v>357</v>
      </c>
      <c r="D290" s="879"/>
      <c r="E290" s="877" t="s">
        <v>358</v>
      </c>
      <c r="F290" s="878"/>
      <c r="G290" s="878"/>
      <c r="H290" s="878"/>
      <c r="I290" s="878"/>
      <c r="J290" s="878"/>
      <c r="K290" s="879"/>
      <c r="L290" s="853" t="s">
        <v>359</v>
      </c>
    </row>
    <row r="291" spans="2:12" x14ac:dyDescent="0.2">
      <c r="B291" s="872"/>
      <c r="C291" s="880"/>
      <c r="D291" s="882"/>
      <c r="E291" s="880"/>
      <c r="F291" s="881"/>
      <c r="G291" s="881"/>
      <c r="H291" s="881"/>
      <c r="I291" s="881"/>
      <c r="J291" s="881"/>
      <c r="K291" s="882"/>
      <c r="L291" s="854"/>
    </row>
    <row r="292" spans="2:12" x14ac:dyDescent="0.2">
      <c r="B292" s="335"/>
      <c r="C292" s="855"/>
      <c r="D292" s="856"/>
      <c r="E292" s="857"/>
      <c r="F292" s="858"/>
      <c r="G292" s="858"/>
      <c r="H292" s="858"/>
      <c r="I292" s="858"/>
      <c r="J292" s="858"/>
      <c r="K292" s="859"/>
      <c r="L292" s="336"/>
    </row>
    <row r="293" spans="2:12" x14ac:dyDescent="0.2">
      <c r="B293" s="335"/>
      <c r="C293" s="855"/>
      <c r="D293" s="856"/>
      <c r="E293" s="857"/>
      <c r="F293" s="858"/>
      <c r="G293" s="858"/>
      <c r="H293" s="858"/>
      <c r="I293" s="858"/>
      <c r="J293" s="858"/>
      <c r="K293" s="859"/>
      <c r="L293" s="336"/>
    </row>
    <row r="294" spans="2:12" x14ac:dyDescent="0.2">
      <c r="B294" s="335"/>
      <c r="C294" s="855"/>
      <c r="D294" s="856"/>
      <c r="E294" s="860"/>
      <c r="F294" s="861"/>
      <c r="G294" s="861"/>
      <c r="H294" s="861"/>
      <c r="I294" s="861"/>
      <c r="J294" s="861"/>
      <c r="K294" s="862"/>
      <c r="L294" s="336"/>
    </row>
    <row r="295" spans="2:12" x14ac:dyDescent="0.2">
      <c r="B295" s="335"/>
      <c r="C295" s="855"/>
      <c r="D295" s="856"/>
      <c r="E295" s="860"/>
      <c r="F295" s="861"/>
      <c r="G295" s="861"/>
      <c r="H295" s="861"/>
      <c r="I295" s="861"/>
      <c r="J295" s="861"/>
      <c r="K295" s="862"/>
      <c r="L295" s="336"/>
    </row>
    <row r="296" spans="2:12" x14ac:dyDescent="0.2">
      <c r="B296" s="335"/>
      <c r="C296" s="855"/>
      <c r="D296" s="856"/>
      <c r="E296" s="860"/>
      <c r="F296" s="861"/>
      <c r="G296" s="861"/>
      <c r="H296" s="861"/>
      <c r="I296" s="861"/>
      <c r="J296" s="861"/>
      <c r="K296" s="862"/>
      <c r="L296" s="336"/>
    </row>
    <row r="297" spans="2:12" x14ac:dyDescent="0.2">
      <c r="B297" s="863" t="s">
        <v>360</v>
      </c>
      <c r="C297" s="864"/>
      <c r="D297" s="864"/>
      <c r="E297" s="864"/>
      <c r="F297" s="864"/>
      <c r="G297" s="864"/>
      <c r="H297" s="864"/>
      <c r="I297" s="864"/>
      <c r="J297" s="864"/>
      <c r="K297" s="865"/>
      <c r="L297" s="227">
        <f>SUM(L292:L296)</f>
        <v>0</v>
      </c>
    </row>
    <row r="298" spans="2:12" x14ac:dyDescent="0.2">
      <c r="B298" s="866" t="s">
        <v>406</v>
      </c>
      <c r="C298" s="867"/>
      <c r="D298" s="867"/>
      <c r="E298" s="867"/>
      <c r="F298" s="867"/>
      <c r="G298" s="867"/>
      <c r="H298" s="867"/>
      <c r="I298" s="867"/>
      <c r="J298" s="867"/>
      <c r="K298" s="868"/>
      <c r="L298" s="228">
        <f>L297+L288</f>
        <v>4</v>
      </c>
    </row>
    <row r="299" spans="2:12" x14ac:dyDescent="0.2">
      <c r="B299" s="795" t="s">
        <v>215</v>
      </c>
      <c r="C299" s="796"/>
      <c r="D299" s="796"/>
      <c r="E299" s="796"/>
      <c r="F299" s="796"/>
      <c r="G299" s="796"/>
      <c r="H299" s="796"/>
      <c r="I299" s="796"/>
      <c r="J299" s="796"/>
      <c r="K299" s="796"/>
      <c r="L299" s="797"/>
    </row>
    <row r="300" spans="2:12" x14ac:dyDescent="0.2">
      <c r="B300" s="840" t="s">
        <v>363</v>
      </c>
      <c r="C300" s="819"/>
      <c r="D300" s="819"/>
      <c r="E300" s="819"/>
      <c r="F300" s="819"/>
      <c r="G300" s="819"/>
      <c r="H300" s="819"/>
      <c r="I300" s="819"/>
      <c r="J300" s="840" t="s">
        <v>364</v>
      </c>
      <c r="K300" s="819"/>
      <c r="L300" s="841"/>
    </row>
    <row r="301" spans="2:12" x14ac:dyDescent="0.2">
      <c r="B301" s="871" t="s">
        <v>362</v>
      </c>
      <c r="C301" s="873" t="s">
        <v>29</v>
      </c>
      <c r="D301" s="874"/>
      <c r="E301" s="877" t="s">
        <v>1</v>
      </c>
      <c r="F301" s="878"/>
      <c r="G301" s="878"/>
      <c r="H301" s="879"/>
      <c r="I301" s="883" t="s">
        <v>359</v>
      </c>
      <c r="J301" s="885" t="s">
        <v>29</v>
      </c>
      <c r="K301" s="887" t="s">
        <v>1</v>
      </c>
      <c r="L301" s="883" t="s">
        <v>365</v>
      </c>
    </row>
    <row r="302" spans="2:12" x14ac:dyDescent="0.2">
      <c r="B302" s="872"/>
      <c r="C302" s="875"/>
      <c r="D302" s="876"/>
      <c r="E302" s="880"/>
      <c r="F302" s="881"/>
      <c r="G302" s="881"/>
      <c r="H302" s="882"/>
      <c r="I302" s="884"/>
      <c r="J302" s="886"/>
      <c r="K302" s="888"/>
      <c r="L302" s="884"/>
    </row>
    <row r="303" spans="2:12" x14ac:dyDescent="0.2">
      <c r="B303" s="229"/>
      <c r="C303" s="869"/>
      <c r="D303" s="859"/>
      <c r="E303" s="869"/>
      <c r="F303" s="870"/>
      <c r="G303" s="870"/>
      <c r="H303" s="859"/>
      <c r="I303" s="231"/>
      <c r="J303" s="334"/>
      <c r="K303" s="326"/>
      <c r="L303" s="221"/>
    </row>
    <row r="304" spans="2:12" x14ac:dyDescent="0.2">
      <c r="B304" s="229"/>
      <c r="C304" s="869"/>
      <c r="D304" s="859"/>
      <c r="E304" s="869"/>
      <c r="F304" s="870"/>
      <c r="G304" s="870"/>
      <c r="H304" s="859"/>
      <c r="I304" s="234"/>
      <c r="J304" s="235"/>
      <c r="K304" s="236"/>
      <c r="L304" s="237"/>
    </row>
    <row r="305" spans="2:12" x14ac:dyDescent="0.2">
      <c r="B305" s="229"/>
      <c r="C305" s="869"/>
      <c r="D305" s="859"/>
      <c r="E305" s="869"/>
      <c r="F305" s="870"/>
      <c r="G305" s="870"/>
      <c r="H305" s="859"/>
      <c r="I305" s="239"/>
      <c r="J305" s="230"/>
      <c r="K305" s="238"/>
      <c r="L305" s="220"/>
    </row>
    <row r="306" spans="2:12" x14ac:dyDescent="0.2">
      <c r="B306" s="814" t="s">
        <v>366</v>
      </c>
      <c r="C306" s="815"/>
      <c r="D306" s="815"/>
      <c r="E306" s="815"/>
      <c r="F306" s="815"/>
      <c r="G306" s="815"/>
      <c r="H306" s="816"/>
      <c r="I306" s="252">
        <f>SUM(I303:I305)</f>
        <v>0</v>
      </c>
      <c r="J306" s="817" t="s">
        <v>366</v>
      </c>
      <c r="K306" s="818"/>
      <c r="L306" s="240">
        <f>SUM(L303:L305)</f>
        <v>0</v>
      </c>
    </row>
    <row r="307" spans="2:12" x14ac:dyDescent="0.2">
      <c r="B307" s="814" t="s">
        <v>27</v>
      </c>
      <c r="C307" s="815"/>
      <c r="D307" s="815"/>
      <c r="E307" s="815"/>
      <c r="F307" s="815"/>
      <c r="G307" s="815"/>
      <c r="H307" s="815"/>
      <c r="I307" s="815"/>
      <c r="J307" s="815"/>
      <c r="K307" s="816"/>
      <c r="L307" s="240">
        <f>L306+I306</f>
        <v>0</v>
      </c>
    </row>
    <row r="308" spans="2:12" x14ac:dyDescent="0.2">
      <c r="B308" s="795" t="s">
        <v>388</v>
      </c>
      <c r="C308" s="796"/>
      <c r="D308" s="796"/>
      <c r="E308" s="796"/>
      <c r="F308" s="796"/>
      <c r="G308" s="796"/>
      <c r="H308" s="796"/>
      <c r="I308" s="796"/>
      <c r="J308" s="796"/>
      <c r="K308" s="796"/>
      <c r="L308" s="797"/>
    </row>
    <row r="309" spans="2:12" x14ac:dyDescent="0.2">
      <c r="B309" s="840" t="s">
        <v>368</v>
      </c>
      <c r="C309" s="819"/>
      <c r="D309" s="841"/>
      <c r="E309" s="819" t="s">
        <v>394</v>
      </c>
      <c r="F309" s="819"/>
      <c r="G309" s="820" t="s">
        <v>389</v>
      </c>
      <c r="H309" s="821"/>
      <c r="I309" s="821"/>
      <c r="J309" s="821"/>
      <c r="K309" s="821"/>
      <c r="L309" s="822"/>
    </row>
    <row r="310" spans="2:12" x14ac:dyDescent="0.2">
      <c r="B310" s="823" t="s">
        <v>393</v>
      </c>
      <c r="C310" s="824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25"/>
      <c r="E311" s="268"/>
      <c r="F311" s="827"/>
      <c r="G311" s="820"/>
      <c r="H311" s="821"/>
      <c r="I311" s="821"/>
      <c r="J311" s="821"/>
      <c r="K311" s="821"/>
      <c r="L311" s="822"/>
    </row>
    <row r="312" spans="2:12" x14ac:dyDescent="0.2">
      <c r="B312" s="324"/>
      <c r="C312" s="324"/>
      <c r="D312" s="826"/>
      <c r="E312" s="268"/>
      <c r="F312" s="828"/>
      <c r="G312" s="820"/>
      <c r="H312" s="821"/>
      <c r="I312" s="821"/>
      <c r="J312" s="821"/>
      <c r="K312" s="821"/>
      <c r="L312" s="822"/>
    </row>
    <row r="313" spans="2:12" x14ac:dyDescent="0.2">
      <c r="B313" s="829" t="s">
        <v>367</v>
      </c>
      <c r="C313" s="830"/>
      <c r="D313" s="830"/>
      <c r="E313" s="830"/>
      <c r="F313" s="830"/>
      <c r="G313" s="830"/>
      <c r="H313" s="830"/>
      <c r="I313" s="830"/>
      <c r="J313" s="830"/>
      <c r="K313" s="830"/>
      <c r="L313" s="831"/>
    </row>
    <row r="314" spans="2:12" ht="25.5" x14ac:dyDescent="0.2">
      <c r="B314" s="263" t="s">
        <v>368</v>
      </c>
      <c r="C314" s="832" t="s">
        <v>369</v>
      </c>
      <c r="D314" s="833"/>
      <c r="E314" s="834"/>
      <c r="F314" s="832" t="s">
        <v>370</v>
      </c>
      <c r="G314" s="833"/>
      <c r="H314" s="834"/>
      <c r="I314" s="832" t="s">
        <v>371</v>
      </c>
      <c r="J314" s="834"/>
      <c r="K314" s="241" t="s">
        <v>372</v>
      </c>
      <c r="L314" s="242" t="s">
        <v>373</v>
      </c>
    </row>
    <row r="315" spans="2:12" x14ac:dyDescent="0.2">
      <c r="B315" s="243" t="s">
        <v>374</v>
      </c>
      <c r="C315" s="835" t="s">
        <v>407</v>
      </c>
      <c r="D315" s="836"/>
      <c r="E315" s="837"/>
      <c r="F315" s="838"/>
      <c r="G315" s="839"/>
      <c r="H315" s="330"/>
      <c r="I315" s="838"/>
      <c r="J315" s="839"/>
      <c r="K315" s="266"/>
      <c r="L315" s="245"/>
    </row>
    <row r="316" spans="2:12" x14ac:dyDescent="0.2">
      <c r="B316" s="243" t="s">
        <v>375</v>
      </c>
      <c r="C316" s="835" t="s">
        <v>407</v>
      </c>
      <c r="D316" s="836"/>
      <c r="E316" s="837"/>
      <c r="F316" s="838"/>
      <c r="G316" s="839"/>
      <c r="H316" s="330"/>
      <c r="I316" s="838"/>
      <c r="J316" s="839"/>
      <c r="K316" s="266"/>
      <c r="L316" s="245"/>
    </row>
    <row r="317" spans="2:12" x14ac:dyDescent="0.2">
      <c r="B317" s="243" t="s">
        <v>376</v>
      </c>
      <c r="C317" s="835" t="s">
        <v>407</v>
      </c>
      <c r="D317" s="836"/>
      <c r="E317" s="837"/>
      <c r="F317" s="838"/>
      <c r="G317" s="839"/>
      <c r="H317" s="330"/>
      <c r="I317" s="838"/>
      <c r="J317" s="839"/>
      <c r="K317" s="266"/>
      <c r="L317" s="245"/>
    </row>
    <row r="318" spans="2:12" x14ac:dyDescent="0.2">
      <c r="B318" s="842" t="s">
        <v>377</v>
      </c>
      <c r="C318" s="843"/>
      <c r="D318" s="843"/>
      <c r="E318" s="843"/>
      <c r="F318" s="843"/>
      <c r="G318" s="843"/>
      <c r="H318" s="843"/>
      <c r="I318" s="843"/>
      <c r="J318" s="844"/>
      <c r="K318" s="851" t="s">
        <v>378</v>
      </c>
      <c r="L318" s="852"/>
    </row>
    <row r="319" spans="2:12" x14ac:dyDescent="0.2">
      <c r="B319" s="845"/>
      <c r="C319" s="846"/>
      <c r="D319" s="846"/>
      <c r="E319" s="846"/>
      <c r="F319" s="846"/>
      <c r="G319" s="846"/>
      <c r="H319" s="846"/>
      <c r="I319" s="846"/>
      <c r="J319" s="847"/>
      <c r="K319" s="246" t="s">
        <v>379</v>
      </c>
      <c r="L319" s="245"/>
    </row>
    <row r="320" spans="2:12" x14ac:dyDescent="0.2">
      <c r="B320" s="845"/>
      <c r="C320" s="846"/>
      <c r="D320" s="846"/>
      <c r="E320" s="846"/>
      <c r="F320" s="846"/>
      <c r="G320" s="846"/>
      <c r="H320" s="846"/>
      <c r="I320" s="846"/>
      <c r="J320" s="847"/>
      <c r="K320" s="246" t="s">
        <v>380</v>
      </c>
      <c r="L320" s="245"/>
    </row>
    <row r="321" spans="2:12" ht="13.5" thickBot="1" x14ac:dyDescent="0.25">
      <c r="B321" s="848"/>
      <c r="C321" s="849"/>
      <c r="D321" s="849"/>
      <c r="E321" s="849"/>
      <c r="F321" s="849"/>
      <c r="G321" s="849"/>
      <c r="H321" s="849"/>
      <c r="I321" s="849"/>
      <c r="J321" s="850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95" t="s">
        <v>382</v>
      </c>
      <c r="C324" s="796"/>
      <c r="D324" s="796"/>
      <c r="E324" s="796"/>
      <c r="F324" s="796"/>
      <c r="G324" s="796"/>
      <c r="H324" s="796"/>
      <c r="I324" s="796"/>
      <c r="J324" s="796"/>
      <c r="K324" s="796"/>
      <c r="L324" s="797"/>
    </row>
    <row r="325" spans="2:12" x14ac:dyDescent="0.2">
      <c r="B325" s="300">
        <v>1</v>
      </c>
      <c r="C325" s="782" t="s">
        <v>457</v>
      </c>
      <c r="D325" s="783"/>
      <c r="E325" s="783"/>
      <c r="F325" s="783"/>
      <c r="G325" s="783"/>
      <c r="H325" s="783"/>
      <c r="I325" s="783"/>
      <c r="J325" s="783"/>
      <c r="K325" s="783"/>
      <c r="L325" s="784"/>
    </row>
    <row r="326" spans="2:12" x14ac:dyDescent="0.2">
      <c r="B326" s="339">
        <v>2</v>
      </c>
      <c r="C326" s="782" t="s">
        <v>460</v>
      </c>
      <c r="D326" s="783"/>
      <c r="E326" s="783"/>
      <c r="F326" s="783"/>
      <c r="G326" s="783"/>
      <c r="H326" s="783"/>
      <c r="I326" s="783"/>
      <c r="J326" s="783"/>
      <c r="K326" s="783"/>
      <c r="L326" s="784"/>
    </row>
    <row r="327" spans="2:12" x14ac:dyDescent="0.2">
      <c r="B327" s="339">
        <v>3</v>
      </c>
      <c r="C327" s="785" t="s">
        <v>462</v>
      </c>
      <c r="D327" s="786"/>
      <c r="E327" s="786"/>
      <c r="F327" s="786"/>
      <c r="G327" s="786"/>
      <c r="H327" s="786"/>
      <c r="I327" s="786"/>
      <c r="J327" s="786"/>
      <c r="K327" s="786"/>
      <c r="L327" s="787"/>
    </row>
    <row r="328" spans="2:12" x14ac:dyDescent="0.2">
      <c r="B328" s="356">
        <v>4</v>
      </c>
      <c r="C328" s="785" t="s">
        <v>432</v>
      </c>
      <c r="D328" s="786"/>
      <c r="E328" s="786"/>
      <c r="F328" s="786"/>
      <c r="G328" s="786"/>
      <c r="H328" s="786"/>
      <c r="I328" s="786"/>
      <c r="J328" s="786"/>
      <c r="K328" s="786"/>
      <c r="L328" s="787"/>
    </row>
    <row r="329" spans="2:12" x14ac:dyDescent="0.2">
      <c r="B329" s="356"/>
      <c r="C329" s="802"/>
      <c r="D329" s="803"/>
      <c r="E329" s="803"/>
      <c r="F329" s="803"/>
      <c r="G329" s="803"/>
      <c r="H329" s="803"/>
      <c r="I329" s="803"/>
      <c r="J329" s="803"/>
      <c r="K329" s="803"/>
      <c r="L329" s="804"/>
    </row>
    <row r="330" spans="2:12" x14ac:dyDescent="0.2">
      <c r="B330" s="300"/>
      <c r="C330" s="785"/>
      <c r="D330" s="786"/>
      <c r="E330" s="786"/>
      <c r="F330" s="786"/>
      <c r="G330" s="786"/>
      <c r="H330" s="786"/>
      <c r="I330" s="786"/>
      <c r="J330" s="786"/>
      <c r="K330" s="786"/>
      <c r="L330" s="787"/>
    </row>
    <row r="331" spans="2:12" x14ac:dyDescent="0.2">
      <c r="B331" s="795" t="s">
        <v>386</v>
      </c>
      <c r="C331" s="796"/>
      <c r="D331" s="796"/>
      <c r="E331" s="796"/>
      <c r="F331" s="796"/>
      <c r="G331" s="796"/>
      <c r="H331" s="796"/>
      <c r="I331" s="796"/>
      <c r="J331" s="796"/>
      <c r="K331" s="796"/>
      <c r="L331" s="797"/>
    </row>
    <row r="332" spans="2:12" x14ac:dyDescent="0.2">
      <c r="B332" s="269">
        <v>1</v>
      </c>
      <c r="C332" s="794" t="s">
        <v>419</v>
      </c>
      <c r="D332" s="783"/>
      <c r="E332" s="783"/>
      <c r="F332" s="783"/>
      <c r="G332" s="783"/>
      <c r="H332" s="783"/>
      <c r="I332" s="783"/>
      <c r="J332" s="783"/>
      <c r="K332" s="783"/>
      <c r="L332" s="784"/>
    </row>
    <row r="333" spans="2:12" x14ac:dyDescent="0.2">
      <c r="B333" s="269"/>
      <c r="C333" s="794"/>
      <c r="D333" s="783"/>
      <c r="E333" s="783"/>
      <c r="F333" s="783"/>
      <c r="G333" s="783"/>
      <c r="H333" s="783"/>
      <c r="I333" s="783"/>
      <c r="J333" s="783"/>
      <c r="K333" s="783"/>
      <c r="L333" s="784"/>
    </row>
    <row r="334" spans="2:12" x14ac:dyDescent="0.2">
      <c r="B334" s="269"/>
      <c r="C334" s="794"/>
      <c r="D334" s="783"/>
      <c r="E334" s="783"/>
      <c r="F334" s="783"/>
      <c r="G334" s="783"/>
      <c r="H334" s="783"/>
      <c r="I334" s="783"/>
      <c r="J334" s="783"/>
      <c r="K334" s="783"/>
      <c r="L334" s="784"/>
    </row>
    <row r="335" spans="2:12" x14ac:dyDescent="0.2">
      <c r="B335" s="795" t="s">
        <v>387</v>
      </c>
      <c r="C335" s="796"/>
      <c r="D335" s="796"/>
      <c r="E335" s="796"/>
      <c r="F335" s="796"/>
      <c r="G335" s="796"/>
      <c r="H335" s="796"/>
      <c r="I335" s="796"/>
      <c r="J335" s="796"/>
      <c r="K335" s="796"/>
      <c r="L335" s="797"/>
    </row>
    <row r="336" spans="2:12" x14ac:dyDescent="0.2">
      <c r="B336" s="269"/>
      <c r="C336" s="794"/>
      <c r="D336" s="783"/>
      <c r="E336" s="783"/>
      <c r="F336" s="783"/>
      <c r="G336" s="783"/>
      <c r="H336" s="783"/>
      <c r="I336" s="783"/>
      <c r="J336" s="783"/>
      <c r="K336" s="783"/>
      <c r="L336" s="784"/>
    </row>
    <row r="337" spans="2:12" x14ac:dyDescent="0.2">
      <c r="B337" s="269"/>
      <c r="C337" s="794"/>
      <c r="D337" s="783"/>
      <c r="E337" s="783"/>
      <c r="F337" s="783"/>
      <c r="G337" s="783"/>
      <c r="H337" s="783"/>
      <c r="I337" s="783"/>
      <c r="J337" s="783"/>
      <c r="K337" s="783"/>
      <c r="L337" s="784"/>
    </row>
    <row r="338" spans="2:12" x14ac:dyDescent="0.2">
      <c r="B338" s="269"/>
      <c r="C338" s="794"/>
      <c r="D338" s="783"/>
      <c r="E338" s="783"/>
      <c r="F338" s="783"/>
      <c r="G338" s="783"/>
      <c r="H338" s="783"/>
      <c r="I338" s="783"/>
      <c r="J338" s="783"/>
      <c r="K338" s="783"/>
      <c r="L338" s="784"/>
    </row>
    <row r="339" spans="2:12" x14ac:dyDescent="0.2">
      <c r="B339" s="798" t="s">
        <v>383</v>
      </c>
      <c r="C339" s="799"/>
      <c r="D339" s="799"/>
      <c r="E339" s="799"/>
      <c r="F339" s="799"/>
      <c r="G339" s="799"/>
      <c r="H339" s="799"/>
      <c r="I339" s="799"/>
      <c r="J339" s="799"/>
      <c r="K339" s="799"/>
      <c r="L339" s="800"/>
    </row>
    <row r="340" spans="2:12" x14ac:dyDescent="0.2">
      <c r="B340" s="801" t="s">
        <v>446</v>
      </c>
      <c r="C340" s="783"/>
      <c r="D340" s="783"/>
      <c r="E340" s="783"/>
      <c r="F340" s="783"/>
      <c r="G340" s="783"/>
      <c r="H340" s="783"/>
      <c r="I340" s="783"/>
      <c r="J340" s="783"/>
      <c r="K340" s="783"/>
      <c r="L340" s="784"/>
    </row>
    <row r="341" spans="2:12" x14ac:dyDescent="0.2">
      <c r="B341" s="801"/>
      <c r="C341" s="783"/>
      <c r="D341" s="783"/>
      <c r="E341" s="783"/>
      <c r="F341" s="783"/>
      <c r="G341" s="783"/>
      <c r="H341" s="783"/>
      <c r="I341" s="783"/>
      <c r="J341" s="783"/>
      <c r="K341" s="783"/>
      <c r="L341" s="784"/>
    </row>
    <row r="342" spans="2:12" x14ac:dyDescent="0.2">
      <c r="B342" s="801"/>
      <c r="C342" s="783"/>
      <c r="D342" s="783"/>
      <c r="E342" s="783"/>
      <c r="F342" s="783"/>
      <c r="G342" s="783"/>
      <c r="H342" s="783"/>
      <c r="I342" s="783"/>
      <c r="J342" s="783"/>
      <c r="K342" s="783"/>
      <c r="L342" s="784"/>
    </row>
    <row r="343" spans="2:12" x14ac:dyDescent="0.2">
      <c r="B343" s="801"/>
      <c r="C343" s="783"/>
      <c r="D343" s="783"/>
      <c r="E343" s="783"/>
      <c r="F343" s="783"/>
      <c r="G343" s="783"/>
      <c r="H343" s="783"/>
      <c r="I343" s="783"/>
      <c r="J343" s="783"/>
      <c r="K343" s="783"/>
      <c r="L343" s="784"/>
    </row>
    <row r="344" spans="2:12" x14ac:dyDescent="0.2">
      <c r="B344" s="805"/>
      <c r="C344" s="806"/>
      <c r="D344" s="806"/>
      <c r="E344" s="806"/>
      <c r="F344" s="806"/>
      <c r="G344" s="327"/>
      <c r="H344" s="806"/>
      <c r="I344" s="806"/>
      <c r="J344" s="806"/>
      <c r="K344" s="806"/>
      <c r="L344" s="811"/>
    </row>
    <row r="345" spans="2:12" x14ac:dyDescent="0.2">
      <c r="B345" s="807"/>
      <c r="C345" s="808"/>
      <c r="D345" s="808"/>
      <c r="E345" s="808"/>
      <c r="F345" s="808"/>
      <c r="G345" s="328"/>
      <c r="H345" s="808"/>
      <c r="I345" s="808"/>
      <c r="J345" s="808"/>
      <c r="K345" s="808"/>
      <c r="L345" s="812"/>
    </row>
    <row r="346" spans="2:12" x14ac:dyDescent="0.2">
      <c r="B346" s="807"/>
      <c r="C346" s="808"/>
      <c r="D346" s="808"/>
      <c r="E346" s="808"/>
      <c r="F346" s="808"/>
      <c r="G346" s="328"/>
      <c r="H346" s="808"/>
      <c r="I346" s="808"/>
      <c r="J346" s="808"/>
      <c r="K346" s="808"/>
      <c r="L346" s="812"/>
    </row>
    <row r="347" spans="2:12" x14ac:dyDescent="0.2">
      <c r="B347" s="809"/>
      <c r="C347" s="810"/>
      <c r="D347" s="810"/>
      <c r="E347" s="810"/>
      <c r="F347" s="810"/>
      <c r="G347" s="329"/>
      <c r="H347" s="810"/>
      <c r="I347" s="810"/>
      <c r="J347" s="810"/>
      <c r="K347" s="810"/>
      <c r="L347" s="813"/>
    </row>
    <row r="348" spans="2:12" ht="13.5" thickBot="1" x14ac:dyDescent="0.25">
      <c r="B348" s="788" t="s">
        <v>384</v>
      </c>
      <c r="C348" s="789"/>
      <c r="D348" s="789"/>
      <c r="E348" s="789"/>
      <c r="F348" s="789"/>
      <c r="G348" s="325"/>
      <c r="H348" s="789" t="s">
        <v>385</v>
      </c>
      <c r="I348" s="789"/>
      <c r="J348" s="789"/>
      <c r="K348" s="789"/>
      <c r="L348" s="790"/>
    </row>
    <row r="350" spans="2:12" ht="13.5" thickBot="1" x14ac:dyDescent="0.25"/>
    <row r="351" spans="2:12" ht="23.25" x14ac:dyDescent="0.2">
      <c r="B351" s="899" t="s">
        <v>336</v>
      </c>
      <c r="C351" s="900"/>
      <c r="D351" s="900"/>
      <c r="E351" s="900"/>
      <c r="F351" s="900"/>
      <c r="G351" s="900"/>
      <c r="H351" s="900"/>
      <c r="I351" s="900"/>
      <c r="J351" s="900"/>
      <c r="K351" s="900"/>
      <c r="L351" s="901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902" t="s">
        <v>338</v>
      </c>
      <c r="E354" s="902"/>
      <c r="F354" s="902"/>
      <c r="G354" s="902"/>
      <c r="H354" s="902"/>
      <c r="I354" s="902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903" t="s">
        <v>340</v>
      </c>
      <c r="E355" s="903"/>
      <c r="F355" s="903"/>
      <c r="G355" s="903"/>
      <c r="H355" s="903"/>
      <c r="I355" s="903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904" t="s">
        <v>342</v>
      </c>
      <c r="E356" s="904"/>
      <c r="F356" s="904"/>
      <c r="G356" s="904"/>
      <c r="H356" s="904"/>
      <c r="I356" s="904"/>
      <c r="J356" s="214"/>
      <c r="K356" s="211" t="s">
        <v>343</v>
      </c>
      <c r="L356" s="255">
        <f>IFERROR(L354-L355,"")</f>
        <v>26</v>
      </c>
    </row>
    <row r="357" spans="2:12" x14ac:dyDescent="0.2">
      <c r="B357" s="795" t="s">
        <v>344</v>
      </c>
      <c r="C357" s="796"/>
      <c r="D357" s="796"/>
      <c r="E357" s="796"/>
      <c r="F357" s="796"/>
      <c r="G357" s="796"/>
      <c r="H357" s="796"/>
      <c r="I357" s="796"/>
      <c r="J357" s="796"/>
      <c r="K357" s="796"/>
      <c r="L357" s="797"/>
    </row>
    <row r="358" spans="2:12" x14ac:dyDescent="0.2">
      <c r="B358" s="905" t="s">
        <v>345</v>
      </c>
      <c r="C358" s="889"/>
      <c r="D358" s="889" t="s">
        <v>404</v>
      </c>
      <c r="E358" s="889"/>
      <c r="F358" s="889"/>
      <c r="G358" s="889"/>
      <c r="H358" s="889"/>
      <c r="I358" s="889"/>
      <c r="J358" s="889"/>
      <c r="K358" s="216" t="s">
        <v>346</v>
      </c>
      <c r="L358" s="217">
        <v>44670</v>
      </c>
    </row>
    <row r="359" spans="2:12" x14ac:dyDescent="0.2">
      <c r="B359" s="354" t="s">
        <v>347</v>
      </c>
      <c r="C359" s="889"/>
      <c r="D359" s="889"/>
      <c r="E359" s="889"/>
      <c r="F359" s="889"/>
      <c r="G359" s="889"/>
      <c r="H359" s="889"/>
      <c r="I359" s="889"/>
      <c r="J359" s="889"/>
      <c r="K359" s="216" t="s">
        <v>348</v>
      </c>
      <c r="L359" s="217">
        <v>44701</v>
      </c>
    </row>
    <row r="360" spans="2:12" x14ac:dyDescent="0.2">
      <c r="B360" s="905" t="s">
        <v>349</v>
      </c>
      <c r="C360" s="889"/>
      <c r="D360" s="889" t="s">
        <v>405</v>
      </c>
      <c r="E360" s="889"/>
      <c r="F360" s="889"/>
      <c r="G360" s="889"/>
      <c r="H360" s="889"/>
      <c r="I360" s="889"/>
      <c r="J360" s="889"/>
      <c r="K360" s="889"/>
      <c r="L360" s="890"/>
    </row>
    <row r="361" spans="2:12" x14ac:dyDescent="0.2">
      <c r="B361" s="905" t="s">
        <v>350</v>
      </c>
      <c r="C361" s="906"/>
      <c r="D361" s="906"/>
      <c r="E361" s="889" t="s">
        <v>402</v>
      </c>
      <c r="F361" s="889"/>
      <c r="G361" s="889"/>
      <c r="H361" s="889"/>
      <c r="I361" s="889"/>
      <c r="J361" s="889"/>
      <c r="K361" s="889"/>
      <c r="L361" s="890"/>
    </row>
    <row r="362" spans="2:12" x14ac:dyDescent="0.2">
      <c r="B362" s="354" t="s">
        <v>351</v>
      </c>
      <c r="C362" s="355"/>
      <c r="D362" s="907"/>
      <c r="E362" s="907"/>
      <c r="F362" s="907"/>
      <c r="G362" s="907"/>
      <c r="H362" s="907"/>
      <c r="I362" s="907"/>
      <c r="J362" s="907"/>
      <c r="K362" s="907"/>
      <c r="L362" s="908"/>
    </row>
    <row r="363" spans="2:12" x14ac:dyDescent="0.2">
      <c r="B363" s="795" t="s">
        <v>352</v>
      </c>
      <c r="C363" s="796"/>
      <c r="D363" s="796"/>
      <c r="E363" s="796"/>
      <c r="F363" s="796"/>
      <c r="G363" s="796"/>
      <c r="H363" s="796"/>
      <c r="I363" s="796"/>
      <c r="J363" s="796"/>
      <c r="K363" s="796"/>
      <c r="L363" s="797"/>
    </row>
    <row r="364" spans="2:12" x14ac:dyDescent="0.2">
      <c r="B364" s="905" t="s">
        <v>353</v>
      </c>
      <c r="C364" s="906"/>
      <c r="D364" s="906"/>
      <c r="E364" s="889"/>
      <c r="F364" s="889"/>
      <c r="G364" s="889"/>
      <c r="H364" s="889"/>
      <c r="I364" s="889"/>
      <c r="J364" s="889"/>
      <c r="K364" s="889"/>
      <c r="L364" s="890"/>
    </row>
    <row r="365" spans="2:12" x14ac:dyDescent="0.2">
      <c r="B365" s="219" t="s">
        <v>321</v>
      </c>
      <c r="C365" s="889"/>
      <c r="D365" s="889"/>
      <c r="E365" s="889"/>
      <c r="F365" s="889"/>
      <c r="G365" s="889"/>
      <c r="H365" s="889"/>
      <c r="I365" s="889"/>
      <c r="J365" s="889"/>
      <c r="K365" s="889"/>
      <c r="L365" s="890"/>
    </row>
    <row r="366" spans="2:12" x14ac:dyDescent="0.2">
      <c r="B366" s="219" t="s">
        <v>351</v>
      </c>
      <c r="C366" s="889"/>
      <c r="D366" s="889"/>
      <c r="E366" s="889"/>
      <c r="F366" s="889"/>
      <c r="G366" s="889"/>
      <c r="H366" s="889"/>
      <c r="I366" s="889"/>
      <c r="J366" s="889"/>
      <c r="K366" s="889"/>
      <c r="L366" s="890"/>
    </row>
    <row r="367" spans="2:12" x14ac:dyDescent="0.2">
      <c r="B367" s="219" t="s">
        <v>354</v>
      </c>
      <c r="C367" s="889"/>
      <c r="D367" s="889"/>
      <c r="E367" s="889"/>
      <c r="F367" s="889"/>
      <c r="G367" s="889"/>
      <c r="H367" s="889"/>
      <c r="I367" s="889"/>
      <c r="J367" s="889"/>
      <c r="K367" s="889"/>
      <c r="L367" s="890"/>
    </row>
    <row r="368" spans="2:12" x14ac:dyDescent="0.2">
      <c r="B368" s="795" t="s">
        <v>355</v>
      </c>
      <c r="C368" s="796"/>
      <c r="D368" s="796"/>
      <c r="E368" s="796"/>
      <c r="F368" s="796"/>
      <c r="G368" s="796"/>
      <c r="H368" s="796"/>
      <c r="I368" s="796"/>
      <c r="J368" s="796"/>
      <c r="K368" s="796"/>
      <c r="L368" s="797"/>
    </row>
    <row r="369" spans="2:12" x14ac:dyDescent="0.2">
      <c r="B369" s="840" t="s">
        <v>356</v>
      </c>
      <c r="C369" s="819"/>
      <c r="D369" s="819"/>
      <c r="E369" s="819"/>
      <c r="F369" s="819"/>
      <c r="G369" s="819"/>
      <c r="H369" s="819"/>
      <c r="I369" s="819"/>
      <c r="J369" s="819"/>
      <c r="K369" s="819"/>
      <c r="L369" s="841"/>
    </row>
    <row r="370" spans="2:12" x14ac:dyDescent="0.2">
      <c r="B370" s="891" t="s">
        <v>357</v>
      </c>
      <c r="C370" s="861"/>
      <c r="D370" s="862"/>
      <c r="E370" s="877" t="s">
        <v>358</v>
      </c>
      <c r="F370" s="878"/>
      <c r="G370" s="878"/>
      <c r="H370" s="878"/>
      <c r="I370" s="878"/>
      <c r="J370" s="878"/>
      <c r="K370" s="879"/>
      <c r="L370" s="892" t="s">
        <v>359</v>
      </c>
    </row>
    <row r="371" spans="2:12" x14ac:dyDescent="0.2">
      <c r="B371" s="891"/>
      <c r="C371" s="861"/>
      <c r="D371" s="862"/>
      <c r="E371" s="880"/>
      <c r="F371" s="881"/>
      <c r="G371" s="881"/>
      <c r="H371" s="881"/>
      <c r="I371" s="881"/>
      <c r="J371" s="881"/>
      <c r="K371" s="882"/>
      <c r="L371" s="893"/>
    </row>
    <row r="372" spans="2:12" x14ac:dyDescent="0.2">
      <c r="B372" s="894" t="s">
        <v>400</v>
      </c>
      <c r="C372" s="783"/>
      <c r="D372" s="895"/>
      <c r="E372" s="785" t="s">
        <v>412</v>
      </c>
      <c r="F372" s="896"/>
      <c r="G372" s="896"/>
      <c r="H372" s="896"/>
      <c r="I372" s="896"/>
      <c r="J372" s="896"/>
      <c r="K372" s="895"/>
      <c r="L372" s="220">
        <v>2</v>
      </c>
    </row>
    <row r="373" spans="2:12" x14ac:dyDescent="0.2">
      <c r="B373" s="801" t="s">
        <v>416</v>
      </c>
      <c r="C373" s="783"/>
      <c r="D373" s="895"/>
      <c r="E373" s="897" t="s">
        <v>417</v>
      </c>
      <c r="F373" s="896"/>
      <c r="G373" s="896"/>
      <c r="H373" s="896"/>
      <c r="I373" s="896"/>
      <c r="J373" s="896"/>
      <c r="K373" s="895"/>
      <c r="L373" s="220">
        <v>1</v>
      </c>
    </row>
    <row r="374" spans="2:12" x14ac:dyDescent="0.2">
      <c r="B374" s="801" t="s">
        <v>411</v>
      </c>
      <c r="C374" s="896"/>
      <c r="D374" s="895"/>
      <c r="E374" s="897" t="s">
        <v>413</v>
      </c>
      <c r="F374" s="896"/>
      <c r="G374" s="896"/>
      <c r="H374" s="896"/>
      <c r="I374" s="896"/>
      <c r="J374" s="896"/>
      <c r="K374" s="895"/>
      <c r="L374" s="221">
        <v>1</v>
      </c>
    </row>
    <row r="375" spans="2:12" x14ac:dyDescent="0.2">
      <c r="B375" s="801"/>
      <c r="C375" s="896"/>
      <c r="D375" s="895"/>
      <c r="E375" s="897"/>
      <c r="F375" s="896"/>
      <c r="G375" s="896"/>
      <c r="H375" s="896"/>
      <c r="I375" s="896"/>
      <c r="J375" s="896"/>
      <c r="K375" s="895"/>
      <c r="L375" s="221"/>
    </row>
    <row r="376" spans="2:12" x14ac:dyDescent="0.2">
      <c r="B376" s="814" t="s">
        <v>360</v>
      </c>
      <c r="C376" s="898"/>
      <c r="D376" s="898"/>
      <c r="E376" s="898"/>
      <c r="F376" s="898"/>
      <c r="G376" s="898"/>
      <c r="H376" s="898"/>
      <c r="I376" s="898"/>
      <c r="J376" s="898"/>
      <c r="K376" s="816"/>
      <c r="L376" s="224">
        <f>SUM(L372:L375)</f>
        <v>4</v>
      </c>
    </row>
    <row r="377" spans="2:12" x14ac:dyDescent="0.2">
      <c r="B377" s="840" t="s">
        <v>361</v>
      </c>
      <c r="C377" s="819"/>
      <c r="D377" s="819"/>
      <c r="E377" s="819"/>
      <c r="F377" s="819"/>
      <c r="G377" s="819"/>
      <c r="H377" s="819"/>
      <c r="I377" s="819"/>
      <c r="J377" s="819"/>
      <c r="K377" s="819"/>
      <c r="L377" s="841"/>
    </row>
    <row r="378" spans="2:12" x14ac:dyDescent="0.2">
      <c r="B378" s="871" t="s">
        <v>362</v>
      </c>
      <c r="C378" s="877" t="s">
        <v>357</v>
      </c>
      <c r="D378" s="879"/>
      <c r="E378" s="877" t="s">
        <v>358</v>
      </c>
      <c r="F378" s="878"/>
      <c r="G378" s="878"/>
      <c r="H378" s="878"/>
      <c r="I378" s="878"/>
      <c r="J378" s="878"/>
      <c r="K378" s="879"/>
      <c r="L378" s="853" t="s">
        <v>359</v>
      </c>
    </row>
    <row r="379" spans="2:12" x14ac:dyDescent="0.2">
      <c r="B379" s="872"/>
      <c r="C379" s="880"/>
      <c r="D379" s="882"/>
      <c r="E379" s="880"/>
      <c r="F379" s="881"/>
      <c r="G379" s="881"/>
      <c r="H379" s="881"/>
      <c r="I379" s="881"/>
      <c r="J379" s="881"/>
      <c r="K379" s="882"/>
      <c r="L379" s="854"/>
    </row>
    <row r="380" spans="2:12" x14ac:dyDescent="0.2">
      <c r="B380" s="352"/>
      <c r="C380" s="855"/>
      <c r="D380" s="856"/>
      <c r="E380" s="857"/>
      <c r="F380" s="858"/>
      <c r="G380" s="858"/>
      <c r="H380" s="858"/>
      <c r="I380" s="858"/>
      <c r="J380" s="858"/>
      <c r="K380" s="859"/>
      <c r="L380" s="353"/>
    </row>
    <row r="381" spans="2:12" x14ac:dyDescent="0.2">
      <c r="B381" s="352"/>
      <c r="C381" s="855"/>
      <c r="D381" s="856"/>
      <c r="E381" s="857"/>
      <c r="F381" s="858"/>
      <c r="G381" s="858"/>
      <c r="H381" s="858"/>
      <c r="I381" s="858"/>
      <c r="J381" s="858"/>
      <c r="K381" s="859"/>
      <c r="L381" s="353"/>
    </row>
    <row r="382" spans="2:12" x14ac:dyDescent="0.2">
      <c r="B382" s="352"/>
      <c r="C382" s="855"/>
      <c r="D382" s="856"/>
      <c r="E382" s="860"/>
      <c r="F382" s="861"/>
      <c r="G382" s="861"/>
      <c r="H382" s="861"/>
      <c r="I382" s="861"/>
      <c r="J382" s="861"/>
      <c r="K382" s="862"/>
      <c r="L382" s="353"/>
    </row>
    <row r="383" spans="2:12" x14ac:dyDescent="0.2">
      <c r="B383" s="352"/>
      <c r="C383" s="855"/>
      <c r="D383" s="856"/>
      <c r="E383" s="860"/>
      <c r="F383" s="861"/>
      <c r="G383" s="861"/>
      <c r="H383" s="861"/>
      <c r="I383" s="861"/>
      <c r="J383" s="861"/>
      <c r="K383" s="862"/>
      <c r="L383" s="353"/>
    </row>
    <row r="384" spans="2:12" x14ac:dyDescent="0.2">
      <c r="B384" s="352"/>
      <c r="C384" s="855"/>
      <c r="D384" s="856"/>
      <c r="E384" s="860"/>
      <c r="F384" s="861"/>
      <c r="G384" s="861"/>
      <c r="H384" s="861"/>
      <c r="I384" s="861"/>
      <c r="J384" s="861"/>
      <c r="K384" s="862"/>
      <c r="L384" s="353"/>
    </row>
    <row r="385" spans="2:12" x14ac:dyDescent="0.2">
      <c r="B385" s="863" t="s">
        <v>360</v>
      </c>
      <c r="C385" s="864"/>
      <c r="D385" s="864"/>
      <c r="E385" s="864"/>
      <c r="F385" s="864"/>
      <c r="G385" s="864"/>
      <c r="H385" s="864"/>
      <c r="I385" s="864"/>
      <c r="J385" s="864"/>
      <c r="K385" s="865"/>
      <c r="L385" s="227">
        <f>SUM(L380:L384)</f>
        <v>0</v>
      </c>
    </row>
    <row r="386" spans="2:12" x14ac:dyDescent="0.2">
      <c r="B386" s="866" t="s">
        <v>406</v>
      </c>
      <c r="C386" s="867"/>
      <c r="D386" s="867"/>
      <c r="E386" s="867"/>
      <c r="F386" s="867"/>
      <c r="G386" s="867"/>
      <c r="H386" s="867"/>
      <c r="I386" s="867"/>
      <c r="J386" s="867"/>
      <c r="K386" s="868"/>
      <c r="L386" s="228">
        <f>L385+L376</f>
        <v>4</v>
      </c>
    </row>
    <row r="387" spans="2:12" x14ac:dyDescent="0.2">
      <c r="B387" s="795" t="s">
        <v>215</v>
      </c>
      <c r="C387" s="796"/>
      <c r="D387" s="796"/>
      <c r="E387" s="796"/>
      <c r="F387" s="796"/>
      <c r="G387" s="796"/>
      <c r="H387" s="796"/>
      <c r="I387" s="796"/>
      <c r="J387" s="796"/>
      <c r="K387" s="796"/>
      <c r="L387" s="797"/>
    </row>
    <row r="388" spans="2:12" x14ac:dyDescent="0.2">
      <c r="B388" s="840" t="s">
        <v>363</v>
      </c>
      <c r="C388" s="819"/>
      <c r="D388" s="819"/>
      <c r="E388" s="819"/>
      <c r="F388" s="819"/>
      <c r="G388" s="819"/>
      <c r="H388" s="819"/>
      <c r="I388" s="819"/>
      <c r="J388" s="840" t="s">
        <v>364</v>
      </c>
      <c r="K388" s="819"/>
      <c r="L388" s="841"/>
    </row>
    <row r="389" spans="2:12" x14ac:dyDescent="0.2">
      <c r="B389" s="871" t="s">
        <v>362</v>
      </c>
      <c r="C389" s="873" t="s">
        <v>29</v>
      </c>
      <c r="D389" s="874"/>
      <c r="E389" s="877" t="s">
        <v>1</v>
      </c>
      <c r="F389" s="878"/>
      <c r="G389" s="878"/>
      <c r="H389" s="879"/>
      <c r="I389" s="883" t="s">
        <v>359</v>
      </c>
      <c r="J389" s="885" t="s">
        <v>29</v>
      </c>
      <c r="K389" s="887" t="s">
        <v>1</v>
      </c>
      <c r="L389" s="883" t="s">
        <v>365</v>
      </c>
    </row>
    <row r="390" spans="2:12" x14ac:dyDescent="0.2">
      <c r="B390" s="872"/>
      <c r="C390" s="875"/>
      <c r="D390" s="876"/>
      <c r="E390" s="880"/>
      <c r="F390" s="881"/>
      <c r="G390" s="881"/>
      <c r="H390" s="882"/>
      <c r="I390" s="884"/>
      <c r="J390" s="886"/>
      <c r="K390" s="888"/>
      <c r="L390" s="884"/>
    </row>
    <row r="391" spans="2:12" x14ac:dyDescent="0.2">
      <c r="B391" s="229"/>
      <c r="C391" s="869"/>
      <c r="D391" s="859"/>
      <c r="E391" s="869"/>
      <c r="F391" s="870"/>
      <c r="G391" s="870"/>
      <c r="H391" s="859"/>
      <c r="I391" s="231"/>
      <c r="J391" s="351"/>
      <c r="K391" s="346"/>
      <c r="L391" s="221"/>
    </row>
    <row r="392" spans="2:12" x14ac:dyDescent="0.2">
      <c r="B392" s="229"/>
      <c r="C392" s="869"/>
      <c r="D392" s="859"/>
      <c r="E392" s="869"/>
      <c r="F392" s="870"/>
      <c r="G392" s="870"/>
      <c r="H392" s="859"/>
      <c r="I392" s="234"/>
      <c r="J392" s="235"/>
      <c r="K392" s="236"/>
      <c r="L392" s="237"/>
    </row>
    <row r="393" spans="2:12" x14ac:dyDescent="0.2">
      <c r="B393" s="229"/>
      <c r="C393" s="869"/>
      <c r="D393" s="859"/>
      <c r="E393" s="869"/>
      <c r="F393" s="870"/>
      <c r="G393" s="870"/>
      <c r="H393" s="859"/>
      <c r="I393" s="239"/>
      <c r="J393" s="230"/>
      <c r="K393" s="238"/>
      <c r="L393" s="220"/>
    </row>
    <row r="394" spans="2:12" x14ac:dyDescent="0.2">
      <c r="B394" s="814" t="s">
        <v>366</v>
      </c>
      <c r="C394" s="815"/>
      <c r="D394" s="815"/>
      <c r="E394" s="815"/>
      <c r="F394" s="815"/>
      <c r="G394" s="815"/>
      <c r="H394" s="816"/>
      <c r="I394" s="252">
        <f>SUM(I391:I393)</f>
        <v>0</v>
      </c>
      <c r="J394" s="817" t="s">
        <v>366</v>
      </c>
      <c r="K394" s="818"/>
      <c r="L394" s="240">
        <f>SUM(L391:L393)</f>
        <v>0</v>
      </c>
    </row>
    <row r="395" spans="2:12" x14ac:dyDescent="0.2">
      <c r="B395" s="814" t="s">
        <v>27</v>
      </c>
      <c r="C395" s="815"/>
      <c r="D395" s="815"/>
      <c r="E395" s="815"/>
      <c r="F395" s="815"/>
      <c r="G395" s="815"/>
      <c r="H395" s="815"/>
      <c r="I395" s="815"/>
      <c r="J395" s="815"/>
      <c r="K395" s="816"/>
      <c r="L395" s="240">
        <f>L394+I394</f>
        <v>0</v>
      </c>
    </row>
    <row r="396" spans="2:12" x14ac:dyDescent="0.2">
      <c r="B396" s="795" t="s">
        <v>388</v>
      </c>
      <c r="C396" s="796"/>
      <c r="D396" s="796"/>
      <c r="E396" s="796"/>
      <c r="F396" s="796"/>
      <c r="G396" s="796"/>
      <c r="H396" s="796"/>
      <c r="I396" s="796"/>
      <c r="J396" s="796"/>
      <c r="K396" s="796"/>
      <c r="L396" s="797"/>
    </row>
    <row r="397" spans="2:12" x14ac:dyDescent="0.2">
      <c r="B397" s="840" t="s">
        <v>368</v>
      </c>
      <c r="C397" s="819"/>
      <c r="D397" s="841"/>
      <c r="E397" s="819" t="s">
        <v>394</v>
      </c>
      <c r="F397" s="819"/>
      <c r="G397" s="820" t="s">
        <v>389</v>
      </c>
      <c r="H397" s="821"/>
      <c r="I397" s="821"/>
      <c r="J397" s="821"/>
      <c r="K397" s="821"/>
      <c r="L397" s="822"/>
    </row>
    <row r="398" spans="2:12" x14ac:dyDescent="0.2">
      <c r="B398" s="823" t="s">
        <v>393</v>
      </c>
      <c r="C398" s="824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25" t="s">
        <v>407</v>
      </c>
      <c r="E399" s="268" t="s">
        <v>463</v>
      </c>
      <c r="F399" s="827"/>
      <c r="G399" s="820"/>
      <c r="H399" s="821"/>
      <c r="I399" s="821"/>
      <c r="J399" s="821"/>
      <c r="K399" s="821"/>
      <c r="L399" s="822"/>
    </row>
    <row r="400" spans="2:12" x14ac:dyDescent="0.2">
      <c r="B400" s="324"/>
      <c r="C400" s="324"/>
      <c r="D400" s="826"/>
      <c r="E400" s="268"/>
      <c r="F400" s="828"/>
      <c r="G400" s="820"/>
      <c r="H400" s="821"/>
      <c r="I400" s="821"/>
      <c r="J400" s="821"/>
      <c r="K400" s="821"/>
      <c r="L400" s="822"/>
    </row>
    <row r="401" spans="2:12" x14ac:dyDescent="0.2">
      <c r="B401" s="829" t="s">
        <v>367</v>
      </c>
      <c r="C401" s="830"/>
      <c r="D401" s="830"/>
      <c r="E401" s="830"/>
      <c r="F401" s="830"/>
      <c r="G401" s="830"/>
      <c r="H401" s="830"/>
      <c r="I401" s="830"/>
      <c r="J401" s="830"/>
      <c r="K401" s="830"/>
      <c r="L401" s="831"/>
    </row>
    <row r="402" spans="2:12" ht="25.5" x14ac:dyDescent="0.2">
      <c r="B402" s="263" t="s">
        <v>368</v>
      </c>
      <c r="C402" s="832" t="s">
        <v>369</v>
      </c>
      <c r="D402" s="833"/>
      <c r="E402" s="834"/>
      <c r="F402" s="832" t="s">
        <v>370</v>
      </c>
      <c r="G402" s="833"/>
      <c r="H402" s="834"/>
      <c r="I402" s="832" t="s">
        <v>371</v>
      </c>
      <c r="J402" s="834"/>
      <c r="K402" s="241" t="s">
        <v>372</v>
      </c>
      <c r="L402" s="242" t="s">
        <v>373</v>
      </c>
    </row>
    <row r="403" spans="2:12" x14ac:dyDescent="0.2">
      <c r="B403" s="243" t="s">
        <v>374</v>
      </c>
      <c r="C403" s="835" t="s">
        <v>407</v>
      </c>
      <c r="D403" s="836"/>
      <c r="E403" s="837"/>
      <c r="F403" s="838"/>
      <c r="G403" s="839"/>
      <c r="H403" s="347"/>
      <c r="I403" s="838"/>
      <c r="J403" s="839"/>
      <c r="K403" s="266"/>
      <c r="L403" s="245"/>
    </row>
    <row r="404" spans="2:12" x14ac:dyDescent="0.2">
      <c r="B404" s="243" t="s">
        <v>375</v>
      </c>
      <c r="C404" s="835" t="s">
        <v>407</v>
      </c>
      <c r="D404" s="836"/>
      <c r="E404" s="837"/>
      <c r="F404" s="838"/>
      <c r="G404" s="839"/>
      <c r="H404" s="347"/>
      <c r="I404" s="838"/>
      <c r="J404" s="839"/>
      <c r="K404" s="266"/>
      <c r="L404" s="245"/>
    </row>
    <row r="405" spans="2:12" x14ac:dyDescent="0.2">
      <c r="B405" s="243" t="s">
        <v>376</v>
      </c>
      <c r="C405" s="835" t="s">
        <v>407</v>
      </c>
      <c r="D405" s="836"/>
      <c r="E405" s="837"/>
      <c r="F405" s="838"/>
      <c r="G405" s="839"/>
      <c r="H405" s="347"/>
      <c r="I405" s="838"/>
      <c r="J405" s="839"/>
      <c r="K405" s="266"/>
      <c r="L405" s="245"/>
    </row>
    <row r="406" spans="2:12" x14ac:dyDescent="0.2">
      <c r="B406" s="842" t="s">
        <v>377</v>
      </c>
      <c r="C406" s="843"/>
      <c r="D406" s="843"/>
      <c r="E406" s="843"/>
      <c r="F406" s="843"/>
      <c r="G406" s="843"/>
      <c r="H406" s="843"/>
      <c r="I406" s="843"/>
      <c r="J406" s="844"/>
      <c r="K406" s="851" t="s">
        <v>378</v>
      </c>
      <c r="L406" s="852"/>
    </row>
    <row r="407" spans="2:12" x14ac:dyDescent="0.2">
      <c r="B407" s="845"/>
      <c r="C407" s="846"/>
      <c r="D407" s="846"/>
      <c r="E407" s="846"/>
      <c r="F407" s="846"/>
      <c r="G407" s="846"/>
      <c r="H407" s="846"/>
      <c r="I407" s="846"/>
      <c r="J407" s="847"/>
      <c r="K407" s="246" t="s">
        <v>379</v>
      </c>
      <c r="L407" s="245"/>
    </row>
    <row r="408" spans="2:12" x14ac:dyDescent="0.2">
      <c r="B408" s="845"/>
      <c r="C408" s="846"/>
      <c r="D408" s="846"/>
      <c r="E408" s="846"/>
      <c r="F408" s="846"/>
      <c r="G408" s="846"/>
      <c r="H408" s="846"/>
      <c r="I408" s="846"/>
      <c r="J408" s="847"/>
      <c r="K408" s="246" t="s">
        <v>380</v>
      </c>
      <c r="L408" s="245"/>
    </row>
    <row r="409" spans="2:12" ht="13.5" thickBot="1" x14ac:dyDescent="0.25">
      <c r="B409" s="848"/>
      <c r="C409" s="849"/>
      <c r="D409" s="849"/>
      <c r="E409" s="849"/>
      <c r="F409" s="849"/>
      <c r="G409" s="849"/>
      <c r="H409" s="849"/>
      <c r="I409" s="849"/>
      <c r="J409" s="850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95" t="s">
        <v>382</v>
      </c>
      <c r="C412" s="796"/>
      <c r="D412" s="796"/>
      <c r="E412" s="796"/>
      <c r="F412" s="796"/>
      <c r="G412" s="796"/>
      <c r="H412" s="796"/>
      <c r="I412" s="796"/>
      <c r="J412" s="796"/>
      <c r="K412" s="796"/>
      <c r="L412" s="797"/>
    </row>
    <row r="413" spans="2:12" x14ac:dyDescent="0.2">
      <c r="B413" s="300">
        <v>1</v>
      </c>
      <c r="C413" s="782" t="s">
        <v>457</v>
      </c>
      <c r="D413" s="783"/>
      <c r="E413" s="783"/>
      <c r="F413" s="783"/>
      <c r="G413" s="783"/>
      <c r="H413" s="783"/>
      <c r="I413" s="783"/>
      <c r="J413" s="783"/>
      <c r="K413" s="783"/>
      <c r="L413" s="784"/>
    </row>
    <row r="414" spans="2:12" x14ac:dyDescent="0.2">
      <c r="B414" s="339">
        <v>2</v>
      </c>
      <c r="C414" s="782" t="s">
        <v>433</v>
      </c>
      <c r="D414" s="783"/>
      <c r="E414" s="783"/>
      <c r="F414" s="783"/>
      <c r="G414" s="783"/>
      <c r="H414" s="783"/>
      <c r="I414" s="783"/>
      <c r="J414" s="783"/>
      <c r="K414" s="783"/>
      <c r="L414" s="784"/>
    </row>
    <row r="415" spans="2:12" x14ac:dyDescent="0.2">
      <c r="B415" s="356">
        <v>3</v>
      </c>
      <c r="C415" s="802" t="s">
        <v>451</v>
      </c>
      <c r="D415" s="803"/>
      <c r="E415" s="803"/>
      <c r="F415" s="803"/>
      <c r="G415" s="803"/>
      <c r="H415" s="803"/>
      <c r="I415" s="803"/>
      <c r="J415" s="803"/>
      <c r="K415" s="803"/>
      <c r="L415" s="804"/>
    </row>
    <row r="416" spans="2:12" x14ac:dyDescent="0.2">
      <c r="B416" s="356">
        <v>4</v>
      </c>
      <c r="C416" s="785" t="s">
        <v>452</v>
      </c>
      <c r="D416" s="786"/>
      <c r="E416" s="786"/>
      <c r="F416" s="786"/>
      <c r="G416" s="786"/>
      <c r="H416" s="786"/>
      <c r="I416" s="786"/>
      <c r="J416" s="786"/>
      <c r="K416" s="786"/>
      <c r="L416" s="787"/>
    </row>
    <row r="417" spans="2:12" x14ac:dyDescent="0.2">
      <c r="B417" s="356">
        <v>5</v>
      </c>
      <c r="C417" s="785" t="s">
        <v>453</v>
      </c>
      <c r="D417" s="786"/>
      <c r="E417" s="786"/>
      <c r="F417" s="786"/>
      <c r="G417" s="786"/>
      <c r="H417" s="786"/>
      <c r="I417" s="786"/>
      <c r="J417" s="786"/>
      <c r="K417" s="786"/>
      <c r="L417" s="787"/>
    </row>
    <row r="418" spans="2:12" x14ac:dyDescent="0.2">
      <c r="B418" s="356"/>
      <c r="C418" s="785"/>
      <c r="D418" s="786"/>
      <c r="E418" s="786"/>
      <c r="F418" s="786"/>
      <c r="G418" s="786"/>
      <c r="H418" s="786"/>
      <c r="I418" s="786"/>
      <c r="J418" s="786"/>
      <c r="K418" s="786"/>
      <c r="L418" s="787"/>
    </row>
    <row r="419" spans="2:12" x14ac:dyDescent="0.2">
      <c r="B419" s="300"/>
      <c r="C419" s="785"/>
      <c r="D419" s="786"/>
      <c r="E419" s="786"/>
      <c r="F419" s="786"/>
      <c r="G419" s="786"/>
      <c r="H419" s="786"/>
      <c r="I419" s="786"/>
      <c r="J419" s="786"/>
      <c r="K419" s="786"/>
      <c r="L419" s="787"/>
    </row>
    <row r="420" spans="2:12" x14ac:dyDescent="0.2">
      <c r="B420" s="795" t="s">
        <v>386</v>
      </c>
      <c r="C420" s="796"/>
      <c r="D420" s="796"/>
      <c r="E420" s="796"/>
      <c r="F420" s="796"/>
      <c r="G420" s="796"/>
      <c r="H420" s="796"/>
      <c r="I420" s="796"/>
      <c r="J420" s="796"/>
      <c r="K420" s="796"/>
      <c r="L420" s="797"/>
    </row>
    <row r="421" spans="2:12" x14ac:dyDescent="0.2">
      <c r="B421" s="269"/>
      <c r="C421" s="794"/>
      <c r="D421" s="783"/>
      <c r="E421" s="783"/>
      <c r="F421" s="783"/>
      <c r="G421" s="783"/>
      <c r="H421" s="783"/>
      <c r="I421" s="783"/>
      <c r="J421" s="783"/>
      <c r="K421" s="783"/>
      <c r="L421" s="784"/>
    </row>
    <row r="422" spans="2:12" x14ac:dyDescent="0.2">
      <c r="B422" s="269"/>
      <c r="C422" s="794"/>
      <c r="D422" s="783"/>
      <c r="E422" s="783"/>
      <c r="F422" s="783"/>
      <c r="G422" s="783"/>
      <c r="H422" s="783"/>
      <c r="I422" s="783"/>
      <c r="J422" s="783"/>
      <c r="K422" s="783"/>
      <c r="L422" s="784"/>
    </row>
    <row r="423" spans="2:12" x14ac:dyDescent="0.2">
      <c r="B423" s="269"/>
      <c r="C423" s="794"/>
      <c r="D423" s="783"/>
      <c r="E423" s="783"/>
      <c r="F423" s="783"/>
      <c r="G423" s="783"/>
      <c r="H423" s="783"/>
      <c r="I423" s="783"/>
      <c r="J423" s="783"/>
      <c r="K423" s="783"/>
      <c r="L423" s="784"/>
    </row>
    <row r="424" spans="2:12" x14ac:dyDescent="0.2">
      <c r="B424" s="795" t="s">
        <v>387</v>
      </c>
      <c r="C424" s="796"/>
      <c r="D424" s="796"/>
      <c r="E424" s="796"/>
      <c r="F424" s="796"/>
      <c r="G424" s="796"/>
      <c r="H424" s="796"/>
      <c r="I424" s="796"/>
      <c r="J424" s="796"/>
      <c r="K424" s="796"/>
      <c r="L424" s="797"/>
    </row>
    <row r="425" spans="2:12" x14ac:dyDescent="0.2">
      <c r="B425" s="269">
        <v>1</v>
      </c>
      <c r="C425" s="782" t="s">
        <v>464</v>
      </c>
      <c r="D425" s="783"/>
      <c r="E425" s="783"/>
      <c r="F425" s="783"/>
      <c r="G425" s="783"/>
      <c r="H425" s="783"/>
      <c r="I425" s="783"/>
      <c r="J425" s="783"/>
      <c r="K425" s="783"/>
      <c r="L425" s="784"/>
    </row>
    <row r="426" spans="2:12" x14ac:dyDescent="0.2">
      <c r="B426" s="269">
        <v>2</v>
      </c>
      <c r="C426" s="782" t="s">
        <v>465</v>
      </c>
      <c r="D426" s="783"/>
      <c r="E426" s="783"/>
      <c r="F426" s="783"/>
      <c r="G426" s="783"/>
      <c r="H426" s="783"/>
      <c r="I426" s="783"/>
      <c r="J426" s="783"/>
      <c r="K426" s="783"/>
      <c r="L426" s="784"/>
    </row>
    <row r="427" spans="2:12" x14ac:dyDescent="0.2">
      <c r="B427" s="368" t="s">
        <v>418</v>
      </c>
      <c r="C427" s="782" t="s">
        <v>466</v>
      </c>
      <c r="D427" s="783"/>
      <c r="E427" s="783"/>
      <c r="F427" s="783"/>
      <c r="G427" s="783"/>
      <c r="H427" s="783"/>
      <c r="I427" s="783"/>
      <c r="J427" s="783"/>
      <c r="K427" s="783"/>
      <c r="L427" s="784"/>
    </row>
    <row r="428" spans="2:12" x14ac:dyDescent="0.2">
      <c r="B428" s="798" t="s">
        <v>383</v>
      </c>
      <c r="C428" s="799"/>
      <c r="D428" s="799"/>
      <c r="E428" s="799"/>
      <c r="F428" s="799"/>
      <c r="G428" s="799"/>
      <c r="H428" s="799"/>
      <c r="I428" s="799"/>
      <c r="J428" s="799"/>
      <c r="K428" s="799"/>
      <c r="L428" s="800"/>
    </row>
    <row r="429" spans="2:12" x14ac:dyDescent="0.2">
      <c r="B429" s="801" t="s">
        <v>446</v>
      </c>
      <c r="C429" s="783"/>
      <c r="D429" s="783"/>
      <c r="E429" s="783"/>
      <c r="F429" s="783"/>
      <c r="G429" s="783"/>
      <c r="H429" s="783"/>
      <c r="I429" s="783"/>
      <c r="J429" s="783"/>
      <c r="K429" s="783"/>
      <c r="L429" s="784"/>
    </row>
    <row r="430" spans="2:12" x14ac:dyDescent="0.2">
      <c r="B430" s="801"/>
      <c r="C430" s="783"/>
      <c r="D430" s="783"/>
      <c r="E430" s="783"/>
      <c r="F430" s="783"/>
      <c r="G430" s="783"/>
      <c r="H430" s="783"/>
      <c r="I430" s="783"/>
      <c r="J430" s="783"/>
      <c r="K430" s="783"/>
      <c r="L430" s="784"/>
    </row>
    <row r="431" spans="2:12" x14ac:dyDescent="0.2">
      <c r="B431" s="801"/>
      <c r="C431" s="783"/>
      <c r="D431" s="783"/>
      <c r="E431" s="783"/>
      <c r="F431" s="783"/>
      <c r="G431" s="783"/>
      <c r="H431" s="783"/>
      <c r="I431" s="783"/>
      <c r="J431" s="783"/>
      <c r="K431" s="783"/>
      <c r="L431" s="784"/>
    </row>
    <row r="432" spans="2:12" x14ac:dyDescent="0.2">
      <c r="B432" s="801"/>
      <c r="C432" s="783"/>
      <c r="D432" s="783"/>
      <c r="E432" s="783"/>
      <c r="F432" s="783"/>
      <c r="G432" s="783"/>
      <c r="H432" s="783"/>
      <c r="I432" s="783"/>
      <c r="J432" s="783"/>
      <c r="K432" s="783"/>
      <c r="L432" s="784"/>
    </row>
    <row r="433" spans="2:12" x14ac:dyDescent="0.2">
      <c r="B433" s="805"/>
      <c r="C433" s="806"/>
      <c r="D433" s="806"/>
      <c r="E433" s="806"/>
      <c r="F433" s="806"/>
      <c r="G433" s="342"/>
      <c r="H433" s="806"/>
      <c r="I433" s="806"/>
      <c r="J433" s="806"/>
      <c r="K433" s="806"/>
      <c r="L433" s="811"/>
    </row>
    <row r="434" spans="2:12" x14ac:dyDescent="0.2">
      <c r="B434" s="807"/>
      <c r="C434" s="808"/>
      <c r="D434" s="808"/>
      <c r="E434" s="808"/>
      <c r="F434" s="808"/>
      <c r="G434" s="343"/>
      <c r="H434" s="808"/>
      <c r="I434" s="808"/>
      <c r="J434" s="808"/>
      <c r="K434" s="808"/>
      <c r="L434" s="812"/>
    </row>
    <row r="435" spans="2:12" x14ac:dyDescent="0.2">
      <c r="B435" s="807"/>
      <c r="C435" s="808"/>
      <c r="D435" s="808"/>
      <c r="E435" s="808"/>
      <c r="F435" s="808"/>
      <c r="G435" s="343"/>
      <c r="H435" s="808"/>
      <c r="I435" s="808"/>
      <c r="J435" s="808"/>
      <c r="K435" s="808"/>
      <c r="L435" s="812"/>
    </row>
    <row r="436" spans="2:12" x14ac:dyDescent="0.2">
      <c r="B436" s="809"/>
      <c r="C436" s="810"/>
      <c r="D436" s="810"/>
      <c r="E436" s="810"/>
      <c r="F436" s="810"/>
      <c r="G436" s="344"/>
      <c r="H436" s="810"/>
      <c r="I436" s="810"/>
      <c r="J436" s="810"/>
      <c r="K436" s="810"/>
      <c r="L436" s="813"/>
    </row>
    <row r="437" spans="2:12" ht="13.5" thickBot="1" x14ac:dyDescent="0.25">
      <c r="B437" s="788" t="s">
        <v>384</v>
      </c>
      <c r="C437" s="789"/>
      <c r="D437" s="789"/>
      <c r="E437" s="789"/>
      <c r="F437" s="789"/>
      <c r="G437" s="345"/>
      <c r="H437" s="789" t="s">
        <v>385</v>
      </c>
      <c r="I437" s="789"/>
      <c r="J437" s="789"/>
      <c r="K437" s="789"/>
      <c r="L437" s="790"/>
    </row>
    <row r="439" spans="2:12" ht="13.5" thickBot="1" x14ac:dyDescent="0.25"/>
    <row r="440" spans="2:12" ht="23.25" x14ac:dyDescent="0.2">
      <c r="B440" s="899" t="s">
        <v>336</v>
      </c>
      <c r="C440" s="900"/>
      <c r="D440" s="900"/>
      <c r="E440" s="900"/>
      <c r="F440" s="900"/>
      <c r="G440" s="900"/>
      <c r="H440" s="900"/>
      <c r="I440" s="900"/>
      <c r="J440" s="900"/>
      <c r="K440" s="900"/>
      <c r="L440" s="901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902" t="s">
        <v>338</v>
      </c>
      <c r="E443" s="902"/>
      <c r="F443" s="902"/>
      <c r="G443" s="902"/>
      <c r="H443" s="902"/>
      <c r="I443" s="902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903" t="s">
        <v>340</v>
      </c>
      <c r="E444" s="903"/>
      <c r="F444" s="903"/>
      <c r="G444" s="903"/>
      <c r="H444" s="903"/>
      <c r="I444" s="903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904" t="s">
        <v>342</v>
      </c>
      <c r="E445" s="904"/>
      <c r="F445" s="904"/>
      <c r="G445" s="904"/>
      <c r="H445" s="904"/>
      <c r="I445" s="904"/>
      <c r="J445" s="214"/>
      <c r="K445" s="211" t="s">
        <v>343</v>
      </c>
      <c r="L445" s="255">
        <f>IFERROR(L443-L444,"")</f>
        <v>25</v>
      </c>
    </row>
    <row r="446" spans="2:12" x14ac:dyDescent="0.2">
      <c r="B446" s="795" t="s">
        <v>344</v>
      </c>
      <c r="C446" s="796"/>
      <c r="D446" s="796"/>
      <c r="E446" s="796"/>
      <c r="F446" s="796"/>
      <c r="G446" s="796"/>
      <c r="H446" s="796"/>
      <c r="I446" s="796"/>
      <c r="J446" s="796"/>
      <c r="K446" s="796"/>
      <c r="L446" s="797"/>
    </row>
    <row r="447" spans="2:12" x14ac:dyDescent="0.2">
      <c r="B447" s="905" t="s">
        <v>345</v>
      </c>
      <c r="C447" s="889"/>
      <c r="D447" s="889" t="s">
        <v>404</v>
      </c>
      <c r="E447" s="889"/>
      <c r="F447" s="889"/>
      <c r="G447" s="889"/>
      <c r="H447" s="889"/>
      <c r="I447" s="889"/>
      <c r="J447" s="889"/>
      <c r="K447" s="216" t="s">
        <v>346</v>
      </c>
      <c r="L447" s="217">
        <v>44670</v>
      </c>
    </row>
    <row r="448" spans="2:12" x14ac:dyDescent="0.2">
      <c r="B448" s="410" t="s">
        <v>347</v>
      </c>
      <c r="C448" s="889"/>
      <c r="D448" s="889"/>
      <c r="E448" s="889"/>
      <c r="F448" s="889"/>
      <c r="G448" s="889"/>
      <c r="H448" s="889"/>
      <c r="I448" s="889"/>
      <c r="J448" s="889"/>
      <c r="K448" s="216" t="s">
        <v>348</v>
      </c>
      <c r="L448" s="217">
        <v>44701</v>
      </c>
    </row>
    <row r="449" spans="2:12" x14ac:dyDescent="0.2">
      <c r="B449" s="905" t="s">
        <v>349</v>
      </c>
      <c r="C449" s="889"/>
      <c r="D449" s="889" t="s">
        <v>405</v>
      </c>
      <c r="E449" s="889"/>
      <c r="F449" s="889"/>
      <c r="G449" s="889"/>
      <c r="H449" s="889"/>
      <c r="I449" s="889"/>
      <c r="J449" s="889"/>
      <c r="K449" s="889"/>
      <c r="L449" s="890"/>
    </row>
    <row r="450" spans="2:12" x14ac:dyDescent="0.2">
      <c r="B450" s="905" t="s">
        <v>350</v>
      </c>
      <c r="C450" s="906"/>
      <c r="D450" s="906"/>
      <c r="E450" s="889" t="s">
        <v>402</v>
      </c>
      <c r="F450" s="889"/>
      <c r="G450" s="889"/>
      <c r="H450" s="889"/>
      <c r="I450" s="889"/>
      <c r="J450" s="889"/>
      <c r="K450" s="889"/>
      <c r="L450" s="890"/>
    </row>
    <row r="451" spans="2:12" x14ac:dyDescent="0.2">
      <c r="B451" s="410" t="s">
        <v>351</v>
      </c>
      <c r="C451" s="411"/>
      <c r="D451" s="907"/>
      <c r="E451" s="907"/>
      <c r="F451" s="907"/>
      <c r="G451" s="907"/>
      <c r="H451" s="907"/>
      <c r="I451" s="907"/>
      <c r="J451" s="907"/>
      <c r="K451" s="907"/>
      <c r="L451" s="908"/>
    </row>
    <row r="452" spans="2:12" x14ac:dyDescent="0.2">
      <c r="B452" s="795" t="s">
        <v>352</v>
      </c>
      <c r="C452" s="796"/>
      <c r="D452" s="796"/>
      <c r="E452" s="796"/>
      <c r="F452" s="796"/>
      <c r="G452" s="796"/>
      <c r="H452" s="796"/>
      <c r="I452" s="796"/>
      <c r="J452" s="796"/>
      <c r="K452" s="796"/>
      <c r="L452" s="797"/>
    </row>
    <row r="453" spans="2:12" x14ac:dyDescent="0.2">
      <c r="B453" s="905" t="s">
        <v>353</v>
      </c>
      <c r="C453" s="906"/>
      <c r="D453" s="906"/>
      <c r="E453" s="889"/>
      <c r="F453" s="889"/>
      <c r="G453" s="889"/>
      <c r="H453" s="889"/>
      <c r="I453" s="889"/>
      <c r="J453" s="889"/>
      <c r="K453" s="889"/>
      <c r="L453" s="890"/>
    </row>
    <row r="454" spans="2:12" x14ac:dyDescent="0.2">
      <c r="B454" s="219" t="s">
        <v>321</v>
      </c>
      <c r="C454" s="889"/>
      <c r="D454" s="889"/>
      <c r="E454" s="889"/>
      <c r="F454" s="889"/>
      <c r="G454" s="889"/>
      <c r="H454" s="889"/>
      <c r="I454" s="889"/>
      <c r="J454" s="889"/>
      <c r="K454" s="889"/>
      <c r="L454" s="890"/>
    </row>
    <row r="455" spans="2:12" x14ac:dyDescent="0.2">
      <c r="B455" s="219" t="s">
        <v>351</v>
      </c>
      <c r="C455" s="889"/>
      <c r="D455" s="889"/>
      <c r="E455" s="889"/>
      <c r="F455" s="889"/>
      <c r="G455" s="889"/>
      <c r="H455" s="889"/>
      <c r="I455" s="889"/>
      <c r="J455" s="889"/>
      <c r="K455" s="889"/>
      <c r="L455" s="890"/>
    </row>
    <row r="456" spans="2:12" x14ac:dyDescent="0.2">
      <c r="B456" s="219" t="s">
        <v>354</v>
      </c>
      <c r="C456" s="889"/>
      <c r="D456" s="889"/>
      <c r="E456" s="889"/>
      <c r="F456" s="889"/>
      <c r="G456" s="889"/>
      <c r="H456" s="889"/>
      <c r="I456" s="889"/>
      <c r="J456" s="889"/>
      <c r="K456" s="889"/>
      <c r="L456" s="890"/>
    </row>
    <row r="457" spans="2:12" x14ac:dyDescent="0.2">
      <c r="B457" s="795" t="s">
        <v>355</v>
      </c>
      <c r="C457" s="796"/>
      <c r="D457" s="796"/>
      <c r="E457" s="796"/>
      <c r="F457" s="796"/>
      <c r="G457" s="796"/>
      <c r="H457" s="796"/>
      <c r="I457" s="796"/>
      <c r="J457" s="796"/>
      <c r="K457" s="796"/>
      <c r="L457" s="797"/>
    </row>
    <row r="458" spans="2:12" x14ac:dyDescent="0.2">
      <c r="B458" s="840" t="s">
        <v>356</v>
      </c>
      <c r="C458" s="819"/>
      <c r="D458" s="819"/>
      <c r="E458" s="819"/>
      <c r="F458" s="819"/>
      <c r="G458" s="819"/>
      <c r="H458" s="819"/>
      <c r="I458" s="819"/>
      <c r="J458" s="819"/>
      <c r="K458" s="819"/>
      <c r="L458" s="841"/>
    </row>
    <row r="459" spans="2:12" x14ac:dyDescent="0.2">
      <c r="B459" s="891" t="s">
        <v>357</v>
      </c>
      <c r="C459" s="861"/>
      <c r="D459" s="862"/>
      <c r="E459" s="877" t="s">
        <v>358</v>
      </c>
      <c r="F459" s="878"/>
      <c r="G459" s="878"/>
      <c r="H459" s="878"/>
      <c r="I459" s="878"/>
      <c r="J459" s="878"/>
      <c r="K459" s="879"/>
      <c r="L459" s="892" t="s">
        <v>359</v>
      </c>
    </row>
    <row r="460" spans="2:12" x14ac:dyDescent="0.2">
      <c r="B460" s="891"/>
      <c r="C460" s="861"/>
      <c r="D460" s="862"/>
      <c r="E460" s="880"/>
      <c r="F460" s="881"/>
      <c r="G460" s="881"/>
      <c r="H460" s="881"/>
      <c r="I460" s="881"/>
      <c r="J460" s="881"/>
      <c r="K460" s="882"/>
      <c r="L460" s="893"/>
    </row>
    <row r="461" spans="2:12" x14ac:dyDescent="0.2">
      <c r="B461" s="894" t="s">
        <v>400</v>
      </c>
      <c r="C461" s="783"/>
      <c r="D461" s="895"/>
      <c r="E461" s="785" t="s">
        <v>412</v>
      </c>
      <c r="F461" s="896"/>
      <c r="G461" s="896"/>
      <c r="H461" s="896"/>
      <c r="I461" s="896"/>
      <c r="J461" s="896"/>
      <c r="K461" s="895"/>
      <c r="L461" s="220">
        <v>2</v>
      </c>
    </row>
    <row r="462" spans="2:12" x14ac:dyDescent="0.2">
      <c r="B462" s="801" t="s">
        <v>416</v>
      </c>
      <c r="C462" s="783"/>
      <c r="D462" s="895"/>
      <c r="E462" s="897" t="s">
        <v>417</v>
      </c>
      <c r="F462" s="896"/>
      <c r="G462" s="896"/>
      <c r="H462" s="896"/>
      <c r="I462" s="896"/>
      <c r="J462" s="896"/>
      <c r="K462" s="895"/>
      <c r="L462" s="220">
        <v>1</v>
      </c>
    </row>
    <row r="463" spans="2:12" x14ac:dyDescent="0.2">
      <c r="B463" s="801" t="s">
        <v>411</v>
      </c>
      <c r="C463" s="896"/>
      <c r="D463" s="895"/>
      <c r="E463" s="897" t="s">
        <v>413</v>
      </c>
      <c r="F463" s="896"/>
      <c r="G463" s="896"/>
      <c r="H463" s="896"/>
      <c r="I463" s="896"/>
      <c r="J463" s="896"/>
      <c r="K463" s="895"/>
      <c r="L463" s="221">
        <v>1</v>
      </c>
    </row>
    <row r="464" spans="2:12" x14ac:dyDescent="0.2">
      <c r="B464" s="801"/>
      <c r="C464" s="896"/>
      <c r="D464" s="895"/>
      <c r="E464" s="897"/>
      <c r="F464" s="896"/>
      <c r="G464" s="896"/>
      <c r="H464" s="896"/>
      <c r="I464" s="896"/>
      <c r="J464" s="896"/>
      <c r="K464" s="895"/>
      <c r="L464" s="221"/>
    </row>
    <row r="465" spans="2:12" x14ac:dyDescent="0.2">
      <c r="B465" s="814" t="s">
        <v>360</v>
      </c>
      <c r="C465" s="898"/>
      <c r="D465" s="898"/>
      <c r="E465" s="898"/>
      <c r="F465" s="898"/>
      <c r="G465" s="898"/>
      <c r="H465" s="898"/>
      <c r="I465" s="898"/>
      <c r="J465" s="898"/>
      <c r="K465" s="816"/>
      <c r="L465" s="224">
        <f>SUM(L461:L464)</f>
        <v>4</v>
      </c>
    </row>
    <row r="466" spans="2:12" x14ac:dyDescent="0.2">
      <c r="B466" s="840" t="s">
        <v>361</v>
      </c>
      <c r="C466" s="819"/>
      <c r="D466" s="819"/>
      <c r="E466" s="819"/>
      <c r="F466" s="819"/>
      <c r="G466" s="819"/>
      <c r="H466" s="819"/>
      <c r="I466" s="819"/>
      <c r="J466" s="819"/>
      <c r="K466" s="819"/>
      <c r="L466" s="841"/>
    </row>
    <row r="467" spans="2:12" x14ac:dyDescent="0.2">
      <c r="B467" s="871" t="s">
        <v>362</v>
      </c>
      <c r="C467" s="877" t="s">
        <v>357</v>
      </c>
      <c r="D467" s="879"/>
      <c r="E467" s="877" t="s">
        <v>358</v>
      </c>
      <c r="F467" s="878"/>
      <c r="G467" s="878"/>
      <c r="H467" s="878"/>
      <c r="I467" s="878"/>
      <c r="J467" s="878"/>
      <c r="K467" s="879"/>
      <c r="L467" s="853" t="s">
        <v>359</v>
      </c>
    </row>
    <row r="468" spans="2:12" x14ac:dyDescent="0.2">
      <c r="B468" s="872"/>
      <c r="C468" s="880"/>
      <c r="D468" s="882"/>
      <c r="E468" s="880"/>
      <c r="F468" s="881"/>
      <c r="G468" s="881"/>
      <c r="H468" s="881"/>
      <c r="I468" s="881"/>
      <c r="J468" s="881"/>
      <c r="K468" s="882"/>
      <c r="L468" s="854"/>
    </row>
    <row r="469" spans="2:12" x14ac:dyDescent="0.2">
      <c r="B469" s="408"/>
      <c r="C469" s="855"/>
      <c r="D469" s="856"/>
      <c r="E469" s="857"/>
      <c r="F469" s="858"/>
      <c r="G469" s="858"/>
      <c r="H469" s="858"/>
      <c r="I469" s="858"/>
      <c r="J469" s="858"/>
      <c r="K469" s="859"/>
      <c r="L469" s="409"/>
    </row>
    <row r="470" spans="2:12" x14ac:dyDescent="0.2">
      <c r="B470" s="408"/>
      <c r="C470" s="855"/>
      <c r="D470" s="856"/>
      <c r="E470" s="857"/>
      <c r="F470" s="858"/>
      <c r="G470" s="858"/>
      <c r="H470" s="858"/>
      <c r="I470" s="858"/>
      <c r="J470" s="858"/>
      <c r="K470" s="859"/>
      <c r="L470" s="409"/>
    </row>
    <row r="471" spans="2:12" x14ac:dyDescent="0.2">
      <c r="B471" s="408"/>
      <c r="C471" s="855"/>
      <c r="D471" s="856"/>
      <c r="E471" s="860"/>
      <c r="F471" s="861"/>
      <c r="G471" s="861"/>
      <c r="H471" s="861"/>
      <c r="I471" s="861"/>
      <c r="J471" s="861"/>
      <c r="K471" s="862"/>
      <c r="L471" s="409"/>
    </row>
    <row r="472" spans="2:12" x14ac:dyDescent="0.2">
      <c r="B472" s="408"/>
      <c r="C472" s="855"/>
      <c r="D472" s="856"/>
      <c r="E472" s="860"/>
      <c r="F472" s="861"/>
      <c r="G472" s="861"/>
      <c r="H472" s="861"/>
      <c r="I472" s="861"/>
      <c r="J472" s="861"/>
      <c r="K472" s="862"/>
      <c r="L472" s="409"/>
    </row>
    <row r="473" spans="2:12" x14ac:dyDescent="0.2">
      <c r="B473" s="408"/>
      <c r="C473" s="855"/>
      <c r="D473" s="856"/>
      <c r="E473" s="860"/>
      <c r="F473" s="861"/>
      <c r="G473" s="861"/>
      <c r="H473" s="861"/>
      <c r="I473" s="861"/>
      <c r="J473" s="861"/>
      <c r="K473" s="862"/>
      <c r="L473" s="409"/>
    </row>
    <row r="474" spans="2:12" x14ac:dyDescent="0.2">
      <c r="B474" s="863" t="s">
        <v>360</v>
      </c>
      <c r="C474" s="864"/>
      <c r="D474" s="864"/>
      <c r="E474" s="864"/>
      <c r="F474" s="864"/>
      <c r="G474" s="864"/>
      <c r="H474" s="864"/>
      <c r="I474" s="864"/>
      <c r="J474" s="864"/>
      <c r="K474" s="865"/>
      <c r="L474" s="227">
        <f>SUM(L469:L473)</f>
        <v>0</v>
      </c>
    </row>
    <row r="475" spans="2:12" x14ac:dyDescent="0.2">
      <c r="B475" s="866" t="s">
        <v>406</v>
      </c>
      <c r="C475" s="867"/>
      <c r="D475" s="867"/>
      <c r="E475" s="867"/>
      <c r="F475" s="867"/>
      <c r="G475" s="867"/>
      <c r="H475" s="867"/>
      <c r="I475" s="867"/>
      <c r="J475" s="867"/>
      <c r="K475" s="868"/>
      <c r="L475" s="228">
        <f>L474+L465</f>
        <v>4</v>
      </c>
    </row>
    <row r="476" spans="2:12" x14ac:dyDescent="0.2">
      <c r="B476" s="795" t="s">
        <v>215</v>
      </c>
      <c r="C476" s="796"/>
      <c r="D476" s="796"/>
      <c r="E476" s="796"/>
      <c r="F476" s="796"/>
      <c r="G476" s="796"/>
      <c r="H476" s="796"/>
      <c r="I476" s="796"/>
      <c r="J476" s="796"/>
      <c r="K476" s="796"/>
      <c r="L476" s="797"/>
    </row>
    <row r="477" spans="2:12" x14ac:dyDescent="0.2">
      <c r="B477" s="840" t="s">
        <v>363</v>
      </c>
      <c r="C477" s="819"/>
      <c r="D477" s="819"/>
      <c r="E477" s="819"/>
      <c r="F477" s="819"/>
      <c r="G477" s="819"/>
      <c r="H477" s="819"/>
      <c r="I477" s="819"/>
      <c r="J477" s="840" t="s">
        <v>364</v>
      </c>
      <c r="K477" s="819"/>
      <c r="L477" s="841"/>
    </row>
    <row r="478" spans="2:12" x14ac:dyDescent="0.2">
      <c r="B478" s="871" t="s">
        <v>362</v>
      </c>
      <c r="C478" s="873" t="s">
        <v>29</v>
      </c>
      <c r="D478" s="874"/>
      <c r="E478" s="877" t="s">
        <v>1</v>
      </c>
      <c r="F478" s="878"/>
      <c r="G478" s="878"/>
      <c r="H478" s="879"/>
      <c r="I478" s="883" t="s">
        <v>359</v>
      </c>
      <c r="J478" s="885" t="s">
        <v>29</v>
      </c>
      <c r="K478" s="887" t="s">
        <v>1</v>
      </c>
      <c r="L478" s="883" t="s">
        <v>365</v>
      </c>
    </row>
    <row r="479" spans="2:12" x14ac:dyDescent="0.2">
      <c r="B479" s="872"/>
      <c r="C479" s="875"/>
      <c r="D479" s="876"/>
      <c r="E479" s="880"/>
      <c r="F479" s="881"/>
      <c r="G479" s="881"/>
      <c r="H479" s="882"/>
      <c r="I479" s="884"/>
      <c r="J479" s="886"/>
      <c r="K479" s="888"/>
      <c r="L479" s="884"/>
    </row>
    <row r="480" spans="2:12" x14ac:dyDescent="0.2">
      <c r="B480" s="229"/>
      <c r="C480" s="869"/>
      <c r="D480" s="859"/>
      <c r="E480" s="869"/>
      <c r="F480" s="870"/>
      <c r="G480" s="870"/>
      <c r="H480" s="859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69"/>
      <c r="D481" s="859"/>
      <c r="E481" s="869"/>
      <c r="F481" s="870"/>
      <c r="G481" s="870"/>
      <c r="H481" s="859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69"/>
      <c r="D482" s="859"/>
      <c r="E482" s="869"/>
      <c r="F482" s="870"/>
      <c r="G482" s="870"/>
      <c r="H482" s="859"/>
      <c r="I482" s="239"/>
      <c r="J482" s="230"/>
      <c r="K482" s="238"/>
      <c r="L482" s="220"/>
    </row>
    <row r="483" spans="2:12" x14ac:dyDescent="0.2">
      <c r="B483" s="814" t="s">
        <v>366</v>
      </c>
      <c r="C483" s="815"/>
      <c r="D483" s="815"/>
      <c r="E483" s="815"/>
      <c r="F483" s="815"/>
      <c r="G483" s="815"/>
      <c r="H483" s="816"/>
      <c r="I483" s="252">
        <f>SUM(I480:I482)</f>
        <v>0</v>
      </c>
      <c r="J483" s="817" t="s">
        <v>366</v>
      </c>
      <c r="K483" s="818"/>
      <c r="L483" s="240">
        <f>SUM(L480:L482)</f>
        <v>2</v>
      </c>
    </row>
    <row r="484" spans="2:12" x14ac:dyDescent="0.2">
      <c r="B484" s="814" t="s">
        <v>27</v>
      </c>
      <c r="C484" s="815"/>
      <c r="D484" s="815"/>
      <c r="E484" s="815"/>
      <c r="F484" s="815"/>
      <c r="G484" s="815"/>
      <c r="H484" s="815"/>
      <c r="I484" s="815"/>
      <c r="J484" s="815"/>
      <c r="K484" s="816"/>
      <c r="L484" s="240">
        <f>L483+I483</f>
        <v>2</v>
      </c>
    </row>
    <row r="485" spans="2:12" x14ac:dyDescent="0.2">
      <c r="B485" s="795" t="s">
        <v>388</v>
      </c>
      <c r="C485" s="796"/>
      <c r="D485" s="796"/>
      <c r="E485" s="796"/>
      <c r="F485" s="796"/>
      <c r="G485" s="796"/>
      <c r="H485" s="796"/>
      <c r="I485" s="796"/>
      <c r="J485" s="796"/>
      <c r="K485" s="796"/>
      <c r="L485" s="797"/>
    </row>
    <row r="486" spans="2:12" x14ac:dyDescent="0.2">
      <c r="B486" s="840" t="s">
        <v>368</v>
      </c>
      <c r="C486" s="819"/>
      <c r="D486" s="841"/>
      <c r="E486" s="819" t="s">
        <v>394</v>
      </c>
      <c r="F486" s="819"/>
      <c r="G486" s="820" t="s">
        <v>389</v>
      </c>
      <c r="H486" s="821"/>
      <c r="I486" s="821"/>
      <c r="J486" s="821"/>
      <c r="K486" s="821"/>
      <c r="L486" s="822"/>
    </row>
    <row r="487" spans="2:12" x14ac:dyDescent="0.2">
      <c r="B487" s="823" t="s">
        <v>393</v>
      </c>
      <c r="C487" s="824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25"/>
      <c r="E488" s="268"/>
      <c r="F488" s="827"/>
      <c r="G488" s="820"/>
      <c r="H488" s="821"/>
      <c r="I488" s="821"/>
      <c r="J488" s="821"/>
      <c r="K488" s="821"/>
      <c r="L488" s="822"/>
    </row>
    <row r="489" spans="2:12" x14ac:dyDescent="0.2">
      <c r="B489" s="324"/>
      <c r="C489" s="324"/>
      <c r="D489" s="826"/>
      <c r="E489" s="268"/>
      <c r="F489" s="828"/>
      <c r="G489" s="820"/>
      <c r="H489" s="821"/>
      <c r="I489" s="821"/>
      <c r="J489" s="821"/>
      <c r="K489" s="821"/>
      <c r="L489" s="822"/>
    </row>
    <row r="490" spans="2:12" x14ac:dyDescent="0.2">
      <c r="B490" s="829" t="s">
        <v>367</v>
      </c>
      <c r="C490" s="830"/>
      <c r="D490" s="830"/>
      <c r="E490" s="830"/>
      <c r="F490" s="830"/>
      <c r="G490" s="830"/>
      <c r="H490" s="830"/>
      <c r="I490" s="830"/>
      <c r="J490" s="830"/>
      <c r="K490" s="830"/>
      <c r="L490" s="831"/>
    </row>
    <row r="491" spans="2:12" ht="25.5" x14ac:dyDescent="0.2">
      <c r="B491" s="263" t="s">
        <v>368</v>
      </c>
      <c r="C491" s="832" t="s">
        <v>369</v>
      </c>
      <c r="D491" s="833"/>
      <c r="E491" s="834"/>
      <c r="F491" s="832" t="s">
        <v>370</v>
      </c>
      <c r="G491" s="833"/>
      <c r="H491" s="834"/>
      <c r="I491" s="832" t="s">
        <v>371</v>
      </c>
      <c r="J491" s="834"/>
      <c r="K491" s="241" t="s">
        <v>372</v>
      </c>
      <c r="L491" s="242" t="s">
        <v>373</v>
      </c>
    </row>
    <row r="492" spans="2:12" x14ac:dyDescent="0.2">
      <c r="B492" s="243" t="s">
        <v>374</v>
      </c>
      <c r="C492" s="835" t="s">
        <v>407</v>
      </c>
      <c r="D492" s="836"/>
      <c r="E492" s="837"/>
      <c r="F492" s="838"/>
      <c r="G492" s="839"/>
      <c r="H492" s="402"/>
      <c r="I492" s="838"/>
      <c r="J492" s="839"/>
      <c r="K492" s="266"/>
      <c r="L492" s="245"/>
    </row>
    <row r="493" spans="2:12" x14ac:dyDescent="0.2">
      <c r="B493" s="243" t="s">
        <v>375</v>
      </c>
      <c r="C493" s="835" t="s">
        <v>407</v>
      </c>
      <c r="D493" s="836"/>
      <c r="E493" s="837"/>
      <c r="F493" s="838"/>
      <c r="G493" s="839"/>
      <c r="H493" s="402"/>
      <c r="I493" s="838"/>
      <c r="J493" s="839"/>
      <c r="K493" s="266"/>
      <c r="L493" s="245"/>
    </row>
    <row r="494" spans="2:12" x14ac:dyDescent="0.2">
      <c r="B494" s="243" t="s">
        <v>376</v>
      </c>
      <c r="C494" s="835" t="s">
        <v>407</v>
      </c>
      <c r="D494" s="836"/>
      <c r="E494" s="837"/>
      <c r="F494" s="838"/>
      <c r="G494" s="839"/>
      <c r="H494" s="402"/>
      <c r="I494" s="838"/>
      <c r="J494" s="839"/>
      <c r="K494" s="266"/>
      <c r="L494" s="245"/>
    </row>
    <row r="495" spans="2:12" x14ac:dyDescent="0.2">
      <c r="B495" s="842" t="s">
        <v>377</v>
      </c>
      <c r="C495" s="843"/>
      <c r="D495" s="843"/>
      <c r="E495" s="843"/>
      <c r="F495" s="843"/>
      <c r="G495" s="843"/>
      <c r="H495" s="843"/>
      <c r="I495" s="843"/>
      <c r="J495" s="844"/>
      <c r="K495" s="851" t="s">
        <v>378</v>
      </c>
      <c r="L495" s="852"/>
    </row>
    <row r="496" spans="2:12" x14ac:dyDescent="0.2">
      <c r="B496" s="845"/>
      <c r="C496" s="846"/>
      <c r="D496" s="846"/>
      <c r="E496" s="846"/>
      <c r="F496" s="846"/>
      <c r="G496" s="846"/>
      <c r="H496" s="846"/>
      <c r="I496" s="846"/>
      <c r="J496" s="847"/>
      <c r="K496" s="246" t="s">
        <v>379</v>
      </c>
      <c r="L496" s="245"/>
    </row>
    <row r="497" spans="2:12" x14ac:dyDescent="0.2">
      <c r="B497" s="845"/>
      <c r="C497" s="846"/>
      <c r="D497" s="846"/>
      <c r="E497" s="846"/>
      <c r="F497" s="846"/>
      <c r="G497" s="846"/>
      <c r="H497" s="846"/>
      <c r="I497" s="846"/>
      <c r="J497" s="847"/>
      <c r="K497" s="246" t="s">
        <v>380</v>
      </c>
      <c r="L497" s="245"/>
    </row>
    <row r="498" spans="2:12" ht="13.5" thickBot="1" x14ac:dyDescent="0.25">
      <c r="B498" s="848"/>
      <c r="C498" s="849"/>
      <c r="D498" s="849"/>
      <c r="E498" s="849"/>
      <c r="F498" s="849"/>
      <c r="G498" s="849"/>
      <c r="H498" s="849"/>
      <c r="I498" s="849"/>
      <c r="J498" s="850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95" t="s">
        <v>382</v>
      </c>
      <c r="C501" s="796"/>
      <c r="D501" s="796"/>
      <c r="E501" s="796"/>
      <c r="F501" s="796"/>
      <c r="G501" s="796"/>
      <c r="H501" s="796"/>
      <c r="I501" s="796"/>
      <c r="J501" s="796"/>
      <c r="K501" s="796"/>
      <c r="L501" s="797"/>
    </row>
    <row r="502" spans="2:12" x14ac:dyDescent="0.2">
      <c r="B502" s="300">
        <v>1</v>
      </c>
      <c r="C502" s="782" t="s">
        <v>480</v>
      </c>
      <c r="D502" s="783"/>
      <c r="E502" s="783"/>
      <c r="F502" s="783"/>
      <c r="G502" s="783"/>
      <c r="H502" s="783"/>
      <c r="I502" s="783"/>
      <c r="J502" s="783"/>
      <c r="K502" s="783"/>
      <c r="L502" s="784"/>
    </row>
    <row r="503" spans="2:12" x14ac:dyDescent="0.2">
      <c r="B503" s="427">
        <v>2</v>
      </c>
      <c r="C503" s="791" t="s">
        <v>472</v>
      </c>
      <c r="D503" s="792"/>
      <c r="E503" s="792"/>
      <c r="F503" s="792"/>
      <c r="G503" s="792"/>
      <c r="H503" s="792"/>
      <c r="I503" s="792"/>
      <c r="J503" s="792"/>
      <c r="K503" s="792"/>
      <c r="L503" s="793"/>
    </row>
    <row r="504" spans="2:12" x14ac:dyDescent="0.2">
      <c r="B504" s="339">
        <v>3</v>
      </c>
      <c r="C504" s="782" t="s">
        <v>473</v>
      </c>
      <c r="D504" s="783"/>
      <c r="E504" s="783"/>
      <c r="F504" s="783"/>
      <c r="G504" s="783"/>
      <c r="H504" s="783"/>
      <c r="I504" s="783"/>
      <c r="J504" s="783"/>
      <c r="K504" s="783"/>
      <c r="L504" s="784"/>
    </row>
    <row r="505" spans="2:12" x14ac:dyDescent="0.2">
      <c r="B505" s="339">
        <v>4</v>
      </c>
      <c r="C505" s="785" t="s">
        <v>474</v>
      </c>
      <c r="D505" s="786"/>
      <c r="E505" s="786"/>
      <c r="F505" s="786"/>
      <c r="G505" s="786"/>
      <c r="H505" s="786"/>
      <c r="I505" s="786"/>
      <c r="J505" s="786"/>
      <c r="K505" s="786"/>
      <c r="L505" s="787"/>
    </row>
    <row r="506" spans="2:12" x14ac:dyDescent="0.2">
      <c r="B506" s="356">
        <v>5</v>
      </c>
      <c r="C506" s="802" t="s">
        <v>502</v>
      </c>
      <c r="D506" s="803"/>
      <c r="E506" s="803"/>
      <c r="F506" s="803"/>
      <c r="G506" s="803"/>
      <c r="H506" s="803"/>
      <c r="I506" s="803"/>
      <c r="J506" s="803"/>
      <c r="K506" s="803"/>
      <c r="L506" s="804"/>
    </row>
    <row r="507" spans="2:12" x14ac:dyDescent="0.2">
      <c r="B507" s="356">
        <v>6</v>
      </c>
      <c r="C507" s="785" t="s">
        <v>475</v>
      </c>
      <c r="D507" s="786"/>
      <c r="E507" s="786"/>
      <c r="F507" s="786"/>
      <c r="G507" s="786"/>
      <c r="H507" s="786"/>
      <c r="I507" s="786"/>
      <c r="J507" s="786"/>
      <c r="K507" s="786"/>
      <c r="L507" s="787"/>
    </row>
    <row r="508" spans="2:12" x14ac:dyDescent="0.2">
      <c r="B508" s="356">
        <v>7</v>
      </c>
      <c r="C508" s="785" t="s">
        <v>476</v>
      </c>
      <c r="D508" s="786"/>
      <c r="E508" s="786"/>
      <c r="F508" s="786"/>
      <c r="G508" s="786"/>
      <c r="H508" s="786"/>
      <c r="I508" s="786"/>
      <c r="J508" s="786"/>
      <c r="K508" s="786"/>
      <c r="L508" s="787"/>
    </row>
    <row r="509" spans="2:12" x14ac:dyDescent="0.2">
      <c r="B509" s="356"/>
      <c r="C509" s="785"/>
      <c r="D509" s="786"/>
      <c r="E509" s="786"/>
      <c r="F509" s="786"/>
      <c r="G509" s="786"/>
      <c r="H509" s="786"/>
      <c r="I509" s="786"/>
      <c r="J509" s="786"/>
      <c r="K509" s="786"/>
      <c r="L509" s="787"/>
    </row>
    <row r="510" spans="2:12" x14ac:dyDescent="0.2">
      <c r="B510" s="300"/>
      <c r="C510" s="785"/>
      <c r="D510" s="786"/>
      <c r="E510" s="786"/>
      <c r="F510" s="786"/>
      <c r="G510" s="786"/>
      <c r="H510" s="786"/>
      <c r="I510" s="786"/>
      <c r="J510" s="786"/>
      <c r="K510" s="786"/>
      <c r="L510" s="787"/>
    </row>
    <row r="511" spans="2:12" x14ac:dyDescent="0.2">
      <c r="B511" s="795" t="s">
        <v>386</v>
      </c>
      <c r="C511" s="796"/>
      <c r="D511" s="796"/>
      <c r="E511" s="796"/>
      <c r="F511" s="796"/>
      <c r="G511" s="796"/>
      <c r="H511" s="796"/>
      <c r="I511" s="796"/>
      <c r="J511" s="796"/>
      <c r="K511" s="796"/>
      <c r="L511" s="797"/>
    </row>
    <row r="512" spans="2:12" x14ac:dyDescent="0.2">
      <c r="B512" s="269"/>
      <c r="C512" s="794"/>
      <c r="D512" s="783"/>
      <c r="E512" s="783"/>
      <c r="F512" s="783"/>
      <c r="G512" s="783"/>
      <c r="H512" s="783"/>
      <c r="I512" s="783"/>
      <c r="J512" s="783"/>
      <c r="K512" s="783"/>
      <c r="L512" s="784"/>
    </row>
    <row r="513" spans="2:12" x14ac:dyDescent="0.2">
      <c r="B513" s="269"/>
      <c r="C513" s="794"/>
      <c r="D513" s="783"/>
      <c r="E513" s="783"/>
      <c r="F513" s="783"/>
      <c r="G513" s="783"/>
      <c r="H513" s="783"/>
      <c r="I513" s="783"/>
      <c r="J513" s="783"/>
      <c r="K513" s="783"/>
      <c r="L513" s="784"/>
    </row>
    <row r="514" spans="2:12" x14ac:dyDescent="0.2">
      <c r="B514" s="269"/>
      <c r="C514" s="794"/>
      <c r="D514" s="783"/>
      <c r="E514" s="783"/>
      <c r="F514" s="783"/>
      <c r="G514" s="783"/>
      <c r="H514" s="783"/>
      <c r="I514" s="783"/>
      <c r="J514" s="783"/>
      <c r="K514" s="783"/>
      <c r="L514" s="784"/>
    </row>
    <row r="515" spans="2:12" x14ac:dyDescent="0.2">
      <c r="B515" s="795" t="s">
        <v>387</v>
      </c>
      <c r="C515" s="796"/>
      <c r="D515" s="796"/>
      <c r="E515" s="796"/>
      <c r="F515" s="796"/>
      <c r="G515" s="796"/>
      <c r="H515" s="796"/>
      <c r="I515" s="796"/>
      <c r="J515" s="796"/>
      <c r="K515" s="796"/>
      <c r="L515" s="797"/>
    </row>
    <row r="516" spans="2:12" x14ac:dyDescent="0.2">
      <c r="B516" s="269">
        <v>1</v>
      </c>
      <c r="C516" s="782" t="s">
        <v>479</v>
      </c>
      <c r="D516" s="783"/>
      <c r="E516" s="783"/>
      <c r="F516" s="783"/>
      <c r="G516" s="783"/>
      <c r="H516" s="783"/>
      <c r="I516" s="783"/>
      <c r="J516" s="783"/>
      <c r="K516" s="783"/>
      <c r="L516" s="784"/>
    </row>
    <row r="517" spans="2:12" x14ac:dyDescent="0.2">
      <c r="B517" s="269">
        <v>2</v>
      </c>
      <c r="C517" s="782" t="s">
        <v>507</v>
      </c>
      <c r="D517" s="783"/>
      <c r="E517" s="783"/>
      <c r="F517" s="783"/>
      <c r="G517" s="783"/>
      <c r="H517" s="783"/>
      <c r="I517" s="783"/>
      <c r="J517" s="783"/>
      <c r="K517" s="783"/>
      <c r="L517" s="784"/>
    </row>
    <row r="518" spans="2:12" x14ac:dyDescent="0.2">
      <c r="B518" s="368">
        <v>3</v>
      </c>
      <c r="C518" s="782" t="s">
        <v>508</v>
      </c>
      <c r="D518" s="783"/>
      <c r="E518" s="783"/>
      <c r="F518" s="783"/>
      <c r="G518" s="783"/>
      <c r="H518" s="783"/>
      <c r="I518" s="783"/>
      <c r="J518" s="783"/>
      <c r="K518" s="783"/>
      <c r="L518" s="784"/>
    </row>
    <row r="519" spans="2:12" x14ac:dyDescent="0.2">
      <c r="B519" s="798" t="s">
        <v>383</v>
      </c>
      <c r="C519" s="799"/>
      <c r="D519" s="799"/>
      <c r="E519" s="799"/>
      <c r="F519" s="799"/>
      <c r="G519" s="799"/>
      <c r="H519" s="799"/>
      <c r="I519" s="799"/>
      <c r="J519" s="799"/>
      <c r="K519" s="799"/>
      <c r="L519" s="800"/>
    </row>
    <row r="520" spans="2:12" x14ac:dyDescent="0.2">
      <c r="B520" s="801" t="s">
        <v>446</v>
      </c>
      <c r="C520" s="783"/>
      <c r="D520" s="783"/>
      <c r="E520" s="783"/>
      <c r="F520" s="783"/>
      <c r="G520" s="783"/>
      <c r="H520" s="783"/>
      <c r="I520" s="783"/>
      <c r="J520" s="783"/>
      <c r="K520" s="783"/>
      <c r="L520" s="784"/>
    </row>
    <row r="521" spans="2:12" x14ac:dyDescent="0.2">
      <c r="B521" s="801"/>
      <c r="C521" s="783"/>
      <c r="D521" s="783"/>
      <c r="E521" s="783"/>
      <c r="F521" s="783"/>
      <c r="G521" s="783"/>
      <c r="H521" s="783"/>
      <c r="I521" s="783"/>
      <c r="J521" s="783"/>
      <c r="K521" s="783"/>
      <c r="L521" s="784"/>
    </row>
    <row r="522" spans="2:12" x14ac:dyDescent="0.2">
      <c r="B522" s="801"/>
      <c r="C522" s="783"/>
      <c r="D522" s="783"/>
      <c r="E522" s="783"/>
      <c r="F522" s="783"/>
      <c r="G522" s="783"/>
      <c r="H522" s="783"/>
      <c r="I522" s="783"/>
      <c r="J522" s="783"/>
      <c r="K522" s="783"/>
      <c r="L522" s="784"/>
    </row>
    <row r="523" spans="2:12" x14ac:dyDescent="0.2">
      <c r="B523" s="801"/>
      <c r="C523" s="783"/>
      <c r="D523" s="783"/>
      <c r="E523" s="783"/>
      <c r="F523" s="783"/>
      <c r="G523" s="783"/>
      <c r="H523" s="783"/>
      <c r="I523" s="783"/>
      <c r="J523" s="783"/>
      <c r="K523" s="783"/>
      <c r="L523" s="784"/>
    </row>
    <row r="524" spans="2:12" x14ac:dyDescent="0.2">
      <c r="B524" s="805"/>
      <c r="C524" s="806"/>
      <c r="D524" s="806"/>
      <c r="E524" s="806"/>
      <c r="F524" s="806"/>
      <c r="G524" s="398"/>
      <c r="H524" s="806"/>
      <c r="I524" s="806"/>
      <c r="J524" s="806"/>
      <c r="K524" s="806"/>
      <c r="L524" s="811"/>
    </row>
    <row r="525" spans="2:12" x14ac:dyDescent="0.2">
      <c r="B525" s="807"/>
      <c r="C525" s="808"/>
      <c r="D525" s="808"/>
      <c r="E525" s="808"/>
      <c r="F525" s="808"/>
      <c r="G525" s="399"/>
      <c r="H525" s="808"/>
      <c r="I525" s="808"/>
      <c r="J525" s="808"/>
      <c r="K525" s="808"/>
      <c r="L525" s="812"/>
    </row>
    <row r="526" spans="2:12" x14ac:dyDescent="0.2">
      <c r="B526" s="807"/>
      <c r="C526" s="808"/>
      <c r="D526" s="808"/>
      <c r="E526" s="808"/>
      <c r="F526" s="808"/>
      <c r="G526" s="399"/>
      <c r="H526" s="808"/>
      <c r="I526" s="808"/>
      <c r="J526" s="808"/>
      <c r="K526" s="808"/>
      <c r="L526" s="812"/>
    </row>
    <row r="527" spans="2:12" x14ac:dyDescent="0.2">
      <c r="B527" s="809"/>
      <c r="C527" s="810"/>
      <c r="D527" s="810"/>
      <c r="E527" s="810"/>
      <c r="F527" s="810"/>
      <c r="G527" s="400"/>
      <c r="H527" s="810"/>
      <c r="I527" s="810"/>
      <c r="J527" s="810"/>
      <c r="K527" s="810"/>
      <c r="L527" s="813"/>
    </row>
    <row r="528" spans="2:12" ht="13.5" thickBot="1" x14ac:dyDescent="0.25">
      <c r="B528" s="788" t="s">
        <v>384</v>
      </c>
      <c r="C528" s="789"/>
      <c r="D528" s="789"/>
      <c r="E528" s="789"/>
      <c r="F528" s="789"/>
      <c r="G528" s="401"/>
      <c r="H528" s="789" t="s">
        <v>385</v>
      </c>
      <c r="I528" s="789"/>
      <c r="J528" s="789"/>
      <c r="K528" s="789"/>
      <c r="L528" s="790"/>
    </row>
    <row r="530" spans="2:12" ht="13.5" thickBot="1" x14ac:dyDescent="0.25"/>
    <row r="531" spans="2:12" ht="23.25" x14ac:dyDescent="0.2">
      <c r="B531" s="899" t="s">
        <v>336</v>
      </c>
      <c r="C531" s="900"/>
      <c r="D531" s="900"/>
      <c r="E531" s="900"/>
      <c r="F531" s="900"/>
      <c r="G531" s="900"/>
      <c r="H531" s="900"/>
      <c r="I531" s="900"/>
      <c r="J531" s="900"/>
      <c r="K531" s="900"/>
      <c r="L531" s="901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902" t="s">
        <v>338</v>
      </c>
      <c r="E534" s="902"/>
      <c r="F534" s="902"/>
      <c r="G534" s="902"/>
      <c r="H534" s="902"/>
      <c r="I534" s="902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903" t="s">
        <v>340</v>
      </c>
      <c r="E535" s="903"/>
      <c r="F535" s="903"/>
      <c r="G535" s="903"/>
      <c r="H535" s="903"/>
      <c r="I535" s="903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904" t="s">
        <v>342</v>
      </c>
      <c r="E536" s="904"/>
      <c r="F536" s="904"/>
      <c r="G536" s="904"/>
      <c r="H536" s="904"/>
      <c r="I536" s="904"/>
      <c r="J536" s="214"/>
      <c r="K536" s="211" t="s">
        <v>343</v>
      </c>
      <c r="L536" s="255">
        <f>IFERROR(L534-L535,"")</f>
        <v>24</v>
      </c>
    </row>
    <row r="537" spans="2:12" x14ac:dyDescent="0.2">
      <c r="B537" s="795" t="s">
        <v>344</v>
      </c>
      <c r="C537" s="796"/>
      <c r="D537" s="796"/>
      <c r="E537" s="796"/>
      <c r="F537" s="796"/>
      <c r="G537" s="796"/>
      <c r="H537" s="796"/>
      <c r="I537" s="796"/>
      <c r="J537" s="796"/>
      <c r="K537" s="796"/>
      <c r="L537" s="797"/>
    </row>
    <row r="538" spans="2:12" x14ac:dyDescent="0.2">
      <c r="B538" s="905" t="s">
        <v>345</v>
      </c>
      <c r="C538" s="889"/>
      <c r="D538" s="889" t="s">
        <v>404</v>
      </c>
      <c r="E538" s="889"/>
      <c r="F538" s="889"/>
      <c r="G538" s="889"/>
      <c r="H538" s="889"/>
      <c r="I538" s="889"/>
      <c r="J538" s="889"/>
      <c r="K538" s="216" t="s">
        <v>346</v>
      </c>
      <c r="L538" s="217">
        <v>44670</v>
      </c>
    </row>
    <row r="539" spans="2:12" x14ac:dyDescent="0.2">
      <c r="B539" s="425" t="s">
        <v>347</v>
      </c>
      <c r="C539" s="889"/>
      <c r="D539" s="889"/>
      <c r="E539" s="889"/>
      <c r="F539" s="889"/>
      <c r="G539" s="889"/>
      <c r="H539" s="889"/>
      <c r="I539" s="889"/>
      <c r="J539" s="889"/>
      <c r="K539" s="216" t="s">
        <v>348</v>
      </c>
      <c r="L539" s="217">
        <v>44701</v>
      </c>
    </row>
    <row r="540" spans="2:12" x14ac:dyDescent="0.2">
      <c r="B540" s="905" t="s">
        <v>349</v>
      </c>
      <c r="C540" s="889"/>
      <c r="D540" s="889" t="s">
        <v>405</v>
      </c>
      <c r="E540" s="889"/>
      <c r="F540" s="889"/>
      <c r="G540" s="889"/>
      <c r="H540" s="889"/>
      <c r="I540" s="889"/>
      <c r="J540" s="889"/>
      <c r="K540" s="889"/>
      <c r="L540" s="890"/>
    </row>
    <row r="541" spans="2:12" x14ac:dyDescent="0.2">
      <c r="B541" s="905" t="s">
        <v>350</v>
      </c>
      <c r="C541" s="906"/>
      <c r="D541" s="906"/>
      <c r="E541" s="889" t="s">
        <v>402</v>
      </c>
      <c r="F541" s="889"/>
      <c r="G541" s="889"/>
      <c r="H541" s="889"/>
      <c r="I541" s="889"/>
      <c r="J541" s="889"/>
      <c r="K541" s="889"/>
      <c r="L541" s="890"/>
    </row>
    <row r="542" spans="2:12" x14ac:dyDescent="0.2">
      <c r="B542" s="425" t="s">
        <v>351</v>
      </c>
      <c r="C542" s="426"/>
      <c r="D542" s="907"/>
      <c r="E542" s="907"/>
      <c r="F542" s="907"/>
      <c r="G542" s="907"/>
      <c r="H542" s="907"/>
      <c r="I542" s="907"/>
      <c r="J542" s="907"/>
      <c r="K542" s="907"/>
      <c r="L542" s="908"/>
    </row>
    <row r="543" spans="2:12" x14ac:dyDescent="0.2">
      <c r="B543" s="795" t="s">
        <v>352</v>
      </c>
      <c r="C543" s="796"/>
      <c r="D543" s="796"/>
      <c r="E543" s="796"/>
      <c r="F543" s="796"/>
      <c r="G543" s="796"/>
      <c r="H543" s="796"/>
      <c r="I543" s="796"/>
      <c r="J543" s="796"/>
      <c r="K543" s="796"/>
      <c r="L543" s="797"/>
    </row>
    <row r="544" spans="2:12" x14ac:dyDescent="0.2">
      <c r="B544" s="905" t="s">
        <v>353</v>
      </c>
      <c r="C544" s="906"/>
      <c r="D544" s="906"/>
      <c r="E544" s="889"/>
      <c r="F544" s="889"/>
      <c r="G544" s="889"/>
      <c r="H544" s="889"/>
      <c r="I544" s="889"/>
      <c r="J544" s="889"/>
      <c r="K544" s="889"/>
      <c r="L544" s="890"/>
    </row>
    <row r="545" spans="2:12" x14ac:dyDescent="0.2">
      <c r="B545" s="219" t="s">
        <v>321</v>
      </c>
      <c r="C545" s="889"/>
      <c r="D545" s="889"/>
      <c r="E545" s="889"/>
      <c r="F545" s="889"/>
      <c r="G545" s="889"/>
      <c r="H545" s="889"/>
      <c r="I545" s="889"/>
      <c r="J545" s="889"/>
      <c r="K545" s="889"/>
      <c r="L545" s="890"/>
    </row>
    <row r="546" spans="2:12" x14ac:dyDescent="0.2">
      <c r="B546" s="219" t="s">
        <v>351</v>
      </c>
      <c r="C546" s="889"/>
      <c r="D546" s="889"/>
      <c r="E546" s="889"/>
      <c r="F546" s="889"/>
      <c r="G546" s="889"/>
      <c r="H546" s="889"/>
      <c r="I546" s="889"/>
      <c r="J546" s="889"/>
      <c r="K546" s="889"/>
      <c r="L546" s="890"/>
    </row>
    <row r="547" spans="2:12" x14ac:dyDescent="0.2">
      <c r="B547" s="219" t="s">
        <v>354</v>
      </c>
      <c r="C547" s="889"/>
      <c r="D547" s="889"/>
      <c r="E547" s="889"/>
      <c r="F547" s="889"/>
      <c r="G547" s="889"/>
      <c r="H547" s="889"/>
      <c r="I547" s="889"/>
      <c r="J547" s="889"/>
      <c r="K547" s="889"/>
      <c r="L547" s="890"/>
    </row>
    <row r="548" spans="2:12" x14ac:dyDescent="0.2">
      <c r="B548" s="795" t="s">
        <v>355</v>
      </c>
      <c r="C548" s="796"/>
      <c r="D548" s="796"/>
      <c r="E548" s="796"/>
      <c r="F548" s="796"/>
      <c r="G548" s="796"/>
      <c r="H548" s="796"/>
      <c r="I548" s="796"/>
      <c r="J548" s="796"/>
      <c r="K548" s="796"/>
      <c r="L548" s="797"/>
    </row>
    <row r="549" spans="2:12" x14ac:dyDescent="0.2">
      <c r="B549" s="840" t="s">
        <v>356</v>
      </c>
      <c r="C549" s="819"/>
      <c r="D549" s="819"/>
      <c r="E549" s="819"/>
      <c r="F549" s="819"/>
      <c r="G549" s="819"/>
      <c r="H549" s="819"/>
      <c r="I549" s="819"/>
      <c r="J549" s="819"/>
      <c r="K549" s="819"/>
      <c r="L549" s="841"/>
    </row>
    <row r="550" spans="2:12" x14ac:dyDescent="0.2">
      <c r="B550" s="891" t="s">
        <v>357</v>
      </c>
      <c r="C550" s="861"/>
      <c r="D550" s="862"/>
      <c r="E550" s="877" t="s">
        <v>358</v>
      </c>
      <c r="F550" s="878"/>
      <c r="G550" s="878"/>
      <c r="H550" s="878"/>
      <c r="I550" s="878"/>
      <c r="J550" s="878"/>
      <c r="K550" s="879"/>
      <c r="L550" s="892" t="s">
        <v>359</v>
      </c>
    </row>
    <row r="551" spans="2:12" x14ac:dyDescent="0.2">
      <c r="B551" s="891"/>
      <c r="C551" s="861"/>
      <c r="D551" s="862"/>
      <c r="E551" s="880"/>
      <c r="F551" s="881"/>
      <c r="G551" s="881"/>
      <c r="H551" s="881"/>
      <c r="I551" s="881"/>
      <c r="J551" s="881"/>
      <c r="K551" s="882"/>
      <c r="L551" s="893"/>
    </row>
    <row r="552" spans="2:12" x14ac:dyDescent="0.2">
      <c r="B552" s="894" t="s">
        <v>400</v>
      </c>
      <c r="C552" s="783"/>
      <c r="D552" s="895"/>
      <c r="E552" s="785" t="s">
        <v>412</v>
      </c>
      <c r="F552" s="896"/>
      <c r="G552" s="896"/>
      <c r="H552" s="896"/>
      <c r="I552" s="896"/>
      <c r="J552" s="896"/>
      <c r="K552" s="895"/>
      <c r="L552" s="220">
        <v>2</v>
      </c>
    </row>
    <row r="553" spans="2:12" x14ac:dyDescent="0.2">
      <c r="B553" s="801" t="s">
        <v>416</v>
      </c>
      <c r="C553" s="783"/>
      <c r="D553" s="895"/>
      <c r="E553" s="897" t="s">
        <v>417</v>
      </c>
      <c r="F553" s="896"/>
      <c r="G553" s="896"/>
      <c r="H553" s="896"/>
      <c r="I553" s="896"/>
      <c r="J553" s="896"/>
      <c r="K553" s="895"/>
      <c r="L553" s="220">
        <v>1</v>
      </c>
    </row>
    <row r="554" spans="2:12" x14ac:dyDescent="0.2">
      <c r="B554" s="801" t="s">
        <v>411</v>
      </c>
      <c r="C554" s="896"/>
      <c r="D554" s="895"/>
      <c r="E554" s="897" t="s">
        <v>413</v>
      </c>
      <c r="F554" s="896"/>
      <c r="G554" s="896"/>
      <c r="H554" s="896"/>
      <c r="I554" s="896"/>
      <c r="J554" s="896"/>
      <c r="K554" s="895"/>
      <c r="L554" s="221">
        <v>1</v>
      </c>
    </row>
    <row r="555" spans="2:12" x14ac:dyDescent="0.2">
      <c r="B555" s="801"/>
      <c r="C555" s="896"/>
      <c r="D555" s="895"/>
      <c r="E555" s="897"/>
      <c r="F555" s="896"/>
      <c r="G555" s="896"/>
      <c r="H555" s="896"/>
      <c r="I555" s="896"/>
      <c r="J555" s="896"/>
      <c r="K555" s="895"/>
      <c r="L555" s="221"/>
    </row>
    <row r="556" spans="2:12" x14ac:dyDescent="0.2">
      <c r="B556" s="814" t="s">
        <v>360</v>
      </c>
      <c r="C556" s="898"/>
      <c r="D556" s="898"/>
      <c r="E556" s="898"/>
      <c r="F556" s="898"/>
      <c r="G556" s="898"/>
      <c r="H556" s="898"/>
      <c r="I556" s="898"/>
      <c r="J556" s="898"/>
      <c r="K556" s="816"/>
      <c r="L556" s="224">
        <f>SUM(L552:L555)</f>
        <v>4</v>
      </c>
    </row>
    <row r="557" spans="2:12" x14ac:dyDescent="0.2">
      <c r="B557" s="840" t="s">
        <v>361</v>
      </c>
      <c r="C557" s="819"/>
      <c r="D557" s="819"/>
      <c r="E557" s="819"/>
      <c r="F557" s="819"/>
      <c r="G557" s="819"/>
      <c r="H557" s="819"/>
      <c r="I557" s="819"/>
      <c r="J557" s="819"/>
      <c r="K557" s="819"/>
      <c r="L557" s="841"/>
    </row>
    <row r="558" spans="2:12" x14ac:dyDescent="0.2">
      <c r="B558" s="871" t="s">
        <v>362</v>
      </c>
      <c r="C558" s="877" t="s">
        <v>357</v>
      </c>
      <c r="D558" s="879"/>
      <c r="E558" s="877" t="s">
        <v>358</v>
      </c>
      <c r="F558" s="878"/>
      <c r="G558" s="878"/>
      <c r="H558" s="878"/>
      <c r="I558" s="878"/>
      <c r="J558" s="878"/>
      <c r="K558" s="879"/>
      <c r="L558" s="853" t="s">
        <v>359</v>
      </c>
    </row>
    <row r="559" spans="2:12" x14ac:dyDescent="0.2">
      <c r="B559" s="872"/>
      <c r="C559" s="880"/>
      <c r="D559" s="882"/>
      <c r="E559" s="880"/>
      <c r="F559" s="881"/>
      <c r="G559" s="881"/>
      <c r="H559" s="881"/>
      <c r="I559" s="881"/>
      <c r="J559" s="881"/>
      <c r="K559" s="882"/>
      <c r="L559" s="854"/>
    </row>
    <row r="560" spans="2:12" x14ac:dyDescent="0.2">
      <c r="B560" s="423"/>
      <c r="C560" s="855"/>
      <c r="D560" s="856"/>
      <c r="E560" s="857"/>
      <c r="F560" s="858"/>
      <c r="G560" s="858"/>
      <c r="H560" s="858"/>
      <c r="I560" s="858"/>
      <c r="J560" s="858"/>
      <c r="K560" s="859"/>
      <c r="L560" s="424"/>
    </row>
    <row r="561" spans="2:12" x14ac:dyDescent="0.2">
      <c r="B561" s="423"/>
      <c r="C561" s="855"/>
      <c r="D561" s="856"/>
      <c r="E561" s="857"/>
      <c r="F561" s="858"/>
      <c r="G561" s="858"/>
      <c r="H561" s="858"/>
      <c r="I561" s="858"/>
      <c r="J561" s="858"/>
      <c r="K561" s="859"/>
      <c r="L561" s="424"/>
    </row>
    <row r="562" spans="2:12" x14ac:dyDescent="0.2">
      <c r="B562" s="423"/>
      <c r="C562" s="855"/>
      <c r="D562" s="856"/>
      <c r="E562" s="860"/>
      <c r="F562" s="861"/>
      <c r="G562" s="861"/>
      <c r="H562" s="861"/>
      <c r="I562" s="861"/>
      <c r="J562" s="861"/>
      <c r="K562" s="862"/>
      <c r="L562" s="424"/>
    </row>
    <row r="563" spans="2:12" x14ac:dyDescent="0.2">
      <c r="B563" s="423"/>
      <c r="C563" s="855"/>
      <c r="D563" s="856"/>
      <c r="E563" s="860"/>
      <c r="F563" s="861"/>
      <c r="G563" s="861"/>
      <c r="H563" s="861"/>
      <c r="I563" s="861"/>
      <c r="J563" s="861"/>
      <c r="K563" s="862"/>
      <c r="L563" s="424"/>
    </row>
    <row r="564" spans="2:12" x14ac:dyDescent="0.2">
      <c r="B564" s="423"/>
      <c r="C564" s="855"/>
      <c r="D564" s="856"/>
      <c r="E564" s="860"/>
      <c r="F564" s="861"/>
      <c r="G564" s="861"/>
      <c r="H564" s="861"/>
      <c r="I564" s="861"/>
      <c r="J564" s="861"/>
      <c r="K564" s="862"/>
      <c r="L564" s="424"/>
    </row>
    <row r="565" spans="2:12" x14ac:dyDescent="0.2">
      <c r="B565" s="863" t="s">
        <v>360</v>
      </c>
      <c r="C565" s="864"/>
      <c r="D565" s="864"/>
      <c r="E565" s="864"/>
      <c r="F565" s="864"/>
      <c r="G565" s="864"/>
      <c r="H565" s="864"/>
      <c r="I565" s="864"/>
      <c r="J565" s="864"/>
      <c r="K565" s="865"/>
      <c r="L565" s="227">
        <f>SUM(L560:L564)</f>
        <v>0</v>
      </c>
    </row>
    <row r="566" spans="2:12" x14ac:dyDescent="0.2">
      <c r="B566" s="866" t="s">
        <v>406</v>
      </c>
      <c r="C566" s="867"/>
      <c r="D566" s="867"/>
      <c r="E566" s="867"/>
      <c r="F566" s="867"/>
      <c r="G566" s="867"/>
      <c r="H566" s="867"/>
      <c r="I566" s="867"/>
      <c r="J566" s="867"/>
      <c r="K566" s="868"/>
      <c r="L566" s="228">
        <f>L565+L556</f>
        <v>4</v>
      </c>
    </row>
    <row r="567" spans="2:12" x14ac:dyDescent="0.2">
      <c r="B567" s="795" t="s">
        <v>215</v>
      </c>
      <c r="C567" s="796"/>
      <c r="D567" s="796"/>
      <c r="E567" s="796"/>
      <c r="F567" s="796"/>
      <c r="G567" s="796"/>
      <c r="H567" s="796"/>
      <c r="I567" s="796"/>
      <c r="J567" s="796"/>
      <c r="K567" s="796"/>
      <c r="L567" s="797"/>
    </row>
    <row r="568" spans="2:12" x14ac:dyDescent="0.2">
      <c r="B568" s="840" t="s">
        <v>363</v>
      </c>
      <c r="C568" s="819"/>
      <c r="D568" s="819"/>
      <c r="E568" s="819"/>
      <c r="F568" s="819"/>
      <c r="G568" s="819"/>
      <c r="H568" s="819"/>
      <c r="I568" s="819"/>
      <c r="J568" s="840" t="s">
        <v>364</v>
      </c>
      <c r="K568" s="819"/>
      <c r="L568" s="841"/>
    </row>
    <row r="569" spans="2:12" x14ac:dyDescent="0.2">
      <c r="B569" s="871" t="s">
        <v>362</v>
      </c>
      <c r="C569" s="873" t="s">
        <v>29</v>
      </c>
      <c r="D569" s="874"/>
      <c r="E569" s="877" t="s">
        <v>1</v>
      </c>
      <c r="F569" s="878"/>
      <c r="G569" s="878"/>
      <c r="H569" s="879"/>
      <c r="I569" s="883" t="s">
        <v>359</v>
      </c>
      <c r="J569" s="885" t="s">
        <v>29</v>
      </c>
      <c r="K569" s="887" t="s">
        <v>1</v>
      </c>
      <c r="L569" s="883" t="s">
        <v>365</v>
      </c>
    </row>
    <row r="570" spans="2:12" x14ac:dyDescent="0.2">
      <c r="B570" s="872"/>
      <c r="C570" s="875"/>
      <c r="D570" s="876"/>
      <c r="E570" s="880"/>
      <c r="F570" s="881"/>
      <c r="G570" s="881"/>
      <c r="H570" s="882"/>
      <c r="I570" s="884"/>
      <c r="J570" s="886"/>
      <c r="K570" s="888"/>
      <c r="L570" s="884"/>
    </row>
    <row r="571" spans="2:12" x14ac:dyDescent="0.2">
      <c r="B571" s="229"/>
      <c r="C571" s="869"/>
      <c r="D571" s="859"/>
      <c r="E571" s="869"/>
      <c r="F571" s="870"/>
      <c r="G571" s="870"/>
      <c r="H571" s="859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69"/>
      <c r="D572" s="859"/>
      <c r="E572" s="869"/>
      <c r="F572" s="870"/>
      <c r="G572" s="870"/>
      <c r="H572" s="859"/>
      <c r="I572" s="234"/>
      <c r="J572" s="235"/>
      <c r="K572" s="236"/>
      <c r="L572" s="237"/>
    </row>
    <row r="573" spans="2:12" x14ac:dyDescent="0.2">
      <c r="B573" s="229"/>
      <c r="C573" s="869"/>
      <c r="D573" s="859"/>
      <c r="E573" s="869"/>
      <c r="F573" s="870"/>
      <c r="G573" s="870"/>
      <c r="H573" s="859"/>
      <c r="I573" s="239"/>
      <c r="J573" s="230"/>
      <c r="K573" s="238"/>
      <c r="L573" s="220"/>
    </row>
    <row r="574" spans="2:12" x14ac:dyDescent="0.2">
      <c r="B574" s="814" t="s">
        <v>366</v>
      </c>
      <c r="C574" s="815"/>
      <c r="D574" s="815"/>
      <c r="E574" s="815"/>
      <c r="F574" s="815"/>
      <c r="G574" s="815"/>
      <c r="H574" s="816"/>
      <c r="I574" s="252">
        <f>SUM(I571:I573)</f>
        <v>0</v>
      </c>
      <c r="J574" s="817" t="s">
        <v>366</v>
      </c>
      <c r="K574" s="818"/>
      <c r="L574" s="240">
        <f>SUM(L571:L573)</f>
        <v>1</v>
      </c>
    </row>
    <row r="575" spans="2:12" x14ac:dyDescent="0.2">
      <c r="B575" s="814" t="s">
        <v>27</v>
      </c>
      <c r="C575" s="815"/>
      <c r="D575" s="815"/>
      <c r="E575" s="815"/>
      <c r="F575" s="815"/>
      <c r="G575" s="815"/>
      <c r="H575" s="815"/>
      <c r="I575" s="815"/>
      <c r="J575" s="815"/>
      <c r="K575" s="816"/>
      <c r="L575" s="240">
        <f>L574+I574</f>
        <v>1</v>
      </c>
    </row>
    <row r="576" spans="2:12" x14ac:dyDescent="0.2">
      <c r="B576" s="795" t="s">
        <v>388</v>
      </c>
      <c r="C576" s="796"/>
      <c r="D576" s="796"/>
      <c r="E576" s="796"/>
      <c r="F576" s="796"/>
      <c r="G576" s="796"/>
      <c r="H576" s="796"/>
      <c r="I576" s="796"/>
      <c r="J576" s="796"/>
      <c r="K576" s="796"/>
      <c r="L576" s="797"/>
    </row>
    <row r="577" spans="2:12" x14ac:dyDescent="0.2">
      <c r="B577" s="840" t="s">
        <v>368</v>
      </c>
      <c r="C577" s="819"/>
      <c r="D577" s="841"/>
      <c r="E577" s="819" t="s">
        <v>394</v>
      </c>
      <c r="F577" s="819"/>
      <c r="G577" s="820" t="s">
        <v>389</v>
      </c>
      <c r="H577" s="821"/>
      <c r="I577" s="821"/>
      <c r="J577" s="821"/>
      <c r="K577" s="821"/>
      <c r="L577" s="822"/>
    </row>
    <row r="578" spans="2:12" x14ac:dyDescent="0.2">
      <c r="B578" s="823" t="s">
        <v>393</v>
      </c>
      <c r="C578" s="824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25"/>
      <c r="E579" s="268"/>
      <c r="F579" s="827"/>
      <c r="G579" s="820"/>
      <c r="H579" s="821"/>
      <c r="I579" s="821"/>
      <c r="J579" s="821"/>
      <c r="K579" s="821"/>
      <c r="L579" s="822"/>
    </row>
    <row r="580" spans="2:12" x14ac:dyDescent="0.2">
      <c r="B580" s="324"/>
      <c r="C580" s="324"/>
      <c r="D580" s="826"/>
      <c r="E580" s="268"/>
      <c r="F580" s="828"/>
      <c r="G580" s="820"/>
      <c r="H580" s="821"/>
      <c r="I580" s="821"/>
      <c r="J580" s="821"/>
      <c r="K580" s="821"/>
      <c r="L580" s="822"/>
    </row>
    <row r="581" spans="2:12" x14ac:dyDescent="0.2">
      <c r="B581" s="829" t="s">
        <v>367</v>
      </c>
      <c r="C581" s="830"/>
      <c r="D581" s="830"/>
      <c r="E581" s="830"/>
      <c r="F581" s="830"/>
      <c r="G581" s="830"/>
      <c r="H581" s="830"/>
      <c r="I581" s="830"/>
      <c r="J581" s="830"/>
      <c r="K581" s="830"/>
      <c r="L581" s="831"/>
    </row>
    <row r="582" spans="2:12" ht="25.5" x14ac:dyDescent="0.2">
      <c r="B582" s="263" t="s">
        <v>368</v>
      </c>
      <c r="C582" s="832" t="s">
        <v>369</v>
      </c>
      <c r="D582" s="833"/>
      <c r="E582" s="834"/>
      <c r="F582" s="832" t="s">
        <v>370</v>
      </c>
      <c r="G582" s="833"/>
      <c r="H582" s="834"/>
      <c r="I582" s="832" t="s">
        <v>371</v>
      </c>
      <c r="J582" s="834"/>
      <c r="K582" s="241" t="s">
        <v>372</v>
      </c>
      <c r="L582" s="242" t="s">
        <v>373</v>
      </c>
    </row>
    <row r="583" spans="2:12" x14ac:dyDescent="0.2">
      <c r="B583" s="243" t="s">
        <v>374</v>
      </c>
      <c r="C583" s="835" t="s">
        <v>407</v>
      </c>
      <c r="D583" s="836"/>
      <c r="E583" s="837"/>
      <c r="F583" s="838"/>
      <c r="G583" s="839"/>
      <c r="H583" s="418"/>
      <c r="I583" s="838"/>
      <c r="J583" s="839"/>
      <c r="K583" s="266"/>
      <c r="L583" s="245"/>
    </row>
    <row r="584" spans="2:12" x14ac:dyDescent="0.2">
      <c r="B584" s="243" t="s">
        <v>375</v>
      </c>
      <c r="C584" s="835" t="s">
        <v>407</v>
      </c>
      <c r="D584" s="836"/>
      <c r="E584" s="837"/>
      <c r="F584" s="838"/>
      <c r="G584" s="839"/>
      <c r="H584" s="418"/>
      <c r="I584" s="838"/>
      <c r="J584" s="839"/>
      <c r="K584" s="266"/>
      <c r="L584" s="245"/>
    </row>
    <row r="585" spans="2:12" x14ac:dyDescent="0.2">
      <c r="B585" s="243" t="s">
        <v>376</v>
      </c>
      <c r="C585" s="835" t="s">
        <v>407</v>
      </c>
      <c r="D585" s="836"/>
      <c r="E585" s="837"/>
      <c r="F585" s="838"/>
      <c r="G585" s="839"/>
      <c r="H585" s="418"/>
      <c r="I585" s="838"/>
      <c r="J585" s="839"/>
      <c r="K585" s="266"/>
      <c r="L585" s="245"/>
    </row>
    <row r="586" spans="2:12" x14ac:dyDescent="0.2">
      <c r="B586" s="842" t="s">
        <v>377</v>
      </c>
      <c r="C586" s="843"/>
      <c r="D586" s="843"/>
      <c r="E586" s="843"/>
      <c r="F586" s="843"/>
      <c r="G586" s="843"/>
      <c r="H586" s="843"/>
      <c r="I586" s="843"/>
      <c r="J586" s="844"/>
      <c r="K586" s="851" t="s">
        <v>378</v>
      </c>
      <c r="L586" s="852"/>
    </row>
    <row r="587" spans="2:12" x14ac:dyDescent="0.2">
      <c r="B587" s="845"/>
      <c r="C587" s="846"/>
      <c r="D587" s="846"/>
      <c r="E587" s="846"/>
      <c r="F587" s="846"/>
      <c r="G587" s="846"/>
      <c r="H587" s="846"/>
      <c r="I587" s="846"/>
      <c r="J587" s="847"/>
      <c r="K587" s="246" t="s">
        <v>379</v>
      </c>
      <c r="L587" s="245"/>
    </row>
    <row r="588" spans="2:12" x14ac:dyDescent="0.2">
      <c r="B588" s="845"/>
      <c r="C588" s="846"/>
      <c r="D588" s="846"/>
      <c r="E588" s="846"/>
      <c r="F588" s="846"/>
      <c r="G588" s="846"/>
      <c r="H588" s="846"/>
      <c r="I588" s="846"/>
      <c r="J588" s="847"/>
      <c r="K588" s="246" t="s">
        <v>380</v>
      </c>
      <c r="L588" s="245"/>
    </row>
    <row r="589" spans="2:12" ht="13.5" thickBot="1" x14ac:dyDescent="0.25">
      <c r="B589" s="848"/>
      <c r="C589" s="849"/>
      <c r="D589" s="849"/>
      <c r="E589" s="849"/>
      <c r="F589" s="849"/>
      <c r="G589" s="849"/>
      <c r="H589" s="849"/>
      <c r="I589" s="849"/>
      <c r="J589" s="850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95" t="s">
        <v>382</v>
      </c>
      <c r="C592" s="796"/>
      <c r="D592" s="796"/>
      <c r="E592" s="796"/>
      <c r="F592" s="796"/>
      <c r="G592" s="796"/>
      <c r="H592" s="796"/>
      <c r="I592" s="796"/>
      <c r="J592" s="796"/>
      <c r="K592" s="796"/>
      <c r="L592" s="797"/>
    </row>
    <row r="593" spans="2:12" x14ac:dyDescent="0.2">
      <c r="B593" s="300">
        <v>1</v>
      </c>
      <c r="C593" s="782" t="s">
        <v>484</v>
      </c>
      <c r="D593" s="783"/>
      <c r="E593" s="783"/>
      <c r="F593" s="783"/>
      <c r="G593" s="783"/>
      <c r="H593" s="783"/>
      <c r="I593" s="783"/>
      <c r="J593" s="783"/>
      <c r="K593" s="783"/>
      <c r="L593" s="784"/>
    </row>
    <row r="594" spans="2:12" x14ac:dyDescent="0.2">
      <c r="B594" s="427">
        <v>2</v>
      </c>
      <c r="C594" s="785" t="s">
        <v>485</v>
      </c>
      <c r="D594" s="786"/>
      <c r="E594" s="786"/>
      <c r="F594" s="786"/>
      <c r="G594" s="786"/>
      <c r="H594" s="786"/>
      <c r="I594" s="786"/>
      <c r="J594" s="786"/>
      <c r="K594" s="786"/>
      <c r="L594" s="787"/>
    </row>
    <row r="595" spans="2:12" x14ac:dyDescent="0.2">
      <c r="B595" s="339">
        <v>3</v>
      </c>
      <c r="C595" s="782" t="s">
        <v>491</v>
      </c>
      <c r="D595" s="783"/>
      <c r="E595" s="783"/>
      <c r="F595" s="783"/>
      <c r="G595" s="783"/>
      <c r="H595" s="783"/>
      <c r="I595" s="783"/>
      <c r="J595" s="783"/>
      <c r="K595" s="783"/>
      <c r="L595" s="784"/>
    </row>
    <row r="596" spans="2:12" x14ac:dyDescent="0.2">
      <c r="B596" s="429">
        <v>4</v>
      </c>
      <c r="C596" s="782" t="s">
        <v>492</v>
      </c>
      <c r="D596" s="783"/>
      <c r="E596" s="783"/>
      <c r="F596" s="783"/>
      <c r="G596" s="783"/>
      <c r="H596" s="783"/>
      <c r="I596" s="783"/>
      <c r="J596" s="783"/>
      <c r="K596" s="783"/>
      <c r="L596" s="784"/>
    </row>
    <row r="597" spans="2:12" x14ac:dyDescent="0.2">
      <c r="B597" s="339">
        <v>5</v>
      </c>
      <c r="C597" s="785" t="s">
        <v>483</v>
      </c>
      <c r="D597" s="786"/>
      <c r="E597" s="786"/>
      <c r="F597" s="786"/>
      <c r="G597" s="786"/>
      <c r="H597" s="786"/>
      <c r="I597" s="786"/>
      <c r="J597" s="786"/>
      <c r="K597" s="786"/>
      <c r="L597" s="787"/>
    </row>
    <row r="598" spans="2:12" x14ac:dyDescent="0.2">
      <c r="B598" s="356">
        <v>6</v>
      </c>
      <c r="C598" s="785" t="s">
        <v>486</v>
      </c>
      <c r="D598" s="786"/>
      <c r="E598" s="786"/>
      <c r="F598" s="786"/>
      <c r="G598" s="786"/>
      <c r="H598" s="786"/>
      <c r="I598" s="786"/>
      <c r="J598" s="786"/>
      <c r="K598" s="786"/>
      <c r="L598" s="787"/>
    </row>
    <row r="599" spans="2:12" x14ac:dyDescent="0.2">
      <c r="B599" s="429">
        <v>7</v>
      </c>
      <c r="C599" s="785" t="s">
        <v>487</v>
      </c>
      <c r="D599" s="786"/>
      <c r="E599" s="786"/>
      <c r="F599" s="786"/>
      <c r="G599" s="786"/>
      <c r="H599" s="786"/>
      <c r="I599" s="786"/>
      <c r="J599" s="786"/>
      <c r="K599" s="786"/>
      <c r="L599" s="787"/>
    </row>
    <row r="600" spans="2:12" x14ac:dyDescent="0.2">
      <c r="B600" s="429">
        <v>8</v>
      </c>
      <c r="C600" s="785" t="s">
        <v>489</v>
      </c>
      <c r="D600" s="786"/>
      <c r="E600" s="786"/>
      <c r="F600" s="786"/>
      <c r="G600" s="786"/>
      <c r="H600" s="786"/>
      <c r="I600" s="786"/>
      <c r="J600" s="786"/>
      <c r="K600" s="786"/>
      <c r="L600" s="787"/>
    </row>
    <row r="601" spans="2:12" x14ac:dyDescent="0.2">
      <c r="B601" s="429">
        <v>9</v>
      </c>
      <c r="C601" s="785" t="s">
        <v>490</v>
      </c>
      <c r="D601" s="786"/>
      <c r="E601" s="786"/>
      <c r="F601" s="786"/>
      <c r="G601" s="786"/>
      <c r="H601" s="786"/>
      <c r="I601" s="786"/>
      <c r="J601" s="786"/>
      <c r="K601" s="786"/>
      <c r="L601" s="787"/>
    </row>
    <row r="602" spans="2:12" x14ac:dyDescent="0.2">
      <c r="B602" s="429">
        <v>10</v>
      </c>
      <c r="C602" s="785" t="s">
        <v>495</v>
      </c>
      <c r="D602" s="786"/>
      <c r="E602" s="786"/>
      <c r="F602" s="786"/>
      <c r="G602" s="786"/>
      <c r="H602" s="786"/>
      <c r="I602" s="786"/>
      <c r="J602" s="786"/>
      <c r="K602" s="786"/>
      <c r="L602" s="787"/>
    </row>
    <row r="603" spans="2:12" x14ac:dyDescent="0.2">
      <c r="B603" s="356">
        <v>11</v>
      </c>
      <c r="C603" s="785" t="s">
        <v>488</v>
      </c>
      <c r="D603" s="786"/>
      <c r="E603" s="786"/>
      <c r="F603" s="786"/>
      <c r="G603" s="786"/>
      <c r="H603" s="786"/>
      <c r="I603" s="786"/>
      <c r="J603" s="786"/>
      <c r="K603" s="786"/>
      <c r="L603" s="787"/>
    </row>
    <row r="604" spans="2:12" x14ac:dyDescent="0.2">
      <c r="B604" s="429">
        <v>12</v>
      </c>
      <c r="C604" s="785" t="s">
        <v>496</v>
      </c>
      <c r="D604" s="786"/>
      <c r="E604" s="786"/>
      <c r="F604" s="786"/>
      <c r="G604" s="786"/>
      <c r="H604" s="786"/>
      <c r="I604" s="786"/>
      <c r="J604" s="786"/>
      <c r="K604" s="786"/>
      <c r="L604" s="787"/>
    </row>
    <row r="605" spans="2:12" x14ac:dyDescent="0.2">
      <c r="B605" s="356">
        <v>13</v>
      </c>
      <c r="C605" s="785" t="s">
        <v>494</v>
      </c>
      <c r="D605" s="786"/>
      <c r="E605" s="786"/>
      <c r="F605" s="786"/>
      <c r="G605" s="786"/>
      <c r="H605" s="786"/>
      <c r="I605" s="786"/>
      <c r="J605" s="786"/>
      <c r="K605" s="786"/>
      <c r="L605" s="787"/>
    </row>
    <row r="606" spans="2:12" x14ac:dyDescent="0.2">
      <c r="B606" s="300"/>
      <c r="C606" s="785"/>
      <c r="D606" s="786"/>
      <c r="E606" s="786"/>
      <c r="F606" s="786"/>
      <c r="G606" s="786"/>
      <c r="H606" s="786"/>
      <c r="I606" s="786"/>
      <c r="J606" s="786"/>
      <c r="K606" s="786"/>
      <c r="L606" s="787"/>
    </row>
    <row r="607" spans="2:12" x14ac:dyDescent="0.2">
      <c r="B607" s="795" t="s">
        <v>386</v>
      </c>
      <c r="C607" s="796"/>
      <c r="D607" s="796"/>
      <c r="E607" s="796"/>
      <c r="F607" s="796"/>
      <c r="G607" s="796"/>
      <c r="H607" s="796"/>
      <c r="I607" s="796"/>
      <c r="J607" s="796"/>
      <c r="K607" s="796"/>
      <c r="L607" s="797"/>
    </row>
    <row r="608" spans="2:12" x14ac:dyDescent="0.2">
      <c r="B608" s="269"/>
      <c r="C608" s="794"/>
      <c r="D608" s="783"/>
      <c r="E608" s="783"/>
      <c r="F608" s="783"/>
      <c r="G608" s="783"/>
      <c r="H608" s="783"/>
      <c r="I608" s="783"/>
      <c r="J608" s="783"/>
      <c r="K608" s="783"/>
      <c r="L608" s="784"/>
    </row>
    <row r="609" spans="2:12" x14ac:dyDescent="0.2">
      <c r="B609" s="269"/>
      <c r="C609" s="794"/>
      <c r="D609" s="783"/>
      <c r="E609" s="783"/>
      <c r="F609" s="783"/>
      <c r="G609" s="783"/>
      <c r="H609" s="783"/>
      <c r="I609" s="783"/>
      <c r="J609" s="783"/>
      <c r="K609" s="783"/>
      <c r="L609" s="784"/>
    </row>
    <row r="610" spans="2:12" x14ac:dyDescent="0.2">
      <c r="B610" s="269"/>
      <c r="C610" s="794"/>
      <c r="D610" s="783"/>
      <c r="E610" s="783"/>
      <c r="F610" s="783"/>
      <c r="G610" s="783"/>
      <c r="H610" s="783"/>
      <c r="I610" s="783"/>
      <c r="J610" s="783"/>
      <c r="K610" s="783"/>
      <c r="L610" s="784"/>
    </row>
    <row r="611" spans="2:12" x14ac:dyDescent="0.2">
      <c r="B611" s="795" t="s">
        <v>387</v>
      </c>
      <c r="C611" s="796"/>
      <c r="D611" s="796"/>
      <c r="E611" s="796"/>
      <c r="F611" s="796"/>
      <c r="G611" s="796"/>
      <c r="H611" s="796"/>
      <c r="I611" s="796"/>
      <c r="J611" s="796"/>
      <c r="K611" s="796"/>
      <c r="L611" s="797"/>
    </row>
    <row r="612" spans="2:12" x14ac:dyDescent="0.2">
      <c r="B612" s="269">
        <v>1</v>
      </c>
      <c r="C612" s="782" t="s">
        <v>493</v>
      </c>
      <c r="D612" s="783"/>
      <c r="E612" s="783"/>
      <c r="F612" s="783"/>
      <c r="G612" s="783"/>
      <c r="H612" s="783"/>
      <c r="I612" s="783"/>
      <c r="J612" s="783"/>
      <c r="K612" s="783"/>
      <c r="L612" s="784"/>
    </row>
    <row r="613" spans="2:12" x14ac:dyDescent="0.2">
      <c r="B613" s="269"/>
      <c r="C613" s="782"/>
      <c r="D613" s="783"/>
      <c r="E613" s="783"/>
      <c r="F613" s="783"/>
      <c r="G613" s="783"/>
      <c r="H613" s="783"/>
      <c r="I613" s="783"/>
      <c r="J613" s="783"/>
      <c r="K613" s="783"/>
      <c r="L613" s="784"/>
    </row>
    <row r="614" spans="2:12" x14ac:dyDescent="0.2">
      <c r="B614" s="368"/>
      <c r="C614" s="782"/>
      <c r="D614" s="783"/>
      <c r="E614" s="783"/>
      <c r="F614" s="783"/>
      <c r="G614" s="783"/>
      <c r="H614" s="783"/>
      <c r="I614" s="783"/>
      <c r="J614" s="783"/>
      <c r="K614" s="783"/>
      <c r="L614" s="784"/>
    </row>
    <row r="615" spans="2:12" x14ac:dyDescent="0.2">
      <c r="B615" s="798" t="s">
        <v>383</v>
      </c>
      <c r="C615" s="799"/>
      <c r="D615" s="799"/>
      <c r="E615" s="799"/>
      <c r="F615" s="799"/>
      <c r="G615" s="799"/>
      <c r="H615" s="799"/>
      <c r="I615" s="799"/>
      <c r="J615" s="799"/>
      <c r="K615" s="799"/>
      <c r="L615" s="800"/>
    </row>
    <row r="616" spans="2:12" x14ac:dyDescent="0.2">
      <c r="B616" s="801" t="s">
        <v>446</v>
      </c>
      <c r="C616" s="783"/>
      <c r="D616" s="783"/>
      <c r="E616" s="783"/>
      <c r="F616" s="783"/>
      <c r="G616" s="783"/>
      <c r="H616" s="783"/>
      <c r="I616" s="783"/>
      <c r="J616" s="783"/>
      <c r="K616" s="783"/>
      <c r="L616" s="784"/>
    </row>
    <row r="617" spans="2:12" x14ac:dyDescent="0.2">
      <c r="B617" s="801"/>
      <c r="C617" s="783"/>
      <c r="D617" s="783"/>
      <c r="E617" s="783"/>
      <c r="F617" s="783"/>
      <c r="G617" s="783"/>
      <c r="H617" s="783"/>
      <c r="I617" s="783"/>
      <c r="J617" s="783"/>
      <c r="K617" s="783"/>
      <c r="L617" s="784"/>
    </row>
    <row r="618" spans="2:12" x14ac:dyDescent="0.2">
      <c r="B618" s="801"/>
      <c r="C618" s="783"/>
      <c r="D618" s="783"/>
      <c r="E618" s="783"/>
      <c r="F618" s="783"/>
      <c r="G618" s="783"/>
      <c r="H618" s="783"/>
      <c r="I618" s="783"/>
      <c r="J618" s="783"/>
      <c r="K618" s="783"/>
      <c r="L618" s="784"/>
    </row>
    <row r="619" spans="2:12" x14ac:dyDescent="0.2">
      <c r="B619" s="801"/>
      <c r="C619" s="783"/>
      <c r="D619" s="783"/>
      <c r="E619" s="783"/>
      <c r="F619" s="783"/>
      <c r="G619" s="783"/>
      <c r="H619" s="783"/>
      <c r="I619" s="783"/>
      <c r="J619" s="783"/>
      <c r="K619" s="783"/>
      <c r="L619" s="784"/>
    </row>
    <row r="620" spans="2:12" x14ac:dyDescent="0.2">
      <c r="B620" s="805"/>
      <c r="C620" s="806"/>
      <c r="D620" s="806"/>
      <c r="E620" s="806"/>
      <c r="F620" s="806"/>
      <c r="G620" s="413"/>
      <c r="H620" s="806"/>
      <c r="I620" s="806"/>
      <c r="J620" s="806"/>
      <c r="K620" s="806"/>
      <c r="L620" s="811"/>
    </row>
    <row r="621" spans="2:12" x14ac:dyDescent="0.2">
      <c r="B621" s="807"/>
      <c r="C621" s="808"/>
      <c r="D621" s="808"/>
      <c r="E621" s="808"/>
      <c r="F621" s="808"/>
      <c r="G621" s="414"/>
      <c r="H621" s="808"/>
      <c r="I621" s="808"/>
      <c r="J621" s="808"/>
      <c r="K621" s="808"/>
      <c r="L621" s="812"/>
    </row>
    <row r="622" spans="2:12" x14ac:dyDescent="0.2">
      <c r="B622" s="807"/>
      <c r="C622" s="808"/>
      <c r="D622" s="808"/>
      <c r="E622" s="808"/>
      <c r="F622" s="808"/>
      <c r="G622" s="414"/>
      <c r="H622" s="808"/>
      <c r="I622" s="808"/>
      <c r="J622" s="808"/>
      <c r="K622" s="808"/>
      <c r="L622" s="812"/>
    </row>
    <row r="623" spans="2:12" x14ac:dyDescent="0.2">
      <c r="B623" s="809"/>
      <c r="C623" s="810"/>
      <c r="D623" s="810"/>
      <c r="E623" s="810"/>
      <c r="F623" s="810"/>
      <c r="G623" s="415"/>
      <c r="H623" s="810"/>
      <c r="I623" s="810"/>
      <c r="J623" s="810"/>
      <c r="K623" s="810"/>
      <c r="L623" s="813"/>
    </row>
    <row r="624" spans="2:12" ht="13.5" thickBot="1" x14ac:dyDescent="0.25">
      <c r="B624" s="788" t="s">
        <v>384</v>
      </c>
      <c r="C624" s="789"/>
      <c r="D624" s="789"/>
      <c r="E624" s="789"/>
      <c r="F624" s="789"/>
      <c r="G624" s="416"/>
      <c r="H624" s="789" t="s">
        <v>385</v>
      </c>
      <c r="I624" s="789"/>
      <c r="J624" s="789"/>
      <c r="K624" s="789"/>
      <c r="L624" s="790"/>
    </row>
    <row r="626" spans="2:12" ht="13.5" thickBot="1" x14ac:dyDescent="0.25"/>
    <row r="627" spans="2:12" ht="23.25" x14ac:dyDescent="0.2">
      <c r="B627" s="899" t="s">
        <v>336</v>
      </c>
      <c r="C627" s="900"/>
      <c r="D627" s="900"/>
      <c r="E627" s="900"/>
      <c r="F627" s="900"/>
      <c r="G627" s="900"/>
      <c r="H627" s="900"/>
      <c r="I627" s="900"/>
      <c r="J627" s="900"/>
      <c r="K627" s="900"/>
      <c r="L627" s="901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902" t="s">
        <v>338</v>
      </c>
      <c r="E630" s="902"/>
      <c r="F630" s="902"/>
      <c r="G630" s="902"/>
      <c r="H630" s="902"/>
      <c r="I630" s="902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903" t="s">
        <v>340</v>
      </c>
      <c r="E631" s="903"/>
      <c r="F631" s="903"/>
      <c r="G631" s="903"/>
      <c r="H631" s="903"/>
      <c r="I631" s="903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904" t="s">
        <v>342</v>
      </c>
      <c r="E632" s="904"/>
      <c r="F632" s="904"/>
      <c r="G632" s="904"/>
      <c r="H632" s="904"/>
      <c r="I632" s="904"/>
      <c r="J632" s="214"/>
      <c r="K632" s="211" t="s">
        <v>343</v>
      </c>
      <c r="L632" s="255">
        <f>IFERROR(L630-L631,"")</f>
        <v>23</v>
      </c>
    </row>
    <row r="633" spans="2:12" x14ac:dyDescent="0.2">
      <c r="B633" s="795" t="s">
        <v>344</v>
      </c>
      <c r="C633" s="796"/>
      <c r="D633" s="796"/>
      <c r="E633" s="796"/>
      <c r="F633" s="796"/>
      <c r="G633" s="796"/>
      <c r="H633" s="796"/>
      <c r="I633" s="796"/>
      <c r="J633" s="796"/>
      <c r="K633" s="796"/>
      <c r="L633" s="797"/>
    </row>
    <row r="634" spans="2:12" x14ac:dyDescent="0.2">
      <c r="B634" s="905" t="s">
        <v>345</v>
      </c>
      <c r="C634" s="889"/>
      <c r="D634" s="889" t="s">
        <v>404</v>
      </c>
      <c r="E634" s="889"/>
      <c r="F634" s="889"/>
      <c r="G634" s="889"/>
      <c r="H634" s="889"/>
      <c r="I634" s="889"/>
      <c r="J634" s="889"/>
      <c r="K634" s="216" t="s">
        <v>346</v>
      </c>
      <c r="L634" s="217">
        <v>44670</v>
      </c>
    </row>
    <row r="635" spans="2:12" x14ac:dyDescent="0.2">
      <c r="B635" s="443" t="s">
        <v>347</v>
      </c>
      <c r="C635" s="889"/>
      <c r="D635" s="889"/>
      <c r="E635" s="889"/>
      <c r="F635" s="889"/>
      <c r="G635" s="889"/>
      <c r="H635" s="889"/>
      <c r="I635" s="889"/>
      <c r="J635" s="889"/>
      <c r="K635" s="216" t="s">
        <v>348</v>
      </c>
      <c r="L635" s="217">
        <v>44701</v>
      </c>
    </row>
    <row r="636" spans="2:12" x14ac:dyDescent="0.2">
      <c r="B636" s="905" t="s">
        <v>349</v>
      </c>
      <c r="C636" s="889"/>
      <c r="D636" s="889" t="s">
        <v>405</v>
      </c>
      <c r="E636" s="889"/>
      <c r="F636" s="889"/>
      <c r="G636" s="889"/>
      <c r="H636" s="889"/>
      <c r="I636" s="889"/>
      <c r="J636" s="889"/>
      <c r="K636" s="889"/>
      <c r="L636" s="890"/>
    </row>
    <row r="637" spans="2:12" x14ac:dyDescent="0.2">
      <c r="B637" s="905" t="s">
        <v>350</v>
      </c>
      <c r="C637" s="906"/>
      <c r="D637" s="906"/>
      <c r="E637" s="889" t="s">
        <v>402</v>
      </c>
      <c r="F637" s="889"/>
      <c r="G637" s="889"/>
      <c r="H637" s="889"/>
      <c r="I637" s="889"/>
      <c r="J637" s="889"/>
      <c r="K637" s="889"/>
      <c r="L637" s="890"/>
    </row>
    <row r="638" spans="2:12" x14ac:dyDescent="0.2">
      <c r="B638" s="443" t="s">
        <v>351</v>
      </c>
      <c r="C638" s="444"/>
      <c r="D638" s="907"/>
      <c r="E638" s="907"/>
      <c r="F638" s="907"/>
      <c r="G638" s="907"/>
      <c r="H638" s="907"/>
      <c r="I638" s="907"/>
      <c r="J638" s="907"/>
      <c r="K638" s="907"/>
      <c r="L638" s="908"/>
    </row>
    <row r="639" spans="2:12" x14ac:dyDescent="0.2">
      <c r="B639" s="795" t="s">
        <v>352</v>
      </c>
      <c r="C639" s="796"/>
      <c r="D639" s="796"/>
      <c r="E639" s="796"/>
      <c r="F639" s="796"/>
      <c r="G639" s="796"/>
      <c r="H639" s="796"/>
      <c r="I639" s="796"/>
      <c r="J639" s="796"/>
      <c r="K639" s="796"/>
      <c r="L639" s="797"/>
    </row>
    <row r="640" spans="2:12" x14ac:dyDescent="0.2">
      <c r="B640" s="905" t="s">
        <v>353</v>
      </c>
      <c r="C640" s="906"/>
      <c r="D640" s="906"/>
      <c r="E640" s="889"/>
      <c r="F640" s="889"/>
      <c r="G640" s="889"/>
      <c r="H640" s="889"/>
      <c r="I640" s="889"/>
      <c r="J640" s="889"/>
      <c r="K640" s="889"/>
      <c r="L640" s="890"/>
    </row>
    <row r="641" spans="2:12" x14ac:dyDescent="0.2">
      <c r="B641" s="219" t="s">
        <v>321</v>
      </c>
      <c r="C641" s="889"/>
      <c r="D641" s="889"/>
      <c r="E641" s="889"/>
      <c r="F641" s="889"/>
      <c r="G641" s="889"/>
      <c r="H641" s="889"/>
      <c r="I641" s="889"/>
      <c r="J641" s="889"/>
      <c r="K641" s="889"/>
      <c r="L641" s="890"/>
    </row>
    <row r="642" spans="2:12" x14ac:dyDescent="0.2">
      <c r="B642" s="219" t="s">
        <v>351</v>
      </c>
      <c r="C642" s="889"/>
      <c r="D642" s="889"/>
      <c r="E642" s="889"/>
      <c r="F642" s="889"/>
      <c r="G642" s="889"/>
      <c r="H642" s="889"/>
      <c r="I642" s="889"/>
      <c r="J642" s="889"/>
      <c r="K642" s="889"/>
      <c r="L642" s="890"/>
    </row>
    <row r="643" spans="2:12" x14ac:dyDescent="0.2">
      <c r="B643" s="219" t="s">
        <v>354</v>
      </c>
      <c r="C643" s="889"/>
      <c r="D643" s="889"/>
      <c r="E643" s="889"/>
      <c r="F643" s="889"/>
      <c r="G643" s="889"/>
      <c r="H643" s="889"/>
      <c r="I643" s="889"/>
      <c r="J643" s="889"/>
      <c r="K643" s="889"/>
      <c r="L643" s="890"/>
    </row>
    <row r="644" spans="2:12" x14ac:dyDescent="0.2">
      <c r="B644" s="795" t="s">
        <v>355</v>
      </c>
      <c r="C644" s="796"/>
      <c r="D644" s="796"/>
      <c r="E644" s="796"/>
      <c r="F644" s="796"/>
      <c r="G644" s="796"/>
      <c r="H644" s="796"/>
      <c r="I644" s="796"/>
      <c r="J644" s="796"/>
      <c r="K644" s="796"/>
      <c r="L644" s="797"/>
    </row>
    <row r="645" spans="2:12" x14ac:dyDescent="0.2">
      <c r="B645" s="840" t="s">
        <v>356</v>
      </c>
      <c r="C645" s="819"/>
      <c r="D645" s="819"/>
      <c r="E645" s="819"/>
      <c r="F645" s="819"/>
      <c r="G645" s="819"/>
      <c r="H645" s="819"/>
      <c r="I645" s="819"/>
      <c r="J645" s="819"/>
      <c r="K645" s="819"/>
      <c r="L645" s="841"/>
    </row>
    <row r="646" spans="2:12" x14ac:dyDescent="0.2">
      <c r="B646" s="891" t="s">
        <v>357</v>
      </c>
      <c r="C646" s="861"/>
      <c r="D646" s="862"/>
      <c r="E646" s="877" t="s">
        <v>358</v>
      </c>
      <c r="F646" s="878"/>
      <c r="G646" s="878"/>
      <c r="H646" s="878"/>
      <c r="I646" s="878"/>
      <c r="J646" s="878"/>
      <c r="K646" s="879"/>
      <c r="L646" s="892" t="s">
        <v>359</v>
      </c>
    </row>
    <row r="647" spans="2:12" x14ac:dyDescent="0.2">
      <c r="B647" s="891"/>
      <c r="C647" s="861"/>
      <c r="D647" s="862"/>
      <c r="E647" s="880"/>
      <c r="F647" s="881"/>
      <c r="G647" s="881"/>
      <c r="H647" s="881"/>
      <c r="I647" s="881"/>
      <c r="J647" s="881"/>
      <c r="K647" s="882"/>
      <c r="L647" s="893"/>
    </row>
    <row r="648" spans="2:12" x14ac:dyDescent="0.2">
      <c r="B648" s="894" t="s">
        <v>400</v>
      </c>
      <c r="C648" s="783"/>
      <c r="D648" s="895"/>
      <c r="E648" s="785" t="s">
        <v>412</v>
      </c>
      <c r="F648" s="896"/>
      <c r="G648" s="896"/>
      <c r="H648" s="896"/>
      <c r="I648" s="896"/>
      <c r="J648" s="896"/>
      <c r="K648" s="895"/>
      <c r="L648" s="220">
        <v>2</v>
      </c>
    </row>
    <row r="649" spans="2:12" x14ac:dyDescent="0.2">
      <c r="B649" s="801" t="s">
        <v>416</v>
      </c>
      <c r="C649" s="783"/>
      <c r="D649" s="895"/>
      <c r="E649" s="897" t="s">
        <v>417</v>
      </c>
      <c r="F649" s="896"/>
      <c r="G649" s="896"/>
      <c r="H649" s="896"/>
      <c r="I649" s="896"/>
      <c r="J649" s="896"/>
      <c r="K649" s="895"/>
      <c r="L649" s="220">
        <v>1</v>
      </c>
    </row>
    <row r="650" spans="2:12" x14ac:dyDescent="0.2">
      <c r="B650" s="801" t="s">
        <v>411</v>
      </c>
      <c r="C650" s="896"/>
      <c r="D650" s="895"/>
      <c r="E650" s="897" t="s">
        <v>413</v>
      </c>
      <c r="F650" s="896"/>
      <c r="G650" s="896"/>
      <c r="H650" s="896"/>
      <c r="I650" s="896"/>
      <c r="J650" s="896"/>
      <c r="K650" s="895"/>
      <c r="L650" s="221">
        <v>1</v>
      </c>
    </row>
    <row r="651" spans="2:12" x14ac:dyDescent="0.2">
      <c r="B651" s="801"/>
      <c r="C651" s="896"/>
      <c r="D651" s="895"/>
      <c r="E651" s="897"/>
      <c r="F651" s="896"/>
      <c r="G651" s="896"/>
      <c r="H651" s="896"/>
      <c r="I651" s="896"/>
      <c r="J651" s="896"/>
      <c r="K651" s="895"/>
      <c r="L651" s="221"/>
    </row>
    <row r="652" spans="2:12" x14ac:dyDescent="0.2">
      <c r="B652" s="814" t="s">
        <v>360</v>
      </c>
      <c r="C652" s="898"/>
      <c r="D652" s="898"/>
      <c r="E652" s="898"/>
      <c r="F652" s="898"/>
      <c r="G652" s="898"/>
      <c r="H652" s="898"/>
      <c r="I652" s="898"/>
      <c r="J652" s="898"/>
      <c r="K652" s="816"/>
      <c r="L652" s="224">
        <f>SUM(L648:L651)</f>
        <v>4</v>
      </c>
    </row>
    <row r="653" spans="2:12" x14ac:dyDescent="0.2">
      <c r="B653" s="840" t="s">
        <v>361</v>
      </c>
      <c r="C653" s="819"/>
      <c r="D653" s="819"/>
      <c r="E653" s="819"/>
      <c r="F653" s="819"/>
      <c r="G653" s="819"/>
      <c r="H653" s="819"/>
      <c r="I653" s="819"/>
      <c r="J653" s="819"/>
      <c r="K653" s="819"/>
      <c r="L653" s="841"/>
    </row>
    <row r="654" spans="2:12" x14ac:dyDescent="0.2">
      <c r="B654" s="871" t="s">
        <v>362</v>
      </c>
      <c r="C654" s="877" t="s">
        <v>357</v>
      </c>
      <c r="D654" s="879"/>
      <c r="E654" s="877" t="s">
        <v>358</v>
      </c>
      <c r="F654" s="878"/>
      <c r="G654" s="878"/>
      <c r="H654" s="878"/>
      <c r="I654" s="878"/>
      <c r="J654" s="878"/>
      <c r="K654" s="879"/>
      <c r="L654" s="853" t="s">
        <v>359</v>
      </c>
    </row>
    <row r="655" spans="2:12" x14ac:dyDescent="0.2">
      <c r="B655" s="872"/>
      <c r="C655" s="880"/>
      <c r="D655" s="882"/>
      <c r="E655" s="880"/>
      <c r="F655" s="881"/>
      <c r="G655" s="881"/>
      <c r="H655" s="881"/>
      <c r="I655" s="881"/>
      <c r="J655" s="881"/>
      <c r="K655" s="882"/>
      <c r="L655" s="854"/>
    </row>
    <row r="656" spans="2:12" x14ac:dyDescent="0.2">
      <c r="B656" s="441"/>
      <c r="C656" s="855"/>
      <c r="D656" s="856"/>
      <c r="E656" s="857"/>
      <c r="F656" s="858"/>
      <c r="G656" s="858"/>
      <c r="H656" s="858"/>
      <c r="I656" s="858"/>
      <c r="J656" s="858"/>
      <c r="K656" s="859"/>
      <c r="L656" s="442"/>
    </row>
    <row r="657" spans="2:12" x14ac:dyDescent="0.2">
      <c r="B657" s="441"/>
      <c r="C657" s="855"/>
      <c r="D657" s="856"/>
      <c r="E657" s="857"/>
      <c r="F657" s="858"/>
      <c r="G657" s="858"/>
      <c r="H657" s="858"/>
      <c r="I657" s="858"/>
      <c r="J657" s="858"/>
      <c r="K657" s="859"/>
      <c r="L657" s="442"/>
    </row>
    <row r="658" spans="2:12" x14ac:dyDescent="0.2">
      <c r="B658" s="441"/>
      <c r="C658" s="855"/>
      <c r="D658" s="856"/>
      <c r="E658" s="860"/>
      <c r="F658" s="861"/>
      <c r="G658" s="861"/>
      <c r="H658" s="861"/>
      <c r="I658" s="861"/>
      <c r="J658" s="861"/>
      <c r="K658" s="862"/>
      <c r="L658" s="442"/>
    </row>
    <row r="659" spans="2:12" x14ac:dyDescent="0.2">
      <c r="B659" s="441"/>
      <c r="C659" s="855"/>
      <c r="D659" s="856"/>
      <c r="E659" s="860"/>
      <c r="F659" s="861"/>
      <c r="G659" s="861"/>
      <c r="H659" s="861"/>
      <c r="I659" s="861"/>
      <c r="J659" s="861"/>
      <c r="K659" s="862"/>
      <c r="L659" s="442"/>
    </row>
    <row r="660" spans="2:12" x14ac:dyDescent="0.2">
      <c r="B660" s="441"/>
      <c r="C660" s="855"/>
      <c r="D660" s="856"/>
      <c r="E660" s="860"/>
      <c r="F660" s="861"/>
      <c r="G660" s="861"/>
      <c r="H660" s="861"/>
      <c r="I660" s="861"/>
      <c r="J660" s="861"/>
      <c r="K660" s="862"/>
      <c r="L660" s="442"/>
    </row>
    <row r="661" spans="2:12" x14ac:dyDescent="0.2">
      <c r="B661" s="863" t="s">
        <v>360</v>
      </c>
      <c r="C661" s="864"/>
      <c r="D661" s="864"/>
      <c r="E661" s="864"/>
      <c r="F661" s="864"/>
      <c r="G661" s="864"/>
      <c r="H661" s="864"/>
      <c r="I661" s="864"/>
      <c r="J661" s="864"/>
      <c r="K661" s="865"/>
      <c r="L661" s="227">
        <f>SUM(L656:L660)</f>
        <v>0</v>
      </c>
    </row>
    <row r="662" spans="2:12" x14ac:dyDescent="0.2">
      <c r="B662" s="866" t="s">
        <v>406</v>
      </c>
      <c r="C662" s="867"/>
      <c r="D662" s="867"/>
      <c r="E662" s="867"/>
      <c r="F662" s="867"/>
      <c r="G662" s="867"/>
      <c r="H662" s="867"/>
      <c r="I662" s="867"/>
      <c r="J662" s="867"/>
      <c r="K662" s="868"/>
      <c r="L662" s="228">
        <f>L661+L652</f>
        <v>4</v>
      </c>
    </row>
    <row r="663" spans="2:12" x14ac:dyDescent="0.2">
      <c r="B663" s="795" t="s">
        <v>215</v>
      </c>
      <c r="C663" s="796"/>
      <c r="D663" s="796"/>
      <c r="E663" s="796"/>
      <c r="F663" s="796"/>
      <c r="G663" s="796"/>
      <c r="H663" s="796"/>
      <c r="I663" s="796"/>
      <c r="J663" s="796"/>
      <c r="K663" s="796"/>
      <c r="L663" s="797"/>
    </row>
    <row r="664" spans="2:12" x14ac:dyDescent="0.2">
      <c r="B664" s="840" t="s">
        <v>363</v>
      </c>
      <c r="C664" s="819"/>
      <c r="D664" s="819"/>
      <c r="E664" s="819"/>
      <c r="F664" s="819"/>
      <c r="G664" s="819"/>
      <c r="H664" s="819"/>
      <c r="I664" s="819"/>
      <c r="J664" s="840" t="s">
        <v>364</v>
      </c>
      <c r="K664" s="819"/>
      <c r="L664" s="841"/>
    </row>
    <row r="665" spans="2:12" x14ac:dyDescent="0.2">
      <c r="B665" s="871" t="s">
        <v>362</v>
      </c>
      <c r="C665" s="873" t="s">
        <v>29</v>
      </c>
      <c r="D665" s="874"/>
      <c r="E665" s="877" t="s">
        <v>1</v>
      </c>
      <c r="F665" s="878"/>
      <c r="G665" s="878"/>
      <c r="H665" s="879"/>
      <c r="I665" s="883" t="s">
        <v>359</v>
      </c>
      <c r="J665" s="885" t="s">
        <v>29</v>
      </c>
      <c r="K665" s="887" t="s">
        <v>1</v>
      </c>
      <c r="L665" s="883" t="s">
        <v>365</v>
      </c>
    </row>
    <row r="666" spans="2:12" x14ac:dyDescent="0.2">
      <c r="B666" s="872"/>
      <c r="C666" s="875"/>
      <c r="D666" s="876"/>
      <c r="E666" s="880"/>
      <c r="F666" s="881"/>
      <c r="G666" s="881"/>
      <c r="H666" s="882"/>
      <c r="I666" s="884"/>
      <c r="J666" s="886"/>
      <c r="K666" s="888"/>
      <c r="L666" s="884"/>
    </row>
    <row r="667" spans="2:12" x14ac:dyDescent="0.2">
      <c r="B667" s="229"/>
      <c r="C667" s="869"/>
      <c r="D667" s="859"/>
      <c r="E667" s="869"/>
      <c r="F667" s="870"/>
      <c r="G667" s="870"/>
      <c r="H667" s="859"/>
      <c r="I667" s="231"/>
      <c r="J667" s="440"/>
      <c r="K667" s="435"/>
      <c r="L667" s="221"/>
    </row>
    <row r="668" spans="2:12" x14ac:dyDescent="0.2">
      <c r="B668" s="229"/>
      <c r="C668" s="869"/>
      <c r="D668" s="859"/>
      <c r="E668" s="869"/>
      <c r="F668" s="870"/>
      <c r="G668" s="870"/>
      <c r="H668" s="859"/>
      <c r="I668" s="234"/>
      <c r="J668" s="235"/>
      <c r="K668" s="236"/>
      <c r="L668" s="237"/>
    </row>
    <row r="669" spans="2:12" x14ac:dyDescent="0.2">
      <c r="B669" s="229"/>
      <c r="C669" s="869"/>
      <c r="D669" s="859"/>
      <c r="E669" s="869"/>
      <c r="F669" s="870"/>
      <c r="G669" s="870"/>
      <c r="H669" s="859"/>
      <c r="I669" s="239"/>
      <c r="J669" s="230"/>
      <c r="K669" s="238"/>
      <c r="L669" s="220"/>
    </row>
    <row r="670" spans="2:12" x14ac:dyDescent="0.2">
      <c r="B670" s="814" t="s">
        <v>366</v>
      </c>
      <c r="C670" s="815"/>
      <c r="D670" s="815"/>
      <c r="E670" s="815"/>
      <c r="F670" s="815"/>
      <c r="G670" s="815"/>
      <c r="H670" s="816"/>
      <c r="I670" s="252">
        <f>SUM(I667:I669)</f>
        <v>0</v>
      </c>
      <c r="J670" s="817" t="s">
        <v>366</v>
      </c>
      <c r="K670" s="818"/>
      <c r="L670" s="240">
        <f>SUM(L667:L669)</f>
        <v>0</v>
      </c>
    </row>
    <row r="671" spans="2:12" x14ac:dyDescent="0.2">
      <c r="B671" s="814" t="s">
        <v>27</v>
      </c>
      <c r="C671" s="815"/>
      <c r="D671" s="815"/>
      <c r="E671" s="815"/>
      <c r="F671" s="815"/>
      <c r="G671" s="815"/>
      <c r="H671" s="815"/>
      <c r="I671" s="815"/>
      <c r="J671" s="815"/>
      <c r="K671" s="816"/>
      <c r="L671" s="240">
        <f>L670+I670</f>
        <v>0</v>
      </c>
    </row>
    <row r="672" spans="2:12" x14ac:dyDescent="0.2">
      <c r="B672" s="795" t="s">
        <v>388</v>
      </c>
      <c r="C672" s="796"/>
      <c r="D672" s="796"/>
      <c r="E672" s="796"/>
      <c r="F672" s="796"/>
      <c r="G672" s="796"/>
      <c r="H672" s="796"/>
      <c r="I672" s="796"/>
      <c r="J672" s="796"/>
      <c r="K672" s="796"/>
      <c r="L672" s="797"/>
    </row>
    <row r="673" spans="2:12" x14ac:dyDescent="0.2">
      <c r="B673" s="840" t="s">
        <v>368</v>
      </c>
      <c r="C673" s="819"/>
      <c r="D673" s="841"/>
      <c r="E673" s="819" t="s">
        <v>394</v>
      </c>
      <c r="F673" s="819"/>
      <c r="G673" s="820" t="s">
        <v>389</v>
      </c>
      <c r="H673" s="821"/>
      <c r="I673" s="821"/>
      <c r="J673" s="821"/>
      <c r="K673" s="821"/>
      <c r="L673" s="822"/>
    </row>
    <row r="674" spans="2:12" x14ac:dyDescent="0.2">
      <c r="B674" s="823" t="s">
        <v>393</v>
      </c>
      <c r="C674" s="824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25"/>
      <c r="E675" s="268"/>
      <c r="F675" s="827"/>
      <c r="G675" s="820"/>
      <c r="H675" s="821"/>
      <c r="I675" s="821"/>
      <c r="J675" s="821"/>
      <c r="K675" s="821"/>
      <c r="L675" s="822"/>
    </row>
    <row r="676" spans="2:12" x14ac:dyDescent="0.2">
      <c r="B676" s="324"/>
      <c r="C676" s="324"/>
      <c r="D676" s="826"/>
      <c r="E676" s="268"/>
      <c r="F676" s="828"/>
      <c r="G676" s="820"/>
      <c r="H676" s="821"/>
      <c r="I676" s="821"/>
      <c r="J676" s="821"/>
      <c r="K676" s="821"/>
      <c r="L676" s="822"/>
    </row>
    <row r="677" spans="2:12" x14ac:dyDescent="0.2">
      <c r="B677" s="829" t="s">
        <v>367</v>
      </c>
      <c r="C677" s="830"/>
      <c r="D677" s="830"/>
      <c r="E677" s="830"/>
      <c r="F677" s="830"/>
      <c r="G677" s="830"/>
      <c r="H677" s="830"/>
      <c r="I677" s="830"/>
      <c r="J677" s="830"/>
      <c r="K677" s="830"/>
      <c r="L677" s="831"/>
    </row>
    <row r="678" spans="2:12" ht="25.5" x14ac:dyDescent="0.2">
      <c r="B678" s="263" t="s">
        <v>368</v>
      </c>
      <c r="C678" s="832" t="s">
        <v>369</v>
      </c>
      <c r="D678" s="833"/>
      <c r="E678" s="834"/>
      <c r="F678" s="832" t="s">
        <v>370</v>
      </c>
      <c r="G678" s="833"/>
      <c r="H678" s="834"/>
      <c r="I678" s="832" t="s">
        <v>371</v>
      </c>
      <c r="J678" s="834"/>
      <c r="K678" s="241" t="s">
        <v>372</v>
      </c>
      <c r="L678" s="242" t="s">
        <v>373</v>
      </c>
    </row>
    <row r="679" spans="2:12" x14ac:dyDescent="0.2">
      <c r="B679" s="243" t="s">
        <v>374</v>
      </c>
      <c r="C679" s="835" t="s">
        <v>407</v>
      </c>
      <c r="D679" s="836"/>
      <c r="E679" s="837"/>
      <c r="F679" s="838"/>
      <c r="G679" s="839"/>
      <c r="H679" s="436"/>
      <c r="I679" s="838"/>
      <c r="J679" s="839"/>
      <c r="K679" s="266"/>
      <c r="L679" s="245"/>
    </row>
    <row r="680" spans="2:12" x14ac:dyDescent="0.2">
      <c r="B680" s="243" t="s">
        <v>375</v>
      </c>
      <c r="C680" s="835" t="s">
        <v>407</v>
      </c>
      <c r="D680" s="836"/>
      <c r="E680" s="837"/>
      <c r="F680" s="838"/>
      <c r="G680" s="839"/>
      <c r="H680" s="436"/>
      <c r="I680" s="838"/>
      <c r="J680" s="839"/>
      <c r="K680" s="266"/>
      <c r="L680" s="245"/>
    </row>
    <row r="681" spans="2:12" x14ac:dyDescent="0.2">
      <c r="B681" s="243" t="s">
        <v>376</v>
      </c>
      <c r="C681" s="835" t="s">
        <v>407</v>
      </c>
      <c r="D681" s="836"/>
      <c r="E681" s="837"/>
      <c r="F681" s="838"/>
      <c r="G681" s="839"/>
      <c r="H681" s="436"/>
      <c r="I681" s="838"/>
      <c r="J681" s="839"/>
      <c r="K681" s="266"/>
      <c r="L681" s="245"/>
    </row>
    <row r="682" spans="2:12" x14ac:dyDescent="0.2">
      <c r="B682" s="842" t="s">
        <v>377</v>
      </c>
      <c r="C682" s="843"/>
      <c r="D682" s="843"/>
      <c r="E682" s="843"/>
      <c r="F682" s="843"/>
      <c r="G682" s="843"/>
      <c r="H682" s="843"/>
      <c r="I682" s="843"/>
      <c r="J682" s="844"/>
      <c r="K682" s="851" t="s">
        <v>378</v>
      </c>
      <c r="L682" s="852"/>
    </row>
    <row r="683" spans="2:12" x14ac:dyDescent="0.2">
      <c r="B683" s="845"/>
      <c r="C683" s="846"/>
      <c r="D683" s="846"/>
      <c r="E683" s="846"/>
      <c r="F683" s="846"/>
      <c r="G683" s="846"/>
      <c r="H683" s="846"/>
      <c r="I683" s="846"/>
      <c r="J683" s="847"/>
      <c r="K683" s="246" t="s">
        <v>379</v>
      </c>
      <c r="L683" s="245"/>
    </row>
    <row r="684" spans="2:12" x14ac:dyDescent="0.2">
      <c r="B684" s="845"/>
      <c r="C684" s="846"/>
      <c r="D684" s="846"/>
      <c r="E684" s="846"/>
      <c r="F684" s="846"/>
      <c r="G684" s="846"/>
      <c r="H684" s="846"/>
      <c r="I684" s="846"/>
      <c r="J684" s="847"/>
      <c r="K684" s="246" t="s">
        <v>380</v>
      </c>
      <c r="L684" s="245"/>
    </row>
    <row r="685" spans="2:12" ht="13.5" thickBot="1" x14ac:dyDescent="0.25">
      <c r="B685" s="848"/>
      <c r="C685" s="849"/>
      <c r="D685" s="849"/>
      <c r="E685" s="849"/>
      <c r="F685" s="849"/>
      <c r="G685" s="849"/>
      <c r="H685" s="849"/>
      <c r="I685" s="849"/>
      <c r="J685" s="850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95" t="s">
        <v>382</v>
      </c>
      <c r="C688" s="796"/>
      <c r="D688" s="796"/>
      <c r="E688" s="796"/>
      <c r="F688" s="796"/>
      <c r="G688" s="796"/>
      <c r="H688" s="796"/>
      <c r="I688" s="796"/>
      <c r="J688" s="796"/>
      <c r="K688" s="796"/>
      <c r="L688" s="797"/>
    </row>
    <row r="689" spans="2:12" x14ac:dyDescent="0.2">
      <c r="B689" s="300">
        <v>1</v>
      </c>
      <c r="C689" s="782" t="s">
        <v>497</v>
      </c>
      <c r="D689" s="783"/>
      <c r="E689" s="783"/>
      <c r="F689" s="783"/>
      <c r="G689" s="783"/>
      <c r="H689" s="783"/>
      <c r="I689" s="783"/>
      <c r="J689" s="783"/>
      <c r="K689" s="783"/>
      <c r="L689" s="784"/>
    </row>
    <row r="690" spans="2:12" x14ac:dyDescent="0.2">
      <c r="B690" s="427"/>
      <c r="C690" s="785"/>
      <c r="D690" s="786"/>
      <c r="E690" s="786"/>
      <c r="F690" s="786"/>
      <c r="G690" s="786"/>
      <c r="H690" s="786"/>
      <c r="I690" s="786"/>
      <c r="J690" s="786"/>
      <c r="K690" s="786"/>
      <c r="L690" s="787"/>
    </row>
    <row r="691" spans="2:12" x14ac:dyDescent="0.2">
      <c r="B691" s="429"/>
      <c r="C691" s="785"/>
      <c r="D691" s="786"/>
      <c r="E691" s="786"/>
      <c r="F691" s="786"/>
      <c r="G691" s="786"/>
      <c r="H691" s="786"/>
      <c r="I691" s="786"/>
      <c r="J691" s="786"/>
      <c r="K691" s="786"/>
      <c r="L691" s="787"/>
    </row>
    <row r="692" spans="2:12" x14ac:dyDescent="0.2">
      <c r="B692" s="356"/>
      <c r="C692" s="785"/>
      <c r="D692" s="786"/>
      <c r="E692" s="786"/>
      <c r="F692" s="786"/>
      <c r="G692" s="786"/>
      <c r="H692" s="786"/>
      <c r="I692" s="786"/>
      <c r="J692" s="786"/>
      <c r="K692" s="786"/>
      <c r="L692" s="787"/>
    </row>
    <row r="693" spans="2:12" x14ac:dyDescent="0.2">
      <c r="B693" s="300"/>
      <c r="C693" s="785"/>
      <c r="D693" s="786"/>
      <c r="E693" s="786"/>
      <c r="F693" s="786"/>
      <c r="G693" s="786"/>
      <c r="H693" s="786"/>
      <c r="I693" s="786"/>
      <c r="J693" s="786"/>
      <c r="K693" s="786"/>
      <c r="L693" s="787"/>
    </row>
    <row r="694" spans="2:12" x14ac:dyDescent="0.2">
      <c r="B694" s="795" t="s">
        <v>386</v>
      </c>
      <c r="C694" s="796"/>
      <c r="D694" s="796"/>
      <c r="E694" s="796"/>
      <c r="F694" s="796"/>
      <c r="G694" s="796"/>
      <c r="H694" s="796"/>
      <c r="I694" s="796"/>
      <c r="J694" s="796"/>
      <c r="K694" s="796"/>
      <c r="L694" s="797"/>
    </row>
    <row r="695" spans="2:12" x14ac:dyDescent="0.2">
      <c r="B695" s="269"/>
      <c r="C695" s="794"/>
      <c r="D695" s="783"/>
      <c r="E695" s="783"/>
      <c r="F695" s="783"/>
      <c r="G695" s="783"/>
      <c r="H695" s="783"/>
      <c r="I695" s="783"/>
      <c r="J695" s="783"/>
      <c r="K695" s="783"/>
      <c r="L695" s="784"/>
    </row>
    <row r="696" spans="2:12" x14ac:dyDescent="0.2">
      <c r="B696" s="269"/>
      <c r="C696" s="794"/>
      <c r="D696" s="783"/>
      <c r="E696" s="783"/>
      <c r="F696" s="783"/>
      <c r="G696" s="783"/>
      <c r="H696" s="783"/>
      <c r="I696" s="783"/>
      <c r="J696" s="783"/>
      <c r="K696" s="783"/>
      <c r="L696" s="784"/>
    </row>
    <row r="697" spans="2:12" x14ac:dyDescent="0.2">
      <c r="B697" s="269"/>
      <c r="C697" s="794"/>
      <c r="D697" s="783"/>
      <c r="E697" s="783"/>
      <c r="F697" s="783"/>
      <c r="G697" s="783"/>
      <c r="H697" s="783"/>
      <c r="I697" s="783"/>
      <c r="J697" s="783"/>
      <c r="K697" s="783"/>
      <c r="L697" s="784"/>
    </row>
    <row r="698" spans="2:12" x14ac:dyDescent="0.2">
      <c r="B698" s="795" t="s">
        <v>387</v>
      </c>
      <c r="C698" s="796"/>
      <c r="D698" s="796"/>
      <c r="E698" s="796"/>
      <c r="F698" s="796"/>
      <c r="G698" s="796"/>
      <c r="H698" s="796"/>
      <c r="I698" s="796"/>
      <c r="J698" s="796"/>
      <c r="K698" s="796"/>
      <c r="L698" s="797"/>
    </row>
    <row r="699" spans="2:12" x14ac:dyDescent="0.2">
      <c r="B699" s="269">
        <v>1</v>
      </c>
      <c r="C699" s="782" t="s">
        <v>498</v>
      </c>
      <c r="D699" s="783"/>
      <c r="E699" s="783"/>
      <c r="F699" s="783"/>
      <c r="G699" s="783"/>
      <c r="H699" s="783"/>
      <c r="I699" s="783"/>
      <c r="J699" s="783"/>
      <c r="K699" s="783"/>
      <c r="L699" s="784"/>
    </row>
    <row r="700" spans="2:12" x14ac:dyDescent="0.2">
      <c r="B700" s="269"/>
      <c r="C700" s="782"/>
      <c r="D700" s="783"/>
      <c r="E700" s="783"/>
      <c r="F700" s="783"/>
      <c r="G700" s="783"/>
      <c r="H700" s="783"/>
      <c r="I700" s="783"/>
      <c r="J700" s="783"/>
      <c r="K700" s="783"/>
      <c r="L700" s="784"/>
    </row>
    <row r="701" spans="2:12" x14ac:dyDescent="0.2">
      <c r="B701" s="368"/>
      <c r="C701" s="782"/>
      <c r="D701" s="783"/>
      <c r="E701" s="783"/>
      <c r="F701" s="783"/>
      <c r="G701" s="783"/>
      <c r="H701" s="783"/>
      <c r="I701" s="783"/>
      <c r="J701" s="783"/>
      <c r="K701" s="783"/>
      <c r="L701" s="784"/>
    </row>
    <row r="702" spans="2:12" x14ac:dyDescent="0.2">
      <c r="B702" s="798" t="s">
        <v>383</v>
      </c>
      <c r="C702" s="799"/>
      <c r="D702" s="799"/>
      <c r="E702" s="799"/>
      <c r="F702" s="799"/>
      <c r="G702" s="799"/>
      <c r="H702" s="799"/>
      <c r="I702" s="799"/>
      <c r="J702" s="799"/>
      <c r="K702" s="799"/>
      <c r="L702" s="800"/>
    </row>
    <row r="703" spans="2:12" x14ac:dyDescent="0.2">
      <c r="B703" s="801" t="s">
        <v>446</v>
      </c>
      <c r="C703" s="783"/>
      <c r="D703" s="783"/>
      <c r="E703" s="783"/>
      <c r="F703" s="783"/>
      <c r="G703" s="783"/>
      <c r="H703" s="783"/>
      <c r="I703" s="783"/>
      <c r="J703" s="783"/>
      <c r="K703" s="783"/>
      <c r="L703" s="784"/>
    </row>
    <row r="704" spans="2:12" x14ac:dyDescent="0.2">
      <c r="B704" s="801"/>
      <c r="C704" s="783"/>
      <c r="D704" s="783"/>
      <c r="E704" s="783"/>
      <c r="F704" s="783"/>
      <c r="G704" s="783"/>
      <c r="H704" s="783"/>
      <c r="I704" s="783"/>
      <c r="J704" s="783"/>
      <c r="K704" s="783"/>
      <c r="L704" s="784"/>
    </row>
    <row r="705" spans="2:12" x14ac:dyDescent="0.2">
      <c r="B705" s="801"/>
      <c r="C705" s="783"/>
      <c r="D705" s="783"/>
      <c r="E705" s="783"/>
      <c r="F705" s="783"/>
      <c r="G705" s="783"/>
      <c r="H705" s="783"/>
      <c r="I705" s="783"/>
      <c r="J705" s="783"/>
      <c r="K705" s="783"/>
      <c r="L705" s="784"/>
    </row>
    <row r="706" spans="2:12" x14ac:dyDescent="0.2">
      <c r="B706" s="801"/>
      <c r="C706" s="783"/>
      <c r="D706" s="783"/>
      <c r="E706" s="783"/>
      <c r="F706" s="783"/>
      <c r="G706" s="783"/>
      <c r="H706" s="783"/>
      <c r="I706" s="783"/>
      <c r="J706" s="783"/>
      <c r="K706" s="783"/>
      <c r="L706" s="784"/>
    </row>
    <row r="707" spans="2:12" x14ac:dyDescent="0.2">
      <c r="B707" s="805"/>
      <c r="C707" s="806"/>
      <c r="D707" s="806"/>
      <c r="E707" s="806"/>
      <c r="F707" s="806"/>
      <c r="G707" s="431"/>
      <c r="H707" s="806"/>
      <c r="I707" s="806"/>
      <c r="J707" s="806"/>
      <c r="K707" s="806"/>
      <c r="L707" s="811"/>
    </row>
    <row r="708" spans="2:12" x14ac:dyDescent="0.2">
      <c r="B708" s="807"/>
      <c r="C708" s="808"/>
      <c r="D708" s="808"/>
      <c r="E708" s="808"/>
      <c r="F708" s="808"/>
      <c r="G708" s="432"/>
      <c r="H708" s="808"/>
      <c r="I708" s="808"/>
      <c r="J708" s="808"/>
      <c r="K708" s="808"/>
      <c r="L708" s="812"/>
    </row>
    <row r="709" spans="2:12" x14ac:dyDescent="0.2">
      <c r="B709" s="807"/>
      <c r="C709" s="808"/>
      <c r="D709" s="808"/>
      <c r="E709" s="808"/>
      <c r="F709" s="808"/>
      <c r="G709" s="432"/>
      <c r="H709" s="808"/>
      <c r="I709" s="808"/>
      <c r="J709" s="808"/>
      <c r="K709" s="808"/>
      <c r="L709" s="812"/>
    </row>
    <row r="710" spans="2:12" x14ac:dyDescent="0.2">
      <c r="B710" s="809"/>
      <c r="C710" s="810"/>
      <c r="D710" s="810"/>
      <c r="E710" s="810"/>
      <c r="F710" s="810"/>
      <c r="G710" s="433"/>
      <c r="H710" s="810"/>
      <c r="I710" s="810"/>
      <c r="J710" s="810"/>
      <c r="K710" s="810"/>
      <c r="L710" s="813"/>
    </row>
    <row r="711" spans="2:12" ht="13.5" thickBot="1" x14ac:dyDescent="0.25">
      <c r="B711" s="788" t="s">
        <v>384</v>
      </c>
      <c r="C711" s="789"/>
      <c r="D711" s="789"/>
      <c r="E711" s="789"/>
      <c r="F711" s="789"/>
      <c r="G711" s="434"/>
      <c r="H711" s="789" t="s">
        <v>385</v>
      </c>
      <c r="I711" s="789"/>
      <c r="J711" s="789"/>
      <c r="K711" s="789"/>
      <c r="L711" s="790"/>
    </row>
    <row r="713" spans="2:12" ht="13.5" thickBot="1" x14ac:dyDescent="0.25"/>
    <row r="714" spans="2:12" ht="23.25" x14ac:dyDescent="0.2">
      <c r="B714" s="899" t="s">
        <v>336</v>
      </c>
      <c r="C714" s="900"/>
      <c r="D714" s="900"/>
      <c r="E714" s="900"/>
      <c r="F714" s="900"/>
      <c r="G714" s="900"/>
      <c r="H714" s="900"/>
      <c r="I714" s="900"/>
      <c r="J714" s="900"/>
      <c r="K714" s="900"/>
      <c r="L714" s="901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902" t="s">
        <v>338</v>
      </c>
      <c r="E717" s="902"/>
      <c r="F717" s="902"/>
      <c r="G717" s="902"/>
      <c r="H717" s="902"/>
      <c r="I717" s="902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903" t="s">
        <v>340</v>
      </c>
      <c r="E718" s="903"/>
      <c r="F718" s="903"/>
      <c r="G718" s="903"/>
      <c r="H718" s="903"/>
      <c r="I718" s="903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904" t="s">
        <v>342</v>
      </c>
      <c r="E719" s="904"/>
      <c r="F719" s="904"/>
      <c r="G719" s="904"/>
      <c r="H719" s="904"/>
      <c r="I719" s="904"/>
      <c r="J719" s="214"/>
      <c r="K719" s="211" t="s">
        <v>343</v>
      </c>
      <c r="L719" s="255">
        <f>IFERROR(L717-L718,"")</f>
        <v>22</v>
      </c>
    </row>
    <row r="720" spans="2:12" x14ac:dyDescent="0.2">
      <c r="B720" s="795" t="s">
        <v>344</v>
      </c>
      <c r="C720" s="796"/>
      <c r="D720" s="796"/>
      <c r="E720" s="796"/>
      <c r="F720" s="796"/>
      <c r="G720" s="796"/>
      <c r="H720" s="796"/>
      <c r="I720" s="796"/>
      <c r="J720" s="796"/>
      <c r="K720" s="796"/>
      <c r="L720" s="797"/>
    </row>
    <row r="721" spans="2:12" x14ac:dyDescent="0.2">
      <c r="B721" s="905" t="s">
        <v>345</v>
      </c>
      <c r="C721" s="889"/>
      <c r="D721" s="889" t="s">
        <v>404</v>
      </c>
      <c r="E721" s="889"/>
      <c r="F721" s="889"/>
      <c r="G721" s="889"/>
      <c r="H721" s="889"/>
      <c r="I721" s="889"/>
      <c r="J721" s="889"/>
      <c r="K721" s="216" t="s">
        <v>346</v>
      </c>
      <c r="L721" s="217">
        <v>44670</v>
      </c>
    </row>
    <row r="722" spans="2:12" x14ac:dyDescent="0.2">
      <c r="B722" s="443" t="s">
        <v>347</v>
      </c>
      <c r="C722" s="889"/>
      <c r="D722" s="889"/>
      <c r="E722" s="889"/>
      <c r="F722" s="889"/>
      <c r="G722" s="889"/>
      <c r="H722" s="889"/>
      <c r="I722" s="889"/>
      <c r="J722" s="889"/>
      <c r="K722" s="216" t="s">
        <v>348</v>
      </c>
      <c r="L722" s="217">
        <v>44701</v>
      </c>
    </row>
    <row r="723" spans="2:12" x14ac:dyDescent="0.2">
      <c r="B723" s="905" t="s">
        <v>349</v>
      </c>
      <c r="C723" s="889"/>
      <c r="D723" s="889" t="s">
        <v>405</v>
      </c>
      <c r="E723" s="889"/>
      <c r="F723" s="889"/>
      <c r="G723" s="889"/>
      <c r="H723" s="889"/>
      <c r="I723" s="889"/>
      <c r="J723" s="889"/>
      <c r="K723" s="889"/>
      <c r="L723" s="890"/>
    </row>
    <row r="724" spans="2:12" x14ac:dyDescent="0.2">
      <c r="B724" s="905" t="s">
        <v>350</v>
      </c>
      <c r="C724" s="906"/>
      <c r="D724" s="906"/>
      <c r="E724" s="889" t="s">
        <v>402</v>
      </c>
      <c r="F724" s="889"/>
      <c r="G724" s="889"/>
      <c r="H724" s="889"/>
      <c r="I724" s="889"/>
      <c r="J724" s="889"/>
      <c r="K724" s="889"/>
      <c r="L724" s="890"/>
    </row>
    <row r="725" spans="2:12" x14ac:dyDescent="0.2">
      <c r="B725" s="443" t="s">
        <v>351</v>
      </c>
      <c r="C725" s="444"/>
      <c r="D725" s="907"/>
      <c r="E725" s="907"/>
      <c r="F725" s="907"/>
      <c r="G725" s="907"/>
      <c r="H725" s="907"/>
      <c r="I725" s="907"/>
      <c r="J725" s="907"/>
      <c r="K725" s="907"/>
      <c r="L725" s="908"/>
    </row>
    <row r="726" spans="2:12" x14ac:dyDescent="0.2">
      <c r="B726" s="795" t="s">
        <v>352</v>
      </c>
      <c r="C726" s="796"/>
      <c r="D726" s="796"/>
      <c r="E726" s="796"/>
      <c r="F726" s="796"/>
      <c r="G726" s="796"/>
      <c r="H726" s="796"/>
      <c r="I726" s="796"/>
      <c r="J726" s="796"/>
      <c r="K726" s="796"/>
      <c r="L726" s="797"/>
    </row>
    <row r="727" spans="2:12" x14ac:dyDescent="0.2">
      <c r="B727" s="905" t="s">
        <v>353</v>
      </c>
      <c r="C727" s="906"/>
      <c r="D727" s="906"/>
      <c r="E727" s="889"/>
      <c r="F727" s="889"/>
      <c r="G727" s="889"/>
      <c r="H727" s="889"/>
      <c r="I727" s="889"/>
      <c r="J727" s="889"/>
      <c r="K727" s="889"/>
      <c r="L727" s="890"/>
    </row>
    <row r="728" spans="2:12" x14ac:dyDescent="0.2">
      <c r="B728" s="219" t="s">
        <v>321</v>
      </c>
      <c r="C728" s="889"/>
      <c r="D728" s="889"/>
      <c r="E728" s="889"/>
      <c r="F728" s="889"/>
      <c r="G728" s="889"/>
      <c r="H728" s="889"/>
      <c r="I728" s="889"/>
      <c r="J728" s="889"/>
      <c r="K728" s="889"/>
      <c r="L728" s="890"/>
    </row>
    <row r="729" spans="2:12" x14ac:dyDescent="0.2">
      <c r="B729" s="219" t="s">
        <v>351</v>
      </c>
      <c r="C729" s="889"/>
      <c r="D729" s="889"/>
      <c r="E729" s="889"/>
      <c r="F729" s="889"/>
      <c r="G729" s="889"/>
      <c r="H729" s="889"/>
      <c r="I729" s="889"/>
      <c r="J729" s="889"/>
      <c r="K729" s="889"/>
      <c r="L729" s="890"/>
    </row>
    <row r="730" spans="2:12" x14ac:dyDescent="0.2">
      <c r="B730" s="219" t="s">
        <v>354</v>
      </c>
      <c r="C730" s="889"/>
      <c r="D730" s="889"/>
      <c r="E730" s="889"/>
      <c r="F730" s="889"/>
      <c r="G730" s="889"/>
      <c r="H730" s="889"/>
      <c r="I730" s="889"/>
      <c r="J730" s="889"/>
      <c r="K730" s="889"/>
      <c r="L730" s="890"/>
    </row>
    <row r="731" spans="2:12" x14ac:dyDescent="0.2">
      <c r="B731" s="795" t="s">
        <v>355</v>
      </c>
      <c r="C731" s="796"/>
      <c r="D731" s="796"/>
      <c r="E731" s="796"/>
      <c r="F731" s="796"/>
      <c r="G731" s="796"/>
      <c r="H731" s="796"/>
      <c r="I731" s="796"/>
      <c r="J731" s="796"/>
      <c r="K731" s="796"/>
      <c r="L731" s="797"/>
    </row>
    <row r="732" spans="2:12" x14ac:dyDescent="0.2">
      <c r="B732" s="840" t="s">
        <v>356</v>
      </c>
      <c r="C732" s="819"/>
      <c r="D732" s="819"/>
      <c r="E732" s="819"/>
      <c r="F732" s="819"/>
      <c r="G732" s="819"/>
      <c r="H732" s="819"/>
      <c r="I732" s="819"/>
      <c r="J732" s="819"/>
      <c r="K732" s="819"/>
      <c r="L732" s="841"/>
    </row>
    <row r="733" spans="2:12" x14ac:dyDescent="0.2">
      <c r="B733" s="891" t="s">
        <v>357</v>
      </c>
      <c r="C733" s="861"/>
      <c r="D733" s="862"/>
      <c r="E733" s="877" t="s">
        <v>358</v>
      </c>
      <c r="F733" s="878"/>
      <c r="G733" s="878"/>
      <c r="H733" s="878"/>
      <c r="I733" s="878"/>
      <c r="J733" s="878"/>
      <c r="K733" s="879"/>
      <c r="L733" s="892" t="s">
        <v>359</v>
      </c>
    </row>
    <row r="734" spans="2:12" x14ac:dyDescent="0.2">
      <c r="B734" s="891"/>
      <c r="C734" s="861"/>
      <c r="D734" s="862"/>
      <c r="E734" s="880"/>
      <c r="F734" s="881"/>
      <c r="G734" s="881"/>
      <c r="H734" s="881"/>
      <c r="I734" s="881"/>
      <c r="J734" s="881"/>
      <c r="K734" s="882"/>
      <c r="L734" s="893"/>
    </row>
    <row r="735" spans="2:12" x14ac:dyDescent="0.2">
      <c r="B735" s="894" t="s">
        <v>400</v>
      </c>
      <c r="C735" s="783"/>
      <c r="D735" s="895"/>
      <c r="E735" s="785" t="s">
        <v>412</v>
      </c>
      <c r="F735" s="896"/>
      <c r="G735" s="896"/>
      <c r="H735" s="896"/>
      <c r="I735" s="896"/>
      <c r="J735" s="896"/>
      <c r="K735" s="895"/>
      <c r="L735" s="220">
        <v>2</v>
      </c>
    </row>
    <row r="736" spans="2:12" x14ac:dyDescent="0.2">
      <c r="B736" s="801" t="s">
        <v>416</v>
      </c>
      <c r="C736" s="783"/>
      <c r="D736" s="895"/>
      <c r="E736" s="897" t="s">
        <v>417</v>
      </c>
      <c r="F736" s="896"/>
      <c r="G736" s="896"/>
      <c r="H736" s="896"/>
      <c r="I736" s="896"/>
      <c r="J736" s="896"/>
      <c r="K736" s="895"/>
      <c r="L736" s="220">
        <v>1</v>
      </c>
    </row>
    <row r="737" spans="2:12" x14ac:dyDescent="0.2">
      <c r="B737" s="801" t="s">
        <v>411</v>
      </c>
      <c r="C737" s="896"/>
      <c r="D737" s="895"/>
      <c r="E737" s="897" t="s">
        <v>413</v>
      </c>
      <c r="F737" s="896"/>
      <c r="G737" s="896"/>
      <c r="H737" s="896"/>
      <c r="I737" s="896"/>
      <c r="J737" s="896"/>
      <c r="K737" s="895"/>
      <c r="L737" s="221">
        <v>1</v>
      </c>
    </row>
    <row r="738" spans="2:12" x14ac:dyDescent="0.2">
      <c r="B738" s="801"/>
      <c r="C738" s="896"/>
      <c r="D738" s="895"/>
      <c r="E738" s="897"/>
      <c r="F738" s="896"/>
      <c r="G738" s="896"/>
      <c r="H738" s="896"/>
      <c r="I738" s="896"/>
      <c r="J738" s="896"/>
      <c r="K738" s="895"/>
      <c r="L738" s="221"/>
    </row>
    <row r="739" spans="2:12" x14ac:dyDescent="0.2">
      <c r="B739" s="814" t="s">
        <v>360</v>
      </c>
      <c r="C739" s="898"/>
      <c r="D739" s="898"/>
      <c r="E739" s="898"/>
      <c r="F739" s="898"/>
      <c r="G739" s="898"/>
      <c r="H739" s="898"/>
      <c r="I739" s="898"/>
      <c r="J739" s="898"/>
      <c r="K739" s="816"/>
      <c r="L739" s="224">
        <f>SUM(L735:L738)</f>
        <v>4</v>
      </c>
    </row>
    <row r="740" spans="2:12" x14ac:dyDescent="0.2">
      <c r="B740" s="840" t="s">
        <v>361</v>
      </c>
      <c r="C740" s="819"/>
      <c r="D740" s="819"/>
      <c r="E740" s="819"/>
      <c r="F740" s="819"/>
      <c r="G740" s="819"/>
      <c r="H740" s="819"/>
      <c r="I740" s="819"/>
      <c r="J740" s="819"/>
      <c r="K740" s="819"/>
      <c r="L740" s="841"/>
    </row>
    <row r="741" spans="2:12" x14ac:dyDescent="0.2">
      <c r="B741" s="871" t="s">
        <v>362</v>
      </c>
      <c r="C741" s="877" t="s">
        <v>357</v>
      </c>
      <c r="D741" s="879"/>
      <c r="E741" s="877" t="s">
        <v>358</v>
      </c>
      <c r="F741" s="878"/>
      <c r="G741" s="878"/>
      <c r="H741" s="878"/>
      <c r="I741" s="878"/>
      <c r="J741" s="878"/>
      <c r="K741" s="879"/>
      <c r="L741" s="853" t="s">
        <v>359</v>
      </c>
    </row>
    <row r="742" spans="2:12" x14ac:dyDescent="0.2">
      <c r="B742" s="872"/>
      <c r="C742" s="880"/>
      <c r="D742" s="882"/>
      <c r="E742" s="880"/>
      <c r="F742" s="881"/>
      <c r="G742" s="881"/>
      <c r="H742" s="881"/>
      <c r="I742" s="881"/>
      <c r="J742" s="881"/>
      <c r="K742" s="882"/>
      <c r="L742" s="854"/>
    </row>
    <row r="743" spans="2:12" x14ac:dyDescent="0.2">
      <c r="B743" s="441"/>
      <c r="C743" s="855"/>
      <c r="D743" s="856"/>
      <c r="E743" s="857"/>
      <c r="F743" s="858"/>
      <c r="G743" s="858"/>
      <c r="H743" s="858"/>
      <c r="I743" s="858"/>
      <c r="J743" s="858"/>
      <c r="K743" s="859"/>
      <c r="L743" s="442"/>
    </row>
    <row r="744" spans="2:12" x14ac:dyDescent="0.2">
      <c r="B744" s="441"/>
      <c r="C744" s="855"/>
      <c r="D744" s="856"/>
      <c r="E744" s="857"/>
      <c r="F744" s="858"/>
      <c r="G744" s="858"/>
      <c r="H744" s="858"/>
      <c r="I744" s="858"/>
      <c r="J744" s="858"/>
      <c r="K744" s="859"/>
      <c r="L744" s="442"/>
    </row>
    <row r="745" spans="2:12" x14ac:dyDescent="0.2">
      <c r="B745" s="441"/>
      <c r="C745" s="855"/>
      <c r="D745" s="856"/>
      <c r="E745" s="860"/>
      <c r="F745" s="861"/>
      <c r="G745" s="861"/>
      <c r="H745" s="861"/>
      <c r="I745" s="861"/>
      <c r="J745" s="861"/>
      <c r="K745" s="862"/>
      <c r="L745" s="442"/>
    </row>
    <row r="746" spans="2:12" x14ac:dyDescent="0.2">
      <c r="B746" s="441"/>
      <c r="C746" s="855"/>
      <c r="D746" s="856"/>
      <c r="E746" s="860"/>
      <c r="F746" s="861"/>
      <c r="G746" s="861"/>
      <c r="H746" s="861"/>
      <c r="I746" s="861"/>
      <c r="J746" s="861"/>
      <c r="K746" s="862"/>
      <c r="L746" s="442"/>
    </row>
    <row r="747" spans="2:12" x14ac:dyDescent="0.2">
      <c r="B747" s="441"/>
      <c r="C747" s="855"/>
      <c r="D747" s="856"/>
      <c r="E747" s="860"/>
      <c r="F747" s="861"/>
      <c r="G747" s="861"/>
      <c r="H747" s="861"/>
      <c r="I747" s="861"/>
      <c r="J747" s="861"/>
      <c r="K747" s="862"/>
      <c r="L747" s="442"/>
    </row>
    <row r="748" spans="2:12" x14ac:dyDescent="0.2">
      <c r="B748" s="863" t="s">
        <v>360</v>
      </c>
      <c r="C748" s="864"/>
      <c r="D748" s="864"/>
      <c r="E748" s="864"/>
      <c r="F748" s="864"/>
      <c r="G748" s="864"/>
      <c r="H748" s="864"/>
      <c r="I748" s="864"/>
      <c r="J748" s="864"/>
      <c r="K748" s="865"/>
      <c r="L748" s="227">
        <f>SUM(L743:L747)</f>
        <v>0</v>
      </c>
    </row>
    <row r="749" spans="2:12" x14ac:dyDescent="0.2">
      <c r="B749" s="866" t="s">
        <v>406</v>
      </c>
      <c r="C749" s="867"/>
      <c r="D749" s="867"/>
      <c r="E749" s="867"/>
      <c r="F749" s="867"/>
      <c r="G749" s="867"/>
      <c r="H749" s="867"/>
      <c r="I749" s="867"/>
      <c r="J749" s="867"/>
      <c r="K749" s="868"/>
      <c r="L749" s="228">
        <f>L748+L739</f>
        <v>4</v>
      </c>
    </row>
    <row r="750" spans="2:12" x14ac:dyDescent="0.2">
      <c r="B750" s="795" t="s">
        <v>215</v>
      </c>
      <c r="C750" s="796"/>
      <c r="D750" s="796"/>
      <c r="E750" s="796"/>
      <c r="F750" s="796"/>
      <c r="G750" s="796"/>
      <c r="H750" s="796"/>
      <c r="I750" s="796"/>
      <c r="J750" s="796"/>
      <c r="K750" s="796"/>
      <c r="L750" s="797"/>
    </row>
    <row r="751" spans="2:12" x14ac:dyDescent="0.2">
      <c r="B751" s="840" t="s">
        <v>363</v>
      </c>
      <c r="C751" s="819"/>
      <c r="D751" s="819"/>
      <c r="E751" s="819"/>
      <c r="F751" s="819"/>
      <c r="G751" s="819"/>
      <c r="H751" s="819"/>
      <c r="I751" s="819"/>
      <c r="J751" s="840" t="s">
        <v>364</v>
      </c>
      <c r="K751" s="819"/>
      <c r="L751" s="841"/>
    </row>
    <row r="752" spans="2:12" x14ac:dyDescent="0.2">
      <c r="B752" s="871" t="s">
        <v>362</v>
      </c>
      <c r="C752" s="873" t="s">
        <v>29</v>
      </c>
      <c r="D752" s="874"/>
      <c r="E752" s="877" t="s">
        <v>1</v>
      </c>
      <c r="F752" s="878"/>
      <c r="G752" s="878"/>
      <c r="H752" s="879"/>
      <c r="I752" s="883" t="s">
        <v>359</v>
      </c>
      <c r="J752" s="885" t="s">
        <v>29</v>
      </c>
      <c r="K752" s="887" t="s">
        <v>1</v>
      </c>
      <c r="L752" s="883" t="s">
        <v>365</v>
      </c>
    </row>
    <row r="753" spans="2:12" x14ac:dyDescent="0.2">
      <c r="B753" s="872"/>
      <c r="C753" s="875"/>
      <c r="D753" s="876"/>
      <c r="E753" s="880"/>
      <c r="F753" s="881"/>
      <c r="G753" s="881"/>
      <c r="H753" s="882"/>
      <c r="I753" s="884"/>
      <c r="J753" s="886"/>
      <c r="K753" s="888"/>
      <c r="L753" s="884"/>
    </row>
    <row r="754" spans="2:12" x14ac:dyDescent="0.2">
      <c r="B754" s="229"/>
      <c r="C754" s="869"/>
      <c r="D754" s="859"/>
      <c r="E754" s="869"/>
      <c r="F754" s="870"/>
      <c r="G754" s="870"/>
      <c r="H754" s="859"/>
      <c r="I754" s="231"/>
      <c r="J754" s="440"/>
      <c r="K754" s="435"/>
      <c r="L754" s="221"/>
    </row>
    <row r="755" spans="2:12" x14ac:dyDescent="0.2">
      <c r="B755" s="229"/>
      <c r="C755" s="869"/>
      <c r="D755" s="859"/>
      <c r="E755" s="869"/>
      <c r="F755" s="870"/>
      <c r="G755" s="870"/>
      <c r="H755" s="859"/>
      <c r="I755" s="234"/>
      <c r="J755" s="235"/>
      <c r="K755" s="236"/>
      <c r="L755" s="237"/>
    </row>
    <row r="756" spans="2:12" x14ac:dyDescent="0.2">
      <c r="B756" s="229"/>
      <c r="C756" s="869"/>
      <c r="D756" s="859"/>
      <c r="E756" s="869"/>
      <c r="F756" s="870"/>
      <c r="G756" s="870"/>
      <c r="H756" s="859"/>
      <c r="I756" s="239"/>
      <c r="J756" s="230"/>
      <c r="K756" s="238"/>
      <c r="L756" s="220"/>
    </row>
    <row r="757" spans="2:12" x14ac:dyDescent="0.2">
      <c r="B757" s="814" t="s">
        <v>366</v>
      </c>
      <c r="C757" s="815"/>
      <c r="D757" s="815"/>
      <c r="E757" s="815"/>
      <c r="F757" s="815"/>
      <c r="G757" s="815"/>
      <c r="H757" s="816"/>
      <c r="I757" s="252">
        <f>SUM(I754:I756)</f>
        <v>0</v>
      </c>
      <c r="J757" s="817" t="s">
        <v>366</v>
      </c>
      <c r="K757" s="818"/>
      <c r="L757" s="240">
        <f>SUM(L754:L756)</f>
        <v>0</v>
      </c>
    </row>
    <row r="758" spans="2:12" x14ac:dyDescent="0.2">
      <c r="B758" s="814" t="s">
        <v>27</v>
      </c>
      <c r="C758" s="815"/>
      <c r="D758" s="815"/>
      <c r="E758" s="815"/>
      <c r="F758" s="815"/>
      <c r="G758" s="815"/>
      <c r="H758" s="815"/>
      <c r="I758" s="815"/>
      <c r="J758" s="815"/>
      <c r="K758" s="816"/>
      <c r="L758" s="240">
        <f>L757+I757</f>
        <v>0</v>
      </c>
    </row>
    <row r="759" spans="2:12" x14ac:dyDescent="0.2">
      <c r="B759" s="795" t="s">
        <v>388</v>
      </c>
      <c r="C759" s="796"/>
      <c r="D759" s="796"/>
      <c r="E759" s="796"/>
      <c r="F759" s="796"/>
      <c r="G759" s="796"/>
      <c r="H759" s="796"/>
      <c r="I759" s="796"/>
      <c r="J759" s="796"/>
      <c r="K759" s="796"/>
      <c r="L759" s="797"/>
    </row>
    <row r="760" spans="2:12" x14ac:dyDescent="0.2">
      <c r="B760" s="840" t="s">
        <v>368</v>
      </c>
      <c r="C760" s="819"/>
      <c r="D760" s="841"/>
      <c r="E760" s="819" t="s">
        <v>394</v>
      </c>
      <c r="F760" s="819"/>
      <c r="G760" s="820" t="s">
        <v>389</v>
      </c>
      <c r="H760" s="821"/>
      <c r="I760" s="821"/>
      <c r="J760" s="821"/>
      <c r="K760" s="821"/>
      <c r="L760" s="822"/>
    </row>
    <row r="761" spans="2:12" x14ac:dyDescent="0.2">
      <c r="B761" s="823" t="s">
        <v>393</v>
      </c>
      <c r="C761" s="824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25"/>
      <c r="E762" s="268"/>
      <c r="F762" s="827"/>
      <c r="G762" s="820"/>
      <c r="H762" s="821"/>
      <c r="I762" s="821"/>
      <c r="J762" s="821"/>
      <c r="K762" s="821"/>
      <c r="L762" s="822"/>
    </row>
    <row r="763" spans="2:12" x14ac:dyDescent="0.2">
      <c r="B763" s="324"/>
      <c r="C763" s="324"/>
      <c r="D763" s="826"/>
      <c r="E763" s="268"/>
      <c r="F763" s="828"/>
      <c r="G763" s="820"/>
      <c r="H763" s="821"/>
      <c r="I763" s="821"/>
      <c r="J763" s="821"/>
      <c r="K763" s="821"/>
      <c r="L763" s="822"/>
    </row>
    <row r="764" spans="2:12" x14ac:dyDescent="0.2">
      <c r="B764" s="829" t="s">
        <v>367</v>
      </c>
      <c r="C764" s="830"/>
      <c r="D764" s="830"/>
      <c r="E764" s="830"/>
      <c r="F764" s="830"/>
      <c r="G764" s="830"/>
      <c r="H764" s="830"/>
      <c r="I764" s="830"/>
      <c r="J764" s="830"/>
      <c r="K764" s="830"/>
      <c r="L764" s="831"/>
    </row>
    <row r="765" spans="2:12" ht="25.5" x14ac:dyDescent="0.2">
      <c r="B765" s="263" t="s">
        <v>368</v>
      </c>
      <c r="C765" s="832" t="s">
        <v>369</v>
      </c>
      <c r="D765" s="833"/>
      <c r="E765" s="834"/>
      <c r="F765" s="832" t="s">
        <v>370</v>
      </c>
      <c r="G765" s="833"/>
      <c r="H765" s="834"/>
      <c r="I765" s="832" t="s">
        <v>371</v>
      </c>
      <c r="J765" s="834"/>
      <c r="K765" s="241" t="s">
        <v>372</v>
      </c>
      <c r="L765" s="242" t="s">
        <v>373</v>
      </c>
    </row>
    <row r="766" spans="2:12" x14ac:dyDescent="0.2">
      <c r="B766" s="243" t="s">
        <v>374</v>
      </c>
      <c r="C766" s="835" t="s">
        <v>407</v>
      </c>
      <c r="D766" s="836"/>
      <c r="E766" s="837"/>
      <c r="F766" s="838"/>
      <c r="G766" s="839"/>
      <c r="H766" s="436"/>
      <c r="I766" s="838"/>
      <c r="J766" s="839"/>
      <c r="K766" s="266"/>
      <c r="L766" s="245"/>
    </row>
    <row r="767" spans="2:12" x14ac:dyDescent="0.2">
      <c r="B767" s="243" t="s">
        <v>375</v>
      </c>
      <c r="C767" s="835" t="s">
        <v>407</v>
      </c>
      <c r="D767" s="836"/>
      <c r="E767" s="837"/>
      <c r="F767" s="838"/>
      <c r="G767" s="839"/>
      <c r="H767" s="436"/>
      <c r="I767" s="838"/>
      <c r="J767" s="839"/>
      <c r="K767" s="266"/>
      <c r="L767" s="245"/>
    </row>
    <row r="768" spans="2:12" x14ac:dyDescent="0.2">
      <c r="B768" s="243" t="s">
        <v>376</v>
      </c>
      <c r="C768" s="835" t="s">
        <v>407</v>
      </c>
      <c r="D768" s="836"/>
      <c r="E768" s="837"/>
      <c r="F768" s="838"/>
      <c r="G768" s="839"/>
      <c r="H768" s="436"/>
      <c r="I768" s="838"/>
      <c r="J768" s="839"/>
      <c r="K768" s="266"/>
      <c r="L768" s="245"/>
    </row>
    <row r="769" spans="2:12" x14ac:dyDescent="0.2">
      <c r="B769" s="842" t="s">
        <v>377</v>
      </c>
      <c r="C769" s="843"/>
      <c r="D769" s="843"/>
      <c r="E769" s="843"/>
      <c r="F769" s="843"/>
      <c r="G769" s="843"/>
      <c r="H769" s="843"/>
      <c r="I769" s="843"/>
      <c r="J769" s="844"/>
      <c r="K769" s="851" t="s">
        <v>378</v>
      </c>
      <c r="L769" s="852"/>
    </row>
    <row r="770" spans="2:12" x14ac:dyDescent="0.2">
      <c r="B770" s="845"/>
      <c r="C770" s="846"/>
      <c r="D770" s="846"/>
      <c r="E770" s="846"/>
      <c r="F770" s="846"/>
      <c r="G770" s="846"/>
      <c r="H770" s="846"/>
      <c r="I770" s="846"/>
      <c r="J770" s="847"/>
      <c r="K770" s="246" t="s">
        <v>379</v>
      </c>
      <c r="L770" s="245"/>
    </row>
    <row r="771" spans="2:12" x14ac:dyDescent="0.2">
      <c r="B771" s="845"/>
      <c r="C771" s="846"/>
      <c r="D771" s="846"/>
      <c r="E771" s="846"/>
      <c r="F771" s="846"/>
      <c r="G771" s="846"/>
      <c r="H771" s="846"/>
      <c r="I771" s="846"/>
      <c r="J771" s="847"/>
      <c r="K771" s="246" t="s">
        <v>380</v>
      </c>
      <c r="L771" s="245"/>
    </row>
    <row r="772" spans="2:12" ht="13.5" thickBot="1" x14ac:dyDescent="0.25">
      <c r="B772" s="848"/>
      <c r="C772" s="849"/>
      <c r="D772" s="849"/>
      <c r="E772" s="849"/>
      <c r="F772" s="849"/>
      <c r="G772" s="849"/>
      <c r="H772" s="849"/>
      <c r="I772" s="849"/>
      <c r="J772" s="850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95" t="s">
        <v>382</v>
      </c>
      <c r="C775" s="796"/>
      <c r="D775" s="796"/>
      <c r="E775" s="796"/>
      <c r="F775" s="796"/>
      <c r="G775" s="796"/>
      <c r="H775" s="796"/>
      <c r="I775" s="796"/>
      <c r="J775" s="796"/>
      <c r="K775" s="796"/>
      <c r="L775" s="797"/>
    </row>
    <row r="776" spans="2:12" x14ac:dyDescent="0.2">
      <c r="B776" s="300">
        <v>1</v>
      </c>
      <c r="C776" s="782" t="s">
        <v>499</v>
      </c>
      <c r="D776" s="783"/>
      <c r="E776" s="783"/>
      <c r="F776" s="783"/>
      <c r="G776" s="783"/>
      <c r="H776" s="783"/>
      <c r="I776" s="783"/>
      <c r="J776" s="783"/>
      <c r="K776" s="783"/>
      <c r="L776" s="784"/>
    </row>
    <row r="777" spans="2:12" x14ac:dyDescent="0.2">
      <c r="B777" s="427">
        <v>2</v>
      </c>
      <c r="C777" s="785" t="s">
        <v>500</v>
      </c>
      <c r="D777" s="786"/>
      <c r="E777" s="786"/>
      <c r="F777" s="786"/>
      <c r="G777" s="786"/>
      <c r="H777" s="786"/>
      <c r="I777" s="786"/>
      <c r="J777" s="786"/>
      <c r="K777" s="786"/>
      <c r="L777" s="787"/>
    </row>
    <row r="778" spans="2:12" x14ac:dyDescent="0.2">
      <c r="B778" s="429">
        <v>3</v>
      </c>
      <c r="C778" s="785" t="s">
        <v>511</v>
      </c>
      <c r="D778" s="786"/>
      <c r="E778" s="786"/>
      <c r="F778" s="786"/>
      <c r="G778" s="786"/>
      <c r="H778" s="786"/>
      <c r="I778" s="786"/>
      <c r="J778" s="786"/>
      <c r="K778" s="786"/>
      <c r="L778" s="787"/>
    </row>
    <row r="779" spans="2:12" x14ac:dyDescent="0.2">
      <c r="B779" s="356">
        <v>4</v>
      </c>
      <c r="C779" s="785" t="s">
        <v>512</v>
      </c>
      <c r="D779" s="786"/>
      <c r="E779" s="786"/>
      <c r="F779" s="786"/>
      <c r="G779" s="786"/>
      <c r="H779" s="786"/>
      <c r="I779" s="786"/>
      <c r="J779" s="786"/>
      <c r="K779" s="786"/>
      <c r="L779" s="787"/>
    </row>
    <row r="780" spans="2:12" x14ac:dyDescent="0.2">
      <c r="B780" s="300">
        <v>5</v>
      </c>
      <c r="C780" s="785" t="s">
        <v>509</v>
      </c>
      <c r="D780" s="786"/>
      <c r="E780" s="786"/>
      <c r="F780" s="786"/>
      <c r="G780" s="786"/>
      <c r="H780" s="786"/>
      <c r="I780" s="786"/>
      <c r="J780" s="786"/>
      <c r="K780" s="786"/>
      <c r="L780" s="787"/>
    </row>
    <row r="781" spans="2:12" x14ac:dyDescent="0.2">
      <c r="B781" s="795" t="s">
        <v>386</v>
      </c>
      <c r="C781" s="796"/>
      <c r="D781" s="796"/>
      <c r="E781" s="796"/>
      <c r="F781" s="796"/>
      <c r="G781" s="796"/>
      <c r="H781" s="796"/>
      <c r="I781" s="796"/>
      <c r="J781" s="796"/>
      <c r="K781" s="796"/>
      <c r="L781" s="797"/>
    </row>
    <row r="782" spans="2:12" x14ac:dyDescent="0.2">
      <c r="B782" s="269"/>
      <c r="C782" s="794"/>
      <c r="D782" s="783"/>
      <c r="E782" s="783"/>
      <c r="F782" s="783"/>
      <c r="G782" s="783"/>
      <c r="H782" s="783"/>
      <c r="I782" s="783"/>
      <c r="J782" s="783"/>
      <c r="K782" s="783"/>
      <c r="L782" s="784"/>
    </row>
    <row r="783" spans="2:12" x14ac:dyDescent="0.2">
      <c r="B783" s="269"/>
      <c r="C783" s="794"/>
      <c r="D783" s="783"/>
      <c r="E783" s="783"/>
      <c r="F783" s="783"/>
      <c r="G783" s="783"/>
      <c r="H783" s="783"/>
      <c r="I783" s="783"/>
      <c r="J783" s="783"/>
      <c r="K783" s="783"/>
      <c r="L783" s="784"/>
    </row>
    <row r="784" spans="2:12" x14ac:dyDescent="0.2">
      <c r="B784" s="269"/>
      <c r="C784" s="794"/>
      <c r="D784" s="783"/>
      <c r="E784" s="783"/>
      <c r="F784" s="783"/>
      <c r="G784" s="783"/>
      <c r="H784" s="783"/>
      <c r="I784" s="783"/>
      <c r="J784" s="783"/>
      <c r="K784" s="783"/>
      <c r="L784" s="784"/>
    </row>
    <row r="785" spans="2:12" x14ac:dyDescent="0.2">
      <c r="B785" s="795" t="s">
        <v>387</v>
      </c>
      <c r="C785" s="796"/>
      <c r="D785" s="796"/>
      <c r="E785" s="796"/>
      <c r="F785" s="796"/>
      <c r="G785" s="796"/>
      <c r="H785" s="796"/>
      <c r="I785" s="796"/>
      <c r="J785" s="796"/>
      <c r="K785" s="796"/>
      <c r="L785" s="797"/>
    </row>
    <row r="786" spans="2:12" x14ac:dyDescent="0.2">
      <c r="B786" s="269">
        <v>1</v>
      </c>
      <c r="C786" s="782" t="s">
        <v>501</v>
      </c>
      <c r="D786" s="783"/>
      <c r="E786" s="783"/>
      <c r="F786" s="783"/>
      <c r="G786" s="783"/>
      <c r="H786" s="783"/>
      <c r="I786" s="783"/>
      <c r="J786" s="783"/>
      <c r="K786" s="783"/>
      <c r="L786" s="784"/>
    </row>
    <row r="787" spans="2:12" x14ac:dyDescent="0.2">
      <c r="B787" s="269"/>
      <c r="C787" s="782" t="s">
        <v>519</v>
      </c>
      <c r="D787" s="783"/>
      <c r="E787" s="783"/>
      <c r="F787" s="783"/>
      <c r="G787" s="783"/>
      <c r="H787" s="783"/>
      <c r="I787" s="783"/>
      <c r="J787" s="783"/>
      <c r="K787" s="783"/>
      <c r="L787" s="784"/>
    </row>
    <row r="788" spans="2:12" x14ac:dyDescent="0.2">
      <c r="B788" s="269">
        <v>2</v>
      </c>
      <c r="C788" s="782" t="s">
        <v>505</v>
      </c>
      <c r="D788" s="783"/>
      <c r="E788" s="783"/>
      <c r="F788" s="783"/>
      <c r="G788" s="783"/>
      <c r="H788" s="783"/>
      <c r="I788" s="783"/>
      <c r="J788" s="783"/>
      <c r="K788" s="783"/>
      <c r="L788" s="784"/>
    </row>
    <row r="789" spans="2:12" x14ac:dyDescent="0.2">
      <c r="B789" s="269">
        <v>3</v>
      </c>
      <c r="C789" s="791" t="s">
        <v>510</v>
      </c>
      <c r="D789" s="792"/>
      <c r="E789" s="792"/>
      <c r="F789" s="792"/>
      <c r="G789" s="792"/>
      <c r="H789" s="792"/>
      <c r="I789" s="792"/>
      <c r="J789" s="792"/>
      <c r="K789" s="792"/>
      <c r="L789" s="793"/>
    </row>
    <row r="790" spans="2:12" x14ac:dyDescent="0.2">
      <c r="B790" s="368">
        <v>4</v>
      </c>
      <c r="C790" s="782" t="s">
        <v>506</v>
      </c>
      <c r="D790" s="783"/>
      <c r="E790" s="783"/>
      <c r="F790" s="783"/>
      <c r="G790" s="783"/>
      <c r="H790" s="783"/>
      <c r="I790" s="783"/>
      <c r="J790" s="783"/>
      <c r="K790" s="783"/>
      <c r="L790" s="784"/>
    </row>
    <row r="791" spans="2:12" x14ac:dyDescent="0.2">
      <c r="B791" s="798" t="s">
        <v>383</v>
      </c>
      <c r="C791" s="799"/>
      <c r="D791" s="799"/>
      <c r="E791" s="799"/>
      <c r="F791" s="799"/>
      <c r="G791" s="799"/>
      <c r="H791" s="799"/>
      <c r="I791" s="799"/>
      <c r="J791" s="799"/>
      <c r="K791" s="799"/>
      <c r="L791" s="800"/>
    </row>
    <row r="792" spans="2:12" x14ac:dyDescent="0.2">
      <c r="B792" s="801" t="s">
        <v>446</v>
      </c>
      <c r="C792" s="783"/>
      <c r="D792" s="783"/>
      <c r="E792" s="783"/>
      <c r="F792" s="783"/>
      <c r="G792" s="783"/>
      <c r="H792" s="783"/>
      <c r="I792" s="783"/>
      <c r="J792" s="783"/>
      <c r="K792" s="783"/>
      <c r="L792" s="784"/>
    </row>
    <row r="793" spans="2:12" x14ac:dyDescent="0.2">
      <c r="B793" s="801"/>
      <c r="C793" s="783"/>
      <c r="D793" s="783"/>
      <c r="E793" s="783"/>
      <c r="F793" s="783"/>
      <c r="G793" s="783"/>
      <c r="H793" s="783"/>
      <c r="I793" s="783"/>
      <c r="J793" s="783"/>
      <c r="K793" s="783"/>
      <c r="L793" s="784"/>
    </row>
    <row r="794" spans="2:12" x14ac:dyDescent="0.2">
      <c r="B794" s="801"/>
      <c r="C794" s="783"/>
      <c r="D794" s="783"/>
      <c r="E794" s="783"/>
      <c r="F794" s="783"/>
      <c r="G794" s="783"/>
      <c r="H794" s="783"/>
      <c r="I794" s="783"/>
      <c r="J794" s="783"/>
      <c r="K794" s="783"/>
      <c r="L794" s="784"/>
    </row>
    <row r="795" spans="2:12" x14ac:dyDescent="0.2">
      <c r="B795" s="801"/>
      <c r="C795" s="783"/>
      <c r="D795" s="783"/>
      <c r="E795" s="783"/>
      <c r="F795" s="783"/>
      <c r="G795" s="783"/>
      <c r="H795" s="783"/>
      <c r="I795" s="783"/>
      <c r="J795" s="783"/>
      <c r="K795" s="783"/>
      <c r="L795" s="784"/>
    </row>
    <row r="796" spans="2:12" x14ac:dyDescent="0.2">
      <c r="B796" s="805"/>
      <c r="C796" s="806"/>
      <c r="D796" s="806"/>
      <c r="E796" s="806"/>
      <c r="F796" s="806"/>
      <c r="G796" s="431"/>
      <c r="H796" s="806"/>
      <c r="I796" s="806"/>
      <c r="J796" s="806"/>
      <c r="K796" s="806"/>
      <c r="L796" s="811"/>
    </row>
    <row r="797" spans="2:12" x14ac:dyDescent="0.2">
      <c r="B797" s="807"/>
      <c r="C797" s="808"/>
      <c r="D797" s="808"/>
      <c r="E797" s="808"/>
      <c r="F797" s="808"/>
      <c r="G797" s="432"/>
      <c r="H797" s="808"/>
      <c r="I797" s="808"/>
      <c r="J797" s="808"/>
      <c r="K797" s="808"/>
      <c r="L797" s="812"/>
    </row>
    <row r="798" spans="2:12" x14ac:dyDescent="0.2">
      <c r="B798" s="807"/>
      <c r="C798" s="808"/>
      <c r="D798" s="808"/>
      <c r="E798" s="808"/>
      <c r="F798" s="808"/>
      <c r="G798" s="432"/>
      <c r="H798" s="808"/>
      <c r="I798" s="808"/>
      <c r="J798" s="808"/>
      <c r="K798" s="808"/>
      <c r="L798" s="812"/>
    </row>
    <row r="799" spans="2:12" x14ac:dyDescent="0.2">
      <c r="B799" s="809"/>
      <c r="C799" s="810"/>
      <c r="D799" s="810"/>
      <c r="E799" s="810"/>
      <c r="F799" s="810"/>
      <c r="G799" s="433"/>
      <c r="H799" s="810"/>
      <c r="I799" s="810"/>
      <c r="J799" s="810"/>
      <c r="K799" s="810"/>
      <c r="L799" s="813"/>
    </row>
    <row r="800" spans="2:12" ht="13.5" thickBot="1" x14ac:dyDescent="0.25">
      <c r="B800" s="788" t="s">
        <v>384</v>
      </c>
      <c r="C800" s="789"/>
      <c r="D800" s="789"/>
      <c r="E800" s="789"/>
      <c r="F800" s="789"/>
      <c r="G800" s="434"/>
      <c r="H800" s="789" t="s">
        <v>385</v>
      </c>
      <c r="I800" s="789"/>
      <c r="J800" s="789"/>
      <c r="K800" s="789"/>
      <c r="L800" s="790"/>
    </row>
    <row r="802" spans="2:12" ht="13.5" thickBot="1" x14ac:dyDescent="0.25"/>
    <row r="803" spans="2:12" ht="23.25" x14ac:dyDescent="0.2">
      <c r="B803" s="899" t="s">
        <v>336</v>
      </c>
      <c r="C803" s="900"/>
      <c r="D803" s="900"/>
      <c r="E803" s="900"/>
      <c r="F803" s="900"/>
      <c r="G803" s="900"/>
      <c r="H803" s="900"/>
      <c r="I803" s="900"/>
      <c r="J803" s="900"/>
      <c r="K803" s="900"/>
      <c r="L803" s="901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902" t="s">
        <v>338</v>
      </c>
      <c r="E806" s="902"/>
      <c r="F806" s="902"/>
      <c r="G806" s="902"/>
      <c r="H806" s="902"/>
      <c r="I806" s="902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903" t="s">
        <v>340</v>
      </c>
      <c r="E807" s="903"/>
      <c r="F807" s="903"/>
      <c r="G807" s="903"/>
      <c r="H807" s="903"/>
      <c r="I807" s="903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904" t="s">
        <v>342</v>
      </c>
      <c r="E808" s="904"/>
      <c r="F808" s="904"/>
      <c r="G808" s="904"/>
      <c r="H808" s="904"/>
      <c r="I808" s="904"/>
      <c r="J808" s="214"/>
      <c r="K808" s="211" t="s">
        <v>343</v>
      </c>
      <c r="L808" s="255">
        <f>IFERROR(L806-L807,"")</f>
        <v>21</v>
      </c>
    </row>
    <row r="809" spans="2:12" x14ac:dyDescent="0.2">
      <c r="B809" s="795" t="s">
        <v>344</v>
      </c>
      <c r="C809" s="796"/>
      <c r="D809" s="796"/>
      <c r="E809" s="796"/>
      <c r="F809" s="796"/>
      <c r="G809" s="796"/>
      <c r="H809" s="796"/>
      <c r="I809" s="796"/>
      <c r="J809" s="796"/>
      <c r="K809" s="796"/>
      <c r="L809" s="797"/>
    </row>
    <row r="810" spans="2:12" x14ac:dyDescent="0.2">
      <c r="B810" s="905" t="s">
        <v>345</v>
      </c>
      <c r="C810" s="889"/>
      <c r="D810" s="889" t="s">
        <v>404</v>
      </c>
      <c r="E810" s="889"/>
      <c r="F810" s="889"/>
      <c r="G810" s="889"/>
      <c r="H810" s="889"/>
      <c r="I810" s="889"/>
      <c r="J810" s="889"/>
      <c r="K810" s="216" t="s">
        <v>346</v>
      </c>
      <c r="L810" s="217">
        <v>44670</v>
      </c>
    </row>
    <row r="811" spans="2:12" x14ac:dyDescent="0.2">
      <c r="B811" s="458" t="s">
        <v>347</v>
      </c>
      <c r="C811" s="889"/>
      <c r="D811" s="889"/>
      <c r="E811" s="889"/>
      <c r="F811" s="889"/>
      <c r="G811" s="889"/>
      <c r="H811" s="889"/>
      <c r="I811" s="889"/>
      <c r="J811" s="889"/>
      <c r="K811" s="216" t="s">
        <v>348</v>
      </c>
      <c r="L811" s="217">
        <v>44701</v>
      </c>
    </row>
    <row r="812" spans="2:12" x14ac:dyDescent="0.2">
      <c r="B812" s="905" t="s">
        <v>349</v>
      </c>
      <c r="C812" s="889"/>
      <c r="D812" s="889" t="s">
        <v>405</v>
      </c>
      <c r="E812" s="889"/>
      <c r="F812" s="889"/>
      <c r="G812" s="889"/>
      <c r="H812" s="889"/>
      <c r="I812" s="889"/>
      <c r="J812" s="889"/>
      <c r="K812" s="889"/>
      <c r="L812" s="890"/>
    </row>
    <row r="813" spans="2:12" x14ac:dyDescent="0.2">
      <c r="B813" s="905" t="s">
        <v>350</v>
      </c>
      <c r="C813" s="906"/>
      <c r="D813" s="906"/>
      <c r="E813" s="889" t="s">
        <v>402</v>
      </c>
      <c r="F813" s="889"/>
      <c r="G813" s="889"/>
      <c r="H813" s="889"/>
      <c r="I813" s="889"/>
      <c r="J813" s="889"/>
      <c r="K813" s="889"/>
      <c r="L813" s="890"/>
    </row>
    <row r="814" spans="2:12" x14ac:dyDescent="0.2">
      <c r="B814" s="458" t="s">
        <v>351</v>
      </c>
      <c r="C814" s="459"/>
      <c r="D814" s="907"/>
      <c r="E814" s="907"/>
      <c r="F814" s="907"/>
      <c r="G814" s="907"/>
      <c r="H814" s="907"/>
      <c r="I814" s="907"/>
      <c r="J814" s="907"/>
      <c r="K814" s="907"/>
      <c r="L814" s="908"/>
    </row>
    <row r="815" spans="2:12" x14ac:dyDescent="0.2">
      <c r="B815" s="795" t="s">
        <v>352</v>
      </c>
      <c r="C815" s="796"/>
      <c r="D815" s="796"/>
      <c r="E815" s="796"/>
      <c r="F815" s="796"/>
      <c r="G815" s="796"/>
      <c r="H815" s="796"/>
      <c r="I815" s="796"/>
      <c r="J815" s="796"/>
      <c r="K815" s="796"/>
      <c r="L815" s="797"/>
    </row>
    <row r="816" spans="2:12" x14ac:dyDescent="0.2">
      <c r="B816" s="905" t="s">
        <v>353</v>
      </c>
      <c r="C816" s="906"/>
      <c r="D816" s="906"/>
      <c r="E816" s="889"/>
      <c r="F816" s="889"/>
      <c r="G816" s="889"/>
      <c r="H816" s="889"/>
      <c r="I816" s="889"/>
      <c r="J816" s="889"/>
      <c r="K816" s="889"/>
      <c r="L816" s="890"/>
    </row>
    <row r="817" spans="2:12" x14ac:dyDescent="0.2">
      <c r="B817" s="219" t="s">
        <v>321</v>
      </c>
      <c r="C817" s="889"/>
      <c r="D817" s="889"/>
      <c r="E817" s="889"/>
      <c r="F817" s="889"/>
      <c r="G817" s="889"/>
      <c r="H817" s="889"/>
      <c r="I817" s="889"/>
      <c r="J817" s="889"/>
      <c r="K817" s="889"/>
      <c r="L817" s="890"/>
    </row>
    <row r="818" spans="2:12" x14ac:dyDescent="0.2">
      <c r="B818" s="219" t="s">
        <v>351</v>
      </c>
      <c r="C818" s="889"/>
      <c r="D818" s="889"/>
      <c r="E818" s="889"/>
      <c r="F818" s="889"/>
      <c r="G818" s="889"/>
      <c r="H818" s="889"/>
      <c r="I818" s="889"/>
      <c r="J818" s="889"/>
      <c r="K818" s="889"/>
      <c r="L818" s="890"/>
    </row>
    <row r="819" spans="2:12" x14ac:dyDescent="0.2">
      <c r="B819" s="219" t="s">
        <v>354</v>
      </c>
      <c r="C819" s="889"/>
      <c r="D819" s="889"/>
      <c r="E819" s="889"/>
      <c r="F819" s="889"/>
      <c r="G819" s="889"/>
      <c r="H819" s="889"/>
      <c r="I819" s="889"/>
      <c r="J819" s="889"/>
      <c r="K819" s="889"/>
      <c r="L819" s="890"/>
    </row>
    <row r="820" spans="2:12" x14ac:dyDescent="0.2">
      <c r="B820" s="795" t="s">
        <v>355</v>
      </c>
      <c r="C820" s="796"/>
      <c r="D820" s="796"/>
      <c r="E820" s="796"/>
      <c r="F820" s="796"/>
      <c r="G820" s="796"/>
      <c r="H820" s="796"/>
      <c r="I820" s="796"/>
      <c r="J820" s="796"/>
      <c r="K820" s="796"/>
      <c r="L820" s="797"/>
    </row>
    <row r="821" spans="2:12" x14ac:dyDescent="0.2">
      <c r="B821" s="840" t="s">
        <v>356</v>
      </c>
      <c r="C821" s="819"/>
      <c r="D821" s="819"/>
      <c r="E821" s="819"/>
      <c r="F821" s="819"/>
      <c r="G821" s="819"/>
      <c r="H821" s="819"/>
      <c r="I821" s="819"/>
      <c r="J821" s="819"/>
      <c r="K821" s="819"/>
      <c r="L821" s="841"/>
    </row>
    <row r="822" spans="2:12" x14ac:dyDescent="0.2">
      <c r="B822" s="891" t="s">
        <v>357</v>
      </c>
      <c r="C822" s="861"/>
      <c r="D822" s="862"/>
      <c r="E822" s="877" t="s">
        <v>358</v>
      </c>
      <c r="F822" s="878"/>
      <c r="G822" s="878"/>
      <c r="H822" s="878"/>
      <c r="I822" s="878"/>
      <c r="J822" s="878"/>
      <c r="K822" s="879"/>
      <c r="L822" s="892" t="s">
        <v>359</v>
      </c>
    </row>
    <row r="823" spans="2:12" x14ac:dyDescent="0.2">
      <c r="B823" s="891"/>
      <c r="C823" s="861"/>
      <c r="D823" s="862"/>
      <c r="E823" s="880"/>
      <c r="F823" s="881"/>
      <c r="G823" s="881"/>
      <c r="H823" s="881"/>
      <c r="I823" s="881"/>
      <c r="J823" s="881"/>
      <c r="K823" s="882"/>
      <c r="L823" s="893"/>
    </row>
    <row r="824" spans="2:12" x14ac:dyDescent="0.2">
      <c r="B824" s="894" t="s">
        <v>400</v>
      </c>
      <c r="C824" s="783"/>
      <c r="D824" s="895"/>
      <c r="E824" s="785" t="s">
        <v>412</v>
      </c>
      <c r="F824" s="896"/>
      <c r="G824" s="896"/>
      <c r="H824" s="896"/>
      <c r="I824" s="896"/>
      <c r="J824" s="896"/>
      <c r="K824" s="895"/>
      <c r="L824" s="220">
        <v>2</v>
      </c>
    </row>
    <row r="825" spans="2:12" x14ac:dyDescent="0.2">
      <c r="B825" s="801" t="s">
        <v>416</v>
      </c>
      <c r="C825" s="783"/>
      <c r="D825" s="895"/>
      <c r="E825" s="897" t="s">
        <v>417</v>
      </c>
      <c r="F825" s="896"/>
      <c r="G825" s="896"/>
      <c r="H825" s="896"/>
      <c r="I825" s="896"/>
      <c r="J825" s="896"/>
      <c r="K825" s="895"/>
      <c r="L825" s="220">
        <v>1</v>
      </c>
    </row>
    <row r="826" spans="2:12" x14ac:dyDescent="0.2">
      <c r="B826" s="801" t="s">
        <v>411</v>
      </c>
      <c r="C826" s="896"/>
      <c r="D826" s="895"/>
      <c r="E826" s="897" t="s">
        <v>413</v>
      </c>
      <c r="F826" s="896"/>
      <c r="G826" s="896"/>
      <c r="H826" s="896"/>
      <c r="I826" s="896"/>
      <c r="J826" s="896"/>
      <c r="K826" s="895"/>
      <c r="L826" s="221">
        <v>1</v>
      </c>
    </row>
    <row r="827" spans="2:12" x14ac:dyDescent="0.2">
      <c r="B827" s="801"/>
      <c r="C827" s="896"/>
      <c r="D827" s="895"/>
      <c r="E827" s="897"/>
      <c r="F827" s="896"/>
      <c r="G827" s="896"/>
      <c r="H827" s="896"/>
      <c r="I827" s="896"/>
      <c r="J827" s="896"/>
      <c r="K827" s="895"/>
      <c r="L827" s="221"/>
    </row>
    <row r="828" spans="2:12" x14ac:dyDescent="0.2">
      <c r="B828" s="814" t="s">
        <v>360</v>
      </c>
      <c r="C828" s="898"/>
      <c r="D828" s="898"/>
      <c r="E828" s="898"/>
      <c r="F828" s="898"/>
      <c r="G828" s="898"/>
      <c r="H828" s="898"/>
      <c r="I828" s="898"/>
      <c r="J828" s="898"/>
      <c r="K828" s="816"/>
      <c r="L828" s="224">
        <f>SUM(L824:L827)</f>
        <v>4</v>
      </c>
    </row>
    <row r="829" spans="2:12" x14ac:dyDescent="0.2">
      <c r="B829" s="840" t="s">
        <v>361</v>
      </c>
      <c r="C829" s="819"/>
      <c r="D829" s="819"/>
      <c r="E829" s="819"/>
      <c r="F829" s="819"/>
      <c r="G829" s="819"/>
      <c r="H829" s="819"/>
      <c r="I829" s="819"/>
      <c r="J829" s="819"/>
      <c r="K829" s="819"/>
      <c r="L829" s="841"/>
    </row>
    <row r="830" spans="2:12" x14ac:dyDescent="0.2">
      <c r="B830" s="871" t="s">
        <v>362</v>
      </c>
      <c r="C830" s="877" t="s">
        <v>357</v>
      </c>
      <c r="D830" s="879"/>
      <c r="E830" s="877" t="s">
        <v>358</v>
      </c>
      <c r="F830" s="878"/>
      <c r="G830" s="878"/>
      <c r="H830" s="878"/>
      <c r="I830" s="878"/>
      <c r="J830" s="878"/>
      <c r="K830" s="879"/>
      <c r="L830" s="853" t="s">
        <v>359</v>
      </c>
    </row>
    <row r="831" spans="2:12" x14ac:dyDescent="0.2">
      <c r="B831" s="872"/>
      <c r="C831" s="880"/>
      <c r="D831" s="882"/>
      <c r="E831" s="880"/>
      <c r="F831" s="881"/>
      <c r="G831" s="881"/>
      <c r="H831" s="881"/>
      <c r="I831" s="881"/>
      <c r="J831" s="881"/>
      <c r="K831" s="882"/>
      <c r="L831" s="854"/>
    </row>
    <row r="832" spans="2:12" x14ac:dyDescent="0.2">
      <c r="B832" s="456"/>
      <c r="C832" s="855"/>
      <c r="D832" s="856"/>
      <c r="E832" s="857"/>
      <c r="F832" s="858"/>
      <c r="G832" s="858"/>
      <c r="H832" s="858"/>
      <c r="I832" s="858"/>
      <c r="J832" s="858"/>
      <c r="K832" s="859"/>
      <c r="L832" s="457"/>
    </row>
    <row r="833" spans="2:12" x14ac:dyDescent="0.2">
      <c r="B833" s="456"/>
      <c r="C833" s="855"/>
      <c r="D833" s="856"/>
      <c r="E833" s="857"/>
      <c r="F833" s="858"/>
      <c r="G833" s="858"/>
      <c r="H833" s="858"/>
      <c r="I833" s="858"/>
      <c r="J833" s="858"/>
      <c r="K833" s="859"/>
      <c r="L833" s="457"/>
    </row>
    <row r="834" spans="2:12" x14ac:dyDescent="0.2">
      <c r="B834" s="456"/>
      <c r="C834" s="855"/>
      <c r="D834" s="856"/>
      <c r="E834" s="860"/>
      <c r="F834" s="861"/>
      <c r="G834" s="861"/>
      <c r="H834" s="861"/>
      <c r="I834" s="861"/>
      <c r="J834" s="861"/>
      <c r="K834" s="862"/>
      <c r="L834" s="457"/>
    </row>
    <row r="835" spans="2:12" x14ac:dyDescent="0.2">
      <c r="B835" s="456"/>
      <c r="C835" s="855"/>
      <c r="D835" s="856"/>
      <c r="E835" s="860"/>
      <c r="F835" s="861"/>
      <c r="G835" s="861"/>
      <c r="H835" s="861"/>
      <c r="I835" s="861"/>
      <c r="J835" s="861"/>
      <c r="K835" s="862"/>
      <c r="L835" s="457"/>
    </row>
    <row r="836" spans="2:12" x14ac:dyDescent="0.2">
      <c r="B836" s="456"/>
      <c r="C836" s="855"/>
      <c r="D836" s="856"/>
      <c r="E836" s="860"/>
      <c r="F836" s="861"/>
      <c r="G836" s="861"/>
      <c r="H836" s="861"/>
      <c r="I836" s="861"/>
      <c r="J836" s="861"/>
      <c r="K836" s="862"/>
      <c r="L836" s="457"/>
    </row>
    <row r="837" spans="2:12" x14ac:dyDescent="0.2">
      <c r="B837" s="863" t="s">
        <v>360</v>
      </c>
      <c r="C837" s="864"/>
      <c r="D837" s="864"/>
      <c r="E837" s="864"/>
      <c r="F837" s="864"/>
      <c r="G837" s="864"/>
      <c r="H837" s="864"/>
      <c r="I837" s="864"/>
      <c r="J837" s="864"/>
      <c r="K837" s="865"/>
      <c r="L837" s="227">
        <f>SUM(L832:L836)</f>
        <v>0</v>
      </c>
    </row>
    <row r="838" spans="2:12" x14ac:dyDescent="0.2">
      <c r="B838" s="866" t="s">
        <v>406</v>
      </c>
      <c r="C838" s="867"/>
      <c r="D838" s="867"/>
      <c r="E838" s="867"/>
      <c r="F838" s="867"/>
      <c r="G838" s="867"/>
      <c r="H838" s="867"/>
      <c r="I838" s="867"/>
      <c r="J838" s="867"/>
      <c r="K838" s="868"/>
      <c r="L838" s="228">
        <f>L837+L828</f>
        <v>4</v>
      </c>
    </row>
    <row r="839" spans="2:12" x14ac:dyDescent="0.2">
      <c r="B839" s="795" t="s">
        <v>215</v>
      </c>
      <c r="C839" s="796"/>
      <c r="D839" s="796"/>
      <c r="E839" s="796"/>
      <c r="F839" s="796"/>
      <c r="G839" s="796"/>
      <c r="H839" s="796"/>
      <c r="I839" s="796"/>
      <c r="J839" s="796"/>
      <c r="K839" s="796"/>
      <c r="L839" s="797"/>
    </row>
    <row r="840" spans="2:12" x14ac:dyDescent="0.2">
      <c r="B840" s="840" t="s">
        <v>363</v>
      </c>
      <c r="C840" s="819"/>
      <c r="D840" s="819"/>
      <c r="E840" s="819"/>
      <c r="F840" s="819"/>
      <c r="G840" s="819"/>
      <c r="H840" s="819"/>
      <c r="I840" s="819"/>
      <c r="J840" s="840" t="s">
        <v>364</v>
      </c>
      <c r="K840" s="819"/>
      <c r="L840" s="841"/>
    </row>
    <row r="841" spans="2:12" x14ac:dyDescent="0.2">
      <c r="B841" s="871" t="s">
        <v>362</v>
      </c>
      <c r="C841" s="873" t="s">
        <v>29</v>
      </c>
      <c r="D841" s="874"/>
      <c r="E841" s="877" t="s">
        <v>1</v>
      </c>
      <c r="F841" s="878"/>
      <c r="G841" s="878"/>
      <c r="H841" s="879"/>
      <c r="I841" s="883" t="s">
        <v>359</v>
      </c>
      <c r="J841" s="885" t="s">
        <v>29</v>
      </c>
      <c r="K841" s="887" t="s">
        <v>1</v>
      </c>
      <c r="L841" s="883" t="s">
        <v>365</v>
      </c>
    </row>
    <row r="842" spans="2:12" x14ac:dyDescent="0.2">
      <c r="B842" s="872"/>
      <c r="C842" s="875"/>
      <c r="D842" s="876"/>
      <c r="E842" s="880"/>
      <c r="F842" s="881"/>
      <c r="G842" s="881"/>
      <c r="H842" s="882"/>
      <c r="I842" s="884"/>
      <c r="J842" s="886"/>
      <c r="K842" s="888"/>
      <c r="L842" s="884"/>
    </row>
    <row r="843" spans="2:12" x14ac:dyDescent="0.2">
      <c r="B843" s="229"/>
      <c r="C843" s="869"/>
      <c r="D843" s="859"/>
      <c r="E843" s="869"/>
      <c r="F843" s="870"/>
      <c r="G843" s="870"/>
      <c r="H843" s="859"/>
      <c r="I843" s="231"/>
      <c r="J843" s="455"/>
      <c r="K843" s="446"/>
      <c r="L843" s="221"/>
    </row>
    <row r="844" spans="2:12" x14ac:dyDescent="0.2">
      <c r="B844" s="229"/>
      <c r="C844" s="869"/>
      <c r="D844" s="859"/>
      <c r="E844" s="869"/>
      <c r="F844" s="870"/>
      <c r="G844" s="870"/>
      <c r="H844" s="859"/>
      <c r="I844" s="234"/>
      <c r="J844" s="235"/>
      <c r="K844" s="236"/>
      <c r="L844" s="237"/>
    </row>
    <row r="845" spans="2:12" x14ac:dyDescent="0.2">
      <c r="B845" s="229"/>
      <c r="C845" s="869"/>
      <c r="D845" s="859"/>
      <c r="E845" s="869"/>
      <c r="F845" s="870"/>
      <c r="G845" s="870"/>
      <c r="H845" s="859"/>
      <c r="I845" s="239"/>
      <c r="J845" s="230"/>
      <c r="K845" s="238"/>
      <c r="L845" s="220"/>
    </row>
    <row r="846" spans="2:12" x14ac:dyDescent="0.2">
      <c r="B846" s="814" t="s">
        <v>366</v>
      </c>
      <c r="C846" s="815"/>
      <c r="D846" s="815"/>
      <c r="E846" s="815"/>
      <c r="F846" s="815"/>
      <c r="G846" s="815"/>
      <c r="H846" s="816"/>
      <c r="I846" s="252">
        <f>SUM(I843:I845)</f>
        <v>0</v>
      </c>
      <c r="J846" s="817" t="s">
        <v>366</v>
      </c>
      <c r="K846" s="818"/>
      <c r="L846" s="240">
        <f>SUM(L843:L845)</f>
        <v>0</v>
      </c>
    </row>
    <row r="847" spans="2:12" x14ac:dyDescent="0.2">
      <c r="B847" s="814" t="s">
        <v>27</v>
      </c>
      <c r="C847" s="815"/>
      <c r="D847" s="815"/>
      <c r="E847" s="815"/>
      <c r="F847" s="815"/>
      <c r="G847" s="815"/>
      <c r="H847" s="815"/>
      <c r="I847" s="815"/>
      <c r="J847" s="815"/>
      <c r="K847" s="816"/>
      <c r="L847" s="240">
        <f>L846+I846</f>
        <v>0</v>
      </c>
    </row>
    <row r="848" spans="2:12" x14ac:dyDescent="0.2">
      <c r="B848" s="795" t="s">
        <v>388</v>
      </c>
      <c r="C848" s="796"/>
      <c r="D848" s="796"/>
      <c r="E848" s="796"/>
      <c r="F848" s="796"/>
      <c r="G848" s="796"/>
      <c r="H848" s="796"/>
      <c r="I848" s="796"/>
      <c r="J848" s="796"/>
      <c r="K848" s="796"/>
      <c r="L848" s="797"/>
    </row>
    <row r="849" spans="2:12" x14ac:dyDescent="0.2">
      <c r="B849" s="840" t="s">
        <v>368</v>
      </c>
      <c r="C849" s="819"/>
      <c r="D849" s="841"/>
      <c r="E849" s="819" t="s">
        <v>394</v>
      </c>
      <c r="F849" s="819"/>
      <c r="G849" s="820" t="s">
        <v>389</v>
      </c>
      <c r="H849" s="821"/>
      <c r="I849" s="821"/>
      <c r="J849" s="821"/>
      <c r="K849" s="821"/>
      <c r="L849" s="822"/>
    </row>
    <row r="850" spans="2:12" x14ac:dyDescent="0.2">
      <c r="B850" s="823" t="s">
        <v>393</v>
      </c>
      <c r="C850" s="824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25"/>
      <c r="E851" s="268"/>
      <c r="F851" s="827"/>
      <c r="G851" s="820"/>
      <c r="H851" s="821"/>
      <c r="I851" s="821"/>
      <c r="J851" s="821"/>
      <c r="K851" s="821"/>
      <c r="L851" s="822"/>
    </row>
    <row r="852" spans="2:12" x14ac:dyDescent="0.2">
      <c r="B852" s="324"/>
      <c r="C852" s="324"/>
      <c r="D852" s="826"/>
      <c r="E852" s="268"/>
      <c r="F852" s="828"/>
      <c r="G852" s="820"/>
      <c r="H852" s="821"/>
      <c r="I852" s="821"/>
      <c r="J852" s="821"/>
      <c r="K852" s="821"/>
      <c r="L852" s="822"/>
    </row>
    <row r="853" spans="2:12" x14ac:dyDescent="0.2">
      <c r="B853" s="829" t="s">
        <v>367</v>
      </c>
      <c r="C853" s="830"/>
      <c r="D853" s="830"/>
      <c r="E853" s="830"/>
      <c r="F853" s="830"/>
      <c r="G853" s="830"/>
      <c r="H853" s="830"/>
      <c r="I853" s="830"/>
      <c r="J853" s="830"/>
      <c r="K853" s="830"/>
      <c r="L853" s="831"/>
    </row>
    <row r="854" spans="2:12" ht="25.5" x14ac:dyDescent="0.2">
      <c r="B854" s="263" t="s">
        <v>368</v>
      </c>
      <c r="C854" s="832" t="s">
        <v>369</v>
      </c>
      <c r="D854" s="833"/>
      <c r="E854" s="834"/>
      <c r="F854" s="832" t="s">
        <v>370</v>
      </c>
      <c r="G854" s="833"/>
      <c r="H854" s="834"/>
      <c r="I854" s="832" t="s">
        <v>371</v>
      </c>
      <c r="J854" s="834"/>
      <c r="K854" s="241" t="s">
        <v>372</v>
      </c>
      <c r="L854" s="242" t="s">
        <v>373</v>
      </c>
    </row>
    <row r="855" spans="2:12" x14ac:dyDescent="0.2">
      <c r="B855" s="243" t="s">
        <v>374</v>
      </c>
      <c r="C855" s="835" t="s">
        <v>407</v>
      </c>
      <c r="D855" s="836"/>
      <c r="E855" s="837"/>
      <c r="F855" s="838"/>
      <c r="G855" s="839"/>
      <c r="H855" s="451"/>
      <c r="I855" s="838"/>
      <c r="J855" s="839"/>
      <c r="K855" s="266"/>
      <c r="L855" s="245"/>
    </row>
    <row r="856" spans="2:12" x14ac:dyDescent="0.2">
      <c r="B856" s="243" t="s">
        <v>375</v>
      </c>
      <c r="C856" s="835" t="s">
        <v>407</v>
      </c>
      <c r="D856" s="836"/>
      <c r="E856" s="837"/>
      <c r="F856" s="838"/>
      <c r="G856" s="839"/>
      <c r="H856" s="451"/>
      <c r="I856" s="838"/>
      <c r="J856" s="839"/>
      <c r="K856" s="266"/>
      <c r="L856" s="245"/>
    </row>
    <row r="857" spans="2:12" x14ac:dyDescent="0.2">
      <c r="B857" s="243" t="s">
        <v>376</v>
      </c>
      <c r="C857" s="835" t="s">
        <v>407</v>
      </c>
      <c r="D857" s="836"/>
      <c r="E857" s="837"/>
      <c r="F857" s="838"/>
      <c r="G857" s="839"/>
      <c r="H857" s="451"/>
      <c r="I857" s="838"/>
      <c r="J857" s="839"/>
      <c r="K857" s="266"/>
      <c r="L857" s="245"/>
    </row>
    <row r="858" spans="2:12" x14ac:dyDescent="0.2">
      <c r="B858" s="842" t="s">
        <v>377</v>
      </c>
      <c r="C858" s="843"/>
      <c r="D858" s="843"/>
      <c r="E858" s="843"/>
      <c r="F858" s="843"/>
      <c r="G858" s="843"/>
      <c r="H858" s="843"/>
      <c r="I858" s="843"/>
      <c r="J858" s="844"/>
      <c r="K858" s="851" t="s">
        <v>378</v>
      </c>
      <c r="L858" s="852"/>
    </row>
    <row r="859" spans="2:12" x14ac:dyDescent="0.2">
      <c r="B859" s="845"/>
      <c r="C859" s="846"/>
      <c r="D859" s="846"/>
      <c r="E859" s="846"/>
      <c r="F859" s="846"/>
      <c r="G859" s="846"/>
      <c r="H859" s="846"/>
      <c r="I859" s="846"/>
      <c r="J859" s="847"/>
      <c r="K859" s="246" t="s">
        <v>379</v>
      </c>
      <c r="L859" s="245"/>
    </row>
    <row r="860" spans="2:12" x14ac:dyDescent="0.2">
      <c r="B860" s="845"/>
      <c r="C860" s="846"/>
      <c r="D860" s="846"/>
      <c r="E860" s="846"/>
      <c r="F860" s="846"/>
      <c r="G860" s="846"/>
      <c r="H860" s="846"/>
      <c r="I860" s="846"/>
      <c r="J860" s="847"/>
      <c r="K860" s="246" t="s">
        <v>380</v>
      </c>
      <c r="L860" s="245"/>
    </row>
    <row r="861" spans="2:12" ht="13.5" thickBot="1" x14ac:dyDescent="0.25">
      <c r="B861" s="848"/>
      <c r="C861" s="849"/>
      <c r="D861" s="849"/>
      <c r="E861" s="849"/>
      <c r="F861" s="849"/>
      <c r="G861" s="849"/>
      <c r="H861" s="849"/>
      <c r="I861" s="849"/>
      <c r="J861" s="850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95" t="s">
        <v>382</v>
      </c>
      <c r="C864" s="796"/>
      <c r="D864" s="796"/>
      <c r="E864" s="796"/>
      <c r="F864" s="796"/>
      <c r="G864" s="796"/>
      <c r="H864" s="796"/>
      <c r="I864" s="796"/>
      <c r="J864" s="796"/>
      <c r="K864" s="796"/>
      <c r="L864" s="797"/>
    </row>
    <row r="865" spans="2:12" x14ac:dyDescent="0.2">
      <c r="B865" s="300">
        <v>1</v>
      </c>
      <c r="C865" s="782" t="s">
        <v>522</v>
      </c>
      <c r="D865" s="783"/>
      <c r="E865" s="783"/>
      <c r="F865" s="783"/>
      <c r="G865" s="783"/>
      <c r="H865" s="783"/>
      <c r="I865" s="783"/>
      <c r="J865" s="783"/>
      <c r="K865" s="783"/>
      <c r="L865" s="784"/>
    </row>
    <row r="866" spans="2:12" x14ac:dyDescent="0.2">
      <c r="B866" s="427">
        <v>2</v>
      </c>
      <c r="C866" s="785" t="s">
        <v>521</v>
      </c>
      <c r="D866" s="786"/>
      <c r="E866" s="786"/>
      <c r="F866" s="786"/>
      <c r="G866" s="786"/>
      <c r="H866" s="786"/>
      <c r="I866" s="786"/>
      <c r="J866" s="786"/>
      <c r="K866" s="786"/>
      <c r="L866" s="787"/>
    </row>
    <row r="867" spans="2:12" x14ac:dyDescent="0.2">
      <c r="B867" s="429">
        <v>3</v>
      </c>
      <c r="C867" s="785" t="s">
        <v>520</v>
      </c>
      <c r="D867" s="786"/>
      <c r="E867" s="786"/>
      <c r="F867" s="786"/>
      <c r="G867" s="786"/>
      <c r="H867" s="786"/>
      <c r="I867" s="786"/>
      <c r="J867" s="786"/>
      <c r="K867" s="786"/>
      <c r="L867" s="787"/>
    </row>
    <row r="868" spans="2:12" x14ac:dyDescent="0.2">
      <c r="B868" s="356">
        <v>4</v>
      </c>
      <c r="C868" s="785" t="s">
        <v>523</v>
      </c>
      <c r="D868" s="786"/>
      <c r="E868" s="786"/>
      <c r="F868" s="786"/>
      <c r="G868" s="786"/>
      <c r="H868" s="786"/>
      <c r="I868" s="786"/>
      <c r="J868" s="786"/>
      <c r="K868" s="786"/>
      <c r="L868" s="787"/>
    </row>
    <row r="869" spans="2:12" x14ac:dyDescent="0.2">
      <c r="B869" s="470">
        <v>5</v>
      </c>
      <c r="C869" s="785" t="s">
        <v>524</v>
      </c>
      <c r="D869" s="786"/>
      <c r="E869" s="786"/>
      <c r="F869" s="786"/>
      <c r="G869" s="786"/>
      <c r="H869" s="786"/>
      <c r="I869" s="786"/>
      <c r="J869" s="786"/>
      <c r="K869" s="786"/>
      <c r="L869" s="787"/>
    </row>
    <row r="870" spans="2:12" x14ac:dyDescent="0.2">
      <c r="B870" s="300">
        <v>6</v>
      </c>
      <c r="C870" s="785" t="s">
        <v>525</v>
      </c>
      <c r="D870" s="786"/>
      <c r="E870" s="786"/>
      <c r="F870" s="786"/>
      <c r="G870" s="786"/>
      <c r="H870" s="786"/>
      <c r="I870" s="786"/>
      <c r="J870" s="786"/>
      <c r="K870" s="786"/>
      <c r="L870" s="787"/>
    </row>
    <row r="871" spans="2:12" x14ac:dyDescent="0.2">
      <c r="B871" s="795" t="s">
        <v>386</v>
      </c>
      <c r="C871" s="796"/>
      <c r="D871" s="796"/>
      <c r="E871" s="796"/>
      <c r="F871" s="796"/>
      <c r="G871" s="796"/>
      <c r="H871" s="796"/>
      <c r="I871" s="796"/>
      <c r="J871" s="796"/>
      <c r="K871" s="796"/>
      <c r="L871" s="797"/>
    </row>
    <row r="872" spans="2:12" x14ac:dyDescent="0.2">
      <c r="B872" s="269"/>
      <c r="C872" s="794"/>
      <c r="D872" s="783"/>
      <c r="E872" s="783"/>
      <c r="F872" s="783"/>
      <c r="G872" s="783"/>
      <c r="H872" s="783"/>
      <c r="I872" s="783"/>
      <c r="J872" s="783"/>
      <c r="K872" s="783"/>
      <c r="L872" s="784"/>
    </row>
    <row r="873" spans="2:12" x14ac:dyDescent="0.2">
      <c r="B873" s="269"/>
      <c r="C873" s="794"/>
      <c r="D873" s="783"/>
      <c r="E873" s="783"/>
      <c r="F873" s="783"/>
      <c r="G873" s="783"/>
      <c r="H873" s="783"/>
      <c r="I873" s="783"/>
      <c r="J873" s="783"/>
      <c r="K873" s="783"/>
      <c r="L873" s="784"/>
    </row>
    <row r="874" spans="2:12" x14ac:dyDescent="0.2">
      <c r="B874" s="269"/>
      <c r="C874" s="794"/>
      <c r="D874" s="783"/>
      <c r="E874" s="783"/>
      <c r="F874" s="783"/>
      <c r="G874" s="783"/>
      <c r="H874" s="783"/>
      <c r="I874" s="783"/>
      <c r="J874" s="783"/>
      <c r="K874" s="783"/>
      <c r="L874" s="784"/>
    </row>
    <row r="875" spans="2:12" x14ac:dyDescent="0.2">
      <c r="B875" s="795" t="s">
        <v>387</v>
      </c>
      <c r="C875" s="796"/>
      <c r="D875" s="796"/>
      <c r="E875" s="796"/>
      <c r="F875" s="796"/>
      <c r="G875" s="796"/>
      <c r="H875" s="796"/>
      <c r="I875" s="796"/>
      <c r="J875" s="796"/>
      <c r="K875" s="796"/>
      <c r="L875" s="797"/>
    </row>
    <row r="876" spans="2:12" x14ac:dyDescent="0.2">
      <c r="B876" s="269"/>
      <c r="C876" s="782"/>
      <c r="D876" s="783"/>
      <c r="E876" s="783"/>
      <c r="F876" s="783"/>
      <c r="G876" s="783"/>
      <c r="H876" s="783"/>
      <c r="I876" s="783"/>
      <c r="J876" s="783"/>
      <c r="K876" s="783"/>
      <c r="L876" s="784"/>
    </row>
    <row r="877" spans="2:12" x14ac:dyDescent="0.2">
      <c r="B877" s="269"/>
      <c r="C877" s="782"/>
      <c r="D877" s="783"/>
      <c r="E877" s="783"/>
      <c r="F877" s="783"/>
      <c r="G877" s="783"/>
      <c r="H877" s="783"/>
      <c r="I877" s="783"/>
      <c r="J877" s="783"/>
      <c r="K877" s="783"/>
      <c r="L877" s="784"/>
    </row>
    <row r="878" spans="2:12" x14ac:dyDescent="0.2">
      <c r="B878" s="269"/>
      <c r="C878" s="782"/>
      <c r="D878" s="783"/>
      <c r="E878" s="783"/>
      <c r="F878" s="783"/>
      <c r="G878" s="783"/>
      <c r="H878" s="783"/>
      <c r="I878" s="783"/>
      <c r="J878" s="783"/>
      <c r="K878" s="783"/>
      <c r="L878" s="784"/>
    </row>
    <row r="879" spans="2:12" x14ac:dyDescent="0.2">
      <c r="B879" s="269"/>
      <c r="C879" s="791"/>
      <c r="D879" s="792"/>
      <c r="E879" s="792"/>
      <c r="F879" s="792"/>
      <c r="G879" s="792"/>
      <c r="H879" s="792"/>
      <c r="I879" s="792"/>
      <c r="J879" s="792"/>
      <c r="K879" s="792"/>
      <c r="L879" s="793"/>
    </row>
    <row r="880" spans="2:12" x14ac:dyDescent="0.2">
      <c r="B880" s="269"/>
      <c r="C880" s="782"/>
      <c r="D880" s="783"/>
      <c r="E880" s="783"/>
      <c r="F880" s="783"/>
      <c r="G880" s="783"/>
      <c r="H880" s="783"/>
      <c r="I880" s="783"/>
      <c r="J880" s="783"/>
      <c r="K880" s="783"/>
      <c r="L880" s="784"/>
    </row>
    <row r="881" spans="2:12" x14ac:dyDescent="0.2">
      <c r="B881" s="798" t="s">
        <v>383</v>
      </c>
      <c r="C881" s="799"/>
      <c r="D881" s="799"/>
      <c r="E881" s="799"/>
      <c r="F881" s="799"/>
      <c r="G881" s="799"/>
      <c r="H881" s="799"/>
      <c r="I881" s="799"/>
      <c r="J881" s="799"/>
      <c r="K881" s="799"/>
      <c r="L881" s="800"/>
    </row>
    <row r="882" spans="2:12" x14ac:dyDescent="0.2">
      <c r="B882" s="801" t="s">
        <v>446</v>
      </c>
      <c r="C882" s="783"/>
      <c r="D882" s="783"/>
      <c r="E882" s="783"/>
      <c r="F882" s="783"/>
      <c r="G882" s="783"/>
      <c r="H882" s="783"/>
      <c r="I882" s="783"/>
      <c r="J882" s="783"/>
      <c r="K882" s="783"/>
      <c r="L882" s="784"/>
    </row>
    <row r="883" spans="2:12" x14ac:dyDescent="0.2">
      <c r="B883" s="801"/>
      <c r="C883" s="783"/>
      <c r="D883" s="783"/>
      <c r="E883" s="783"/>
      <c r="F883" s="783"/>
      <c r="G883" s="783"/>
      <c r="H883" s="783"/>
      <c r="I883" s="783"/>
      <c r="J883" s="783"/>
      <c r="K883" s="783"/>
      <c r="L883" s="784"/>
    </row>
    <row r="884" spans="2:12" x14ac:dyDescent="0.2">
      <c r="B884" s="801"/>
      <c r="C884" s="783"/>
      <c r="D884" s="783"/>
      <c r="E884" s="783"/>
      <c r="F884" s="783"/>
      <c r="G884" s="783"/>
      <c r="H884" s="783"/>
      <c r="I884" s="783"/>
      <c r="J884" s="783"/>
      <c r="K884" s="783"/>
      <c r="L884" s="784"/>
    </row>
    <row r="885" spans="2:12" x14ac:dyDescent="0.2">
      <c r="B885" s="801"/>
      <c r="C885" s="783"/>
      <c r="D885" s="783"/>
      <c r="E885" s="783"/>
      <c r="F885" s="783"/>
      <c r="G885" s="783"/>
      <c r="H885" s="783"/>
      <c r="I885" s="783"/>
      <c r="J885" s="783"/>
      <c r="K885" s="783"/>
      <c r="L885" s="784"/>
    </row>
    <row r="886" spans="2:12" x14ac:dyDescent="0.2">
      <c r="B886" s="805"/>
      <c r="C886" s="806"/>
      <c r="D886" s="806"/>
      <c r="E886" s="806"/>
      <c r="F886" s="806"/>
      <c r="G886" s="447"/>
      <c r="H886" s="806"/>
      <c r="I886" s="806"/>
      <c r="J886" s="806"/>
      <c r="K886" s="806"/>
      <c r="L886" s="811"/>
    </row>
    <row r="887" spans="2:12" x14ac:dyDescent="0.2">
      <c r="B887" s="807"/>
      <c r="C887" s="808"/>
      <c r="D887" s="808"/>
      <c r="E887" s="808"/>
      <c r="F887" s="808"/>
      <c r="G887" s="448"/>
      <c r="H887" s="808"/>
      <c r="I887" s="808"/>
      <c r="J887" s="808"/>
      <c r="K887" s="808"/>
      <c r="L887" s="812"/>
    </row>
    <row r="888" spans="2:12" x14ac:dyDescent="0.2">
      <c r="B888" s="807"/>
      <c r="C888" s="808"/>
      <c r="D888" s="808"/>
      <c r="E888" s="808"/>
      <c r="F888" s="808"/>
      <c r="G888" s="448"/>
      <c r="H888" s="808"/>
      <c r="I888" s="808"/>
      <c r="J888" s="808"/>
      <c r="K888" s="808"/>
      <c r="L888" s="812"/>
    </row>
    <row r="889" spans="2:12" x14ac:dyDescent="0.2">
      <c r="B889" s="809"/>
      <c r="C889" s="810"/>
      <c r="D889" s="810"/>
      <c r="E889" s="810"/>
      <c r="F889" s="810"/>
      <c r="G889" s="449"/>
      <c r="H889" s="810"/>
      <c r="I889" s="810"/>
      <c r="J889" s="810"/>
      <c r="K889" s="810"/>
      <c r="L889" s="813"/>
    </row>
    <row r="890" spans="2:12" ht="13.5" thickBot="1" x14ac:dyDescent="0.25">
      <c r="B890" s="788" t="s">
        <v>384</v>
      </c>
      <c r="C890" s="789"/>
      <c r="D890" s="789"/>
      <c r="E890" s="789"/>
      <c r="F890" s="789"/>
      <c r="G890" s="450"/>
      <c r="H890" s="789" t="s">
        <v>385</v>
      </c>
      <c r="I890" s="789"/>
      <c r="J890" s="789"/>
      <c r="K890" s="789"/>
      <c r="L890" s="790"/>
    </row>
    <row r="892" spans="2:12" ht="13.5" thickBot="1" x14ac:dyDescent="0.25"/>
    <row r="893" spans="2:12" ht="23.25" x14ac:dyDescent="0.2">
      <c r="B893" s="899" t="s">
        <v>336</v>
      </c>
      <c r="C893" s="900"/>
      <c r="D893" s="900"/>
      <c r="E893" s="900"/>
      <c r="F893" s="900"/>
      <c r="G893" s="900"/>
      <c r="H893" s="900"/>
      <c r="I893" s="900"/>
      <c r="J893" s="900"/>
      <c r="K893" s="900"/>
      <c r="L893" s="901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902" t="s">
        <v>338</v>
      </c>
      <c r="E896" s="902"/>
      <c r="F896" s="902"/>
      <c r="G896" s="902"/>
      <c r="H896" s="902"/>
      <c r="I896" s="902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903" t="s">
        <v>340</v>
      </c>
      <c r="E897" s="903"/>
      <c r="F897" s="903"/>
      <c r="G897" s="903"/>
      <c r="H897" s="903"/>
      <c r="I897" s="903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904" t="s">
        <v>342</v>
      </c>
      <c r="E898" s="904"/>
      <c r="F898" s="904"/>
      <c r="G898" s="904"/>
      <c r="H898" s="904"/>
      <c r="I898" s="904"/>
      <c r="J898" s="214"/>
      <c r="K898" s="211" t="s">
        <v>343</v>
      </c>
      <c r="L898" s="255">
        <f>IFERROR(L896-L897,"")</f>
        <v>20</v>
      </c>
    </row>
    <row r="899" spans="2:12" x14ac:dyDescent="0.2">
      <c r="B899" s="795" t="s">
        <v>344</v>
      </c>
      <c r="C899" s="796"/>
      <c r="D899" s="796"/>
      <c r="E899" s="796"/>
      <c r="F899" s="796"/>
      <c r="G899" s="796"/>
      <c r="H899" s="796"/>
      <c r="I899" s="796"/>
      <c r="J899" s="796"/>
      <c r="K899" s="796"/>
      <c r="L899" s="797"/>
    </row>
    <row r="900" spans="2:12" x14ac:dyDescent="0.2">
      <c r="B900" s="905" t="s">
        <v>345</v>
      </c>
      <c r="C900" s="889"/>
      <c r="D900" s="889" t="s">
        <v>404</v>
      </c>
      <c r="E900" s="889"/>
      <c r="F900" s="889"/>
      <c r="G900" s="889"/>
      <c r="H900" s="889"/>
      <c r="I900" s="889"/>
      <c r="J900" s="889"/>
      <c r="K900" s="216" t="s">
        <v>346</v>
      </c>
      <c r="L900" s="217">
        <v>44670</v>
      </c>
    </row>
    <row r="901" spans="2:12" x14ac:dyDescent="0.2">
      <c r="B901" s="458" t="s">
        <v>347</v>
      </c>
      <c r="C901" s="889"/>
      <c r="D901" s="889"/>
      <c r="E901" s="889"/>
      <c r="F901" s="889"/>
      <c r="G901" s="889"/>
      <c r="H901" s="889"/>
      <c r="I901" s="889"/>
      <c r="J901" s="889"/>
      <c r="K901" s="216" t="s">
        <v>348</v>
      </c>
      <c r="L901" s="217">
        <v>44701</v>
      </c>
    </row>
    <row r="902" spans="2:12" x14ac:dyDescent="0.2">
      <c r="B902" s="905" t="s">
        <v>349</v>
      </c>
      <c r="C902" s="889"/>
      <c r="D902" s="889" t="s">
        <v>405</v>
      </c>
      <c r="E902" s="889"/>
      <c r="F902" s="889"/>
      <c r="G902" s="889"/>
      <c r="H902" s="889"/>
      <c r="I902" s="889"/>
      <c r="J902" s="889"/>
      <c r="K902" s="889"/>
      <c r="L902" s="890"/>
    </row>
    <row r="903" spans="2:12" x14ac:dyDescent="0.2">
      <c r="B903" s="905" t="s">
        <v>350</v>
      </c>
      <c r="C903" s="906"/>
      <c r="D903" s="906"/>
      <c r="E903" s="889" t="s">
        <v>402</v>
      </c>
      <c r="F903" s="889"/>
      <c r="G903" s="889"/>
      <c r="H903" s="889"/>
      <c r="I903" s="889"/>
      <c r="J903" s="889"/>
      <c r="K903" s="889"/>
      <c r="L903" s="890"/>
    </row>
    <row r="904" spans="2:12" x14ac:dyDescent="0.2">
      <c r="B904" s="458" t="s">
        <v>351</v>
      </c>
      <c r="C904" s="459"/>
      <c r="D904" s="907"/>
      <c r="E904" s="907"/>
      <c r="F904" s="907"/>
      <c r="G904" s="907"/>
      <c r="H904" s="907"/>
      <c r="I904" s="907"/>
      <c r="J904" s="907"/>
      <c r="K904" s="907"/>
      <c r="L904" s="908"/>
    </row>
    <row r="905" spans="2:12" x14ac:dyDescent="0.2">
      <c r="B905" s="795" t="s">
        <v>352</v>
      </c>
      <c r="C905" s="796"/>
      <c r="D905" s="796"/>
      <c r="E905" s="796"/>
      <c r="F905" s="796"/>
      <c r="G905" s="796"/>
      <c r="H905" s="796"/>
      <c r="I905" s="796"/>
      <c r="J905" s="796"/>
      <c r="K905" s="796"/>
      <c r="L905" s="797"/>
    </row>
    <row r="906" spans="2:12" x14ac:dyDescent="0.2">
      <c r="B906" s="905" t="s">
        <v>353</v>
      </c>
      <c r="C906" s="906"/>
      <c r="D906" s="906"/>
      <c r="E906" s="889"/>
      <c r="F906" s="889"/>
      <c r="G906" s="889"/>
      <c r="H906" s="889"/>
      <c r="I906" s="889"/>
      <c r="J906" s="889"/>
      <c r="K906" s="889"/>
      <c r="L906" s="890"/>
    </row>
    <row r="907" spans="2:12" x14ac:dyDescent="0.2">
      <c r="B907" s="219" t="s">
        <v>321</v>
      </c>
      <c r="C907" s="889"/>
      <c r="D907" s="889"/>
      <c r="E907" s="889"/>
      <c r="F907" s="889"/>
      <c r="G907" s="889"/>
      <c r="H907" s="889"/>
      <c r="I907" s="889"/>
      <c r="J907" s="889"/>
      <c r="K907" s="889"/>
      <c r="L907" s="890"/>
    </row>
    <row r="908" spans="2:12" x14ac:dyDescent="0.2">
      <c r="B908" s="219" t="s">
        <v>351</v>
      </c>
      <c r="C908" s="889"/>
      <c r="D908" s="889"/>
      <c r="E908" s="889"/>
      <c r="F908" s="889"/>
      <c r="G908" s="889"/>
      <c r="H908" s="889"/>
      <c r="I908" s="889"/>
      <c r="J908" s="889"/>
      <c r="K908" s="889"/>
      <c r="L908" s="890"/>
    </row>
    <row r="909" spans="2:12" x14ac:dyDescent="0.2">
      <c r="B909" s="219" t="s">
        <v>354</v>
      </c>
      <c r="C909" s="889"/>
      <c r="D909" s="889"/>
      <c r="E909" s="889"/>
      <c r="F909" s="889"/>
      <c r="G909" s="889"/>
      <c r="H909" s="889"/>
      <c r="I909" s="889"/>
      <c r="J909" s="889"/>
      <c r="K909" s="889"/>
      <c r="L909" s="890"/>
    </row>
    <row r="910" spans="2:12" x14ac:dyDescent="0.2">
      <c r="B910" s="795" t="s">
        <v>355</v>
      </c>
      <c r="C910" s="796"/>
      <c r="D910" s="796"/>
      <c r="E910" s="796"/>
      <c r="F910" s="796"/>
      <c r="G910" s="796"/>
      <c r="H910" s="796"/>
      <c r="I910" s="796"/>
      <c r="J910" s="796"/>
      <c r="K910" s="796"/>
      <c r="L910" s="797"/>
    </row>
    <row r="911" spans="2:12" x14ac:dyDescent="0.2">
      <c r="B911" s="840" t="s">
        <v>356</v>
      </c>
      <c r="C911" s="819"/>
      <c r="D911" s="819"/>
      <c r="E911" s="819"/>
      <c r="F911" s="819"/>
      <c r="G911" s="819"/>
      <c r="H911" s="819"/>
      <c r="I911" s="819"/>
      <c r="J911" s="819"/>
      <c r="K911" s="819"/>
      <c r="L911" s="841"/>
    </row>
    <row r="912" spans="2:12" x14ac:dyDescent="0.2">
      <c r="B912" s="891" t="s">
        <v>357</v>
      </c>
      <c r="C912" s="861"/>
      <c r="D912" s="862"/>
      <c r="E912" s="877" t="s">
        <v>358</v>
      </c>
      <c r="F912" s="878"/>
      <c r="G912" s="878"/>
      <c r="H912" s="878"/>
      <c r="I912" s="878"/>
      <c r="J912" s="878"/>
      <c r="K912" s="879"/>
      <c r="L912" s="892" t="s">
        <v>359</v>
      </c>
    </row>
    <row r="913" spans="2:12" x14ac:dyDescent="0.2">
      <c r="B913" s="891"/>
      <c r="C913" s="861"/>
      <c r="D913" s="862"/>
      <c r="E913" s="880"/>
      <c r="F913" s="881"/>
      <c r="G913" s="881"/>
      <c r="H913" s="881"/>
      <c r="I913" s="881"/>
      <c r="J913" s="881"/>
      <c r="K913" s="882"/>
      <c r="L913" s="893"/>
    </row>
    <row r="914" spans="2:12" x14ac:dyDescent="0.2">
      <c r="B914" s="894" t="s">
        <v>400</v>
      </c>
      <c r="C914" s="783"/>
      <c r="D914" s="895"/>
      <c r="E914" s="785" t="s">
        <v>412</v>
      </c>
      <c r="F914" s="896"/>
      <c r="G914" s="896"/>
      <c r="H914" s="896"/>
      <c r="I914" s="896"/>
      <c r="J914" s="896"/>
      <c r="K914" s="895"/>
      <c r="L914" s="220">
        <v>2</v>
      </c>
    </row>
    <row r="915" spans="2:12" x14ac:dyDescent="0.2">
      <c r="B915" s="801" t="s">
        <v>416</v>
      </c>
      <c r="C915" s="783"/>
      <c r="D915" s="895"/>
      <c r="E915" s="897" t="s">
        <v>417</v>
      </c>
      <c r="F915" s="896"/>
      <c r="G915" s="896"/>
      <c r="H915" s="896"/>
      <c r="I915" s="896"/>
      <c r="J915" s="896"/>
      <c r="K915" s="895"/>
      <c r="L915" s="220">
        <v>1</v>
      </c>
    </row>
    <row r="916" spans="2:12" x14ac:dyDescent="0.2">
      <c r="B916" s="801" t="s">
        <v>411</v>
      </c>
      <c r="C916" s="896"/>
      <c r="D916" s="895"/>
      <c r="E916" s="897" t="s">
        <v>413</v>
      </c>
      <c r="F916" s="896"/>
      <c r="G916" s="896"/>
      <c r="H916" s="896"/>
      <c r="I916" s="896"/>
      <c r="J916" s="896"/>
      <c r="K916" s="895"/>
      <c r="L916" s="221">
        <v>1</v>
      </c>
    </row>
    <row r="917" spans="2:12" x14ac:dyDescent="0.2">
      <c r="B917" s="801"/>
      <c r="C917" s="896"/>
      <c r="D917" s="895"/>
      <c r="E917" s="897"/>
      <c r="F917" s="896"/>
      <c r="G917" s="896"/>
      <c r="H917" s="896"/>
      <c r="I917" s="896"/>
      <c r="J917" s="896"/>
      <c r="K917" s="895"/>
      <c r="L917" s="221"/>
    </row>
    <row r="918" spans="2:12" x14ac:dyDescent="0.2">
      <c r="B918" s="814" t="s">
        <v>360</v>
      </c>
      <c r="C918" s="898"/>
      <c r="D918" s="898"/>
      <c r="E918" s="898"/>
      <c r="F918" s="898"/>
      <c r="G918" s="898"/>
      <c r="H918" s="898"/>
      <c r="I918" s="898"/>
      <c r="J918" s="898"/>
      <c r="K918" s="816"/>
      <c r="L918" s="224">
        <f>SUM(L914:L917)</f>
        <v>4</v>
      </c>
    </row>
    <row r="919" spans="2:12" x14ac:dyDescent="0.2">
      <c r="B919" s="840" t="s">
        <v>361</v>
      </c>
      <c r="C919" s="819"/>
      <c r="D919" s="819"/>
      <c r="E919" s="819"/>
      <c r="F919" s="819"/>
      <c r="G919" s="819"/>
      <c r="H919" s="819"/>
      <c r="I919" s="819"/>
      <c r="J919" s="819"/>
      <c r="K919" s="819"/>
      <c r="L919" s="841"/>
    </row>
    <row r="920" spans="2:12" x14ac:dyDescent="0.2">
      <c r="B920" s="871" t="s">
        <v>362</v>
      </c>
      <c r="C920" s="877" t="s">
        <v>357</v>
      </c>
      <c r="D920" s="879"/>
      <c r="E920" s="877" t="s">
        <v>358</v>
      </c>
      <c r="F920" s="878"/>
      <c r="G920" s="878"/>
      <c r="H920" s="878"/>
      <c r="I920" s="878"/>
      <c r="J920" s="878"/>
      <c r="K920" s="879"/>
      <c r="L920" s="853" t="s">
        <v>359</v>
      </c>
    </row>
    <row r="921" spans="2:12" x14ac:dyDescent="0.2">
      <c r="B921" s="872"/>
      <c r="C921" s="880"/>
      <c r="D921" s="882"/>
      <c r="E921" s="880"/>
      <c r="F921" s="881"/>
      <c r="G921" s="881"/>
      <c r="H921" s="881"/>
      <c r="I921" s="881"/>
      <c r="J921" s="881"/>
      <c r="K921" s="882"/>
      <c r="L921" s="854"/>
    </row>
    <row r="922" spans="2:12" x14ac:dyDescent="0.2">
      <c r="B922" s="456"/>
      <c r="C922" s="855"/>
      <c r="D922" s="856"/>
      <c r="E922" s="857"/>
      <c r="F922" s="858"/>
      <c r="G922" s="858"/>
      <c r="H922" s="858"/>
      <c r="I922" s="858"/>
      <c r="J922" s="858"/>
      <c r="K922" s="859"/>
      <c r="L922" s="457"/>
    </row>
    <row r="923" spans="2:12" x14ac:dyDescent="0.2">
      <c r="B923" s="456"/>
      <c r="C923" s="855"/>
      <c r="D923" s="856"/>
      <c r="E923" s="857"/>
      <c r="F923" s="858"/>
      <c r="G923" s="858"/>
      <c r="H923" s="858"/>
      <c r="I923" s="858"/>
      <c r="J923" s="858"/>
      <c r="K923" s="859"/>
      <c r="L923" s="457"/>
    </row>
    <row r="924" spans="2:12" x14ac:dyDescent="0.2">
      <c r="B924" s="456"/>
      <c r="C924" s="855"/>
      <c r="D924" s="856"/>
      <c r="E924" s="860"/>
      <c r="F924" s="861"/>
      <c r="G924" s="861"/>
      <c r="H924" s="861"/>
      <c r="I924" s="861"/>
      <c r="J924" s="861"/>
      <c r="K924" s="862"/>
      <c r="L924" s="457"/>
    </row>
    <row r="925" spans="2:12" x14ac:dyDescent="0.2">
      <c r="B925" s="456"/>
      <c r="C925" s="855"/>
      <c r="D925" s="856"/>
      <c r="E925" s="860"/>
      <c r="F925" s="861"/>
      <c r="G925" s="861"/>
      <c r="H925" s="861"/>
      <c r="I925" s="861"/>
      <c r="J925" s="861"/>
      <c r="K925" s="862"/>
      <c r="L925" s="457"/>
    </row>
    <row r="926" spans="2:12" x14ac:dyDescent="0.2">
      <c r="B926" s="456"/>
      <c r="C926" s="855"/>
      <c r="D926" s="856"/>
      <c r="E926" s="860"/>
      <c r="F926" s="861"/>
      <c r="G926" s="861"/>
      <c r="H926" s="861"/>
      <c r="I926" s="861"/>
      <c r="J926" s="861"/>
      <c r="K926" s="862"/>
      <c r="L926" s="457"/>
    </row>
    <row r="927" spans="2:12" x14ac:dyDescent="0.2">
      <c r="B927" s="863" t="s">
        <v>360</v>
      </c>
      <c r="C927" s="864"/>
      <c r="D927" s="864"/>
      <c r="E927" s="864"/>
      <c r="F927" s="864"/>
      <c r="G927" s="864"/>
      <c r="H927" s="864"/>
      <c r="I927" s="864"/>
      <c r="J927" s="864"/>
      <c r="K927" s="865"/>
      <c r="L927" s="227">
        <f>SUM(L922:L926)</f>
        <v>0</v>
      </c>
    </row>
    <row r="928" spans="2:12" x14ac:dyDescent="0.2">
      <c r="B928" s="866" t="s">
        <v>406</v>
      </c>
      <c r="C928" s="867"/>
      <c r="D928" s="867"/>
      <c r="E928" s="867"/>
      <c r="F928" s="867"/>
      <c r="G928" s="867"/>
      <c r="H928" s="867"/>
      <c r="I928" s="867"/>
      <c r="J928" s="867"/>
      <c r="K928" s="868"/>
      <c r="L928" s="228">
        <f>L927+L918</f>
        <v>4</v>
      </c>
    </row>
    <row r="929" spans="2:12" x14ac:dyDescent="0.2">
      <c r="B929" s="795" t="s">
        <v>215</v>
      </c>
      <c r="C929" s="796"/>
      <c r="D929" s="796"/>
      <c r="E929" s="796"/>
      <c r="F929" s="796"/>
      <c r="G929" s="796"/>
      <c r="H929" s="796"/>
      <c r="I929" s="796"/>
      <c r="J929" s="796"/>
      <c r="K929" s="796"/>
      <c r="L929" s="797"/>
    </row>
    <row r="930" spans="2:12" x14ac:dyDescent="0.2">
      <c r="B930" s="840" t="s">
        <v>363</v>
      </c>
      <c r="C930" s="819"/>
      <c r="D930" s="819"/>
      <c r="E930" s="819"/>
      <c r="F930" s="819"/>
      <c r="G930" s="819"/>
      <c r="H930" s="819"/>
      <c r="I930" s="819"/>
      <c r="J930" s="840" t="s">
        <v>364</v>
      </c>
      <c r="K930" s="819"/>
      <c r="L930" s="841"/>
    </row>
    <row r="931" spans="2:12" x14ac:dyDescent="0.2">
      <c r="B931" s="871" t="s">
        <v>362</v>
      </c>
      <c r="C931" s="873" t="s">
        <v>29</v>
      </c>
      <c r="D931" s="874"/>
      <c r="E931" s="877" t="s">
        <v>1</v>
      </c>
      <c r="F931" s="878"/>
      <c r="G931" s="878"/>
      <c r="H931" s="879"/>
      <c r="I931" s="883" t="s">
        <v>359</v>
      </c>
      <c r="J931" s="885" t="s">
        <v>29</v>
      </c>
      <c r="K931" s="887" t="s">
        <v>1</v>
      </c>
      <c r="L931" s="883" t="s">
        <v>365</v>
      </c>
    </row>
    <row r="932" spans="2:12" x14ac:dyDescent="0.2">
      <c r="B932" s="872"/>
      <c r="C932" s="875"/>
      <c r="D932" s="876"/>
      <c r="E932" s="880"/>
      <c r="F932" s="881"/>
      <c r="G932" s="881"/>
      <c r="H932" s="882"/>
      <c r="I932" s="884"/>
      <c r="J932" s="886"/>
      <c r="K932" s="888"/>
      <c r="L932" s="884"/>
    </row>
    <row r="933" spans="2:12" x14ac:dyDescent="0.2">
      <c r="B933" s="229"/>
      <c r="C933" s="869"/>
      <c r="D933" s="859"/>
      <c r="E933" s="869"/>
      <c r="F933" s="870"/>
      <c r="G933" s="870"/>
      <c r="H933" s="859"/>
      <c r="I933" s="231"/>
      <c r="J933" s="455"/>
      <c r="K933" s="446"/>
      <c r="L933" s="221"/>
    </row>
    <row r="934" spans="2:12" x14ac:dyDescent="0.2">
      <c r="B934" s="229"/>
      <c r="C934" s="869"/>
      <c r="D934" s="859"/>
      <c r="E934" s="869"/>
      <c r="F934" s="870"/>
      <c r="G934" s="870"/>
      <c r="H934" s="859"/>
      <c r="I934" s="234"/>
      <c r="J934" s="235"/>
      <c r="K934" s="236"/>
      <c r="L934" s="237"/>
    </row>
    <row r="935" spans="2:12" x14ac:dyDescent="0.2">
      <c r="B935" s="229"/>
      <c r="C935" s="869"/>
      <c r="D935" s="859"/>
      <c r="E935" s="869"/>
      <c r="F935" s="870"/>
      <c r="G935" s="870"/>
      <c r="H935" s="859"/>
      <c r="I935" s="239"/>
      <c r="J935" s="230"/>
      <c r="K935" s="238"/>
      <c r="L935" s="220"/>
    </row>
    <row r="936" spans="2:12" x14ac:dyDescent="0.2">
      <c r="B936" s="814" t="s">
        <v>366</v>
      </c>
      <c r="C936" s="815"/>
      <c r="D936" s="815"/>
      <c r="E936" s="815"/>
      <c r="F936" s="815"/>
      <c r="G936" s="815"/>
      <c r="H936" s="816"/>
      <c r="I936" s="252">
        <f>SUM(I933:I935)</f>
        <v>0</v>
      </c>
      <c r="J936" s="817" t="s">
        <v>366</v>
      </c>
      <c r="K936" s="818"/>
      <c r="L936" s="240">
        <f>SUM(L933:L935)</f>
        <v>0</v>
      </c>
    </row>
    <row r="937" spans="2:12" x14ac:dyDescent="0.2">
      <c r="B937" s="814" t="s">
        <v>27</v>
      </c>
      <c r="C937" s="815"/>
      <c r="D937" s="815"/>
      <c r="E937" s="815"/>
      <c r="F937" s="815"/>
      <c r="G937" s="815"/>
      <c r="H937" s="815"/>
      <c r="I937" s="815"/>
      <c r="J937" s="815"/>
      <c r="K937" s="816"/>
      <c r="L937" s="240">
        <f>L936+I936</f>
        <v>0</v>
      </c>
    </row>
    <row r="938" spans="2:12" x14ac:dyDescent="0.2">
      <c r="B938" s="795" t="s">
        <v>388</v>
      </c>
      <c r="C938" s="796"/>
      <c r="D938" s="796"/>
      <c r="E938" s="796"/>
      <c r="F938" s="796"/>
      <c r="G938" s="796"/>
      <c r="H938" s="796"/>
      <c r="I938" s="796"/>
      <c r="J938" s="796"/>
      <c r="K938" s="796"/>
      <c r="L938" s="797"/>
    </row>
    <row r="939" spans="2:12" x14ac:dyDescent="0.2">
      <c r="B939" s="840" t="s">
        <v>368</v>
      </c>
      <c r="C939" s="819"/>
      <c r="D939" s="841"/>
      <c r="E939" s="819" t="s">
        <v>394</v>
      </c>
      <c r="F939" s="819"/>
      <c r="G939" s="820" t="s">
        <v>389</v>
      </c>
      <c r="H939" s="821"/>
      <c r="I939" s="821"/>
      <c r="J939" s="821"/>
      <c r="K939" s="821"/>
      <c r="L939" s="822"/>
    </row>
    <row r="940" spans="2:12" x14ac:dyDescent="0.2">
      <c r="B940" s="823" t="s">
        <v>393</v>
      </c>
      <c r="C940" s="824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916"/>
      <c r="E941" s="268"/>
      <c r="F941" s="917"/>
      <c r="G941" s="820"/>
      <c r="H941" s="821"/>
      <c r="I941" s="821"/>
      <c r="J941" s="821"/>
      <c r="K941" s="821"/>
      <c r="L941" s="822"/>
    </row>
    <row r="942" spans="2:12" x14ac:dyDescent="0.2">
      <c r="B942" s="324"/>
      <c r="C942" s="324"/>
      <c r="D942" s="826"/>
      <c r="E942" s="268"/>
      <c r="F942" s="828"/>
      <c r="G942" s="820"/>
      <c r="H942" s="821"/>
      <c r="I942" s="821"/>
      <c r="J942" s="821"/>
      <c r="K942" s="821"/>
      <c r="L942" s="822"/>
    </row>
    <row r="943" spans="2:12" x14ac:dyDescent="0.2">
      <c r="B943" s="829" t="s">
        <v>367</v>
      </c>
      <c r="C943" s="830"/>
      <c r="D943" s="830"/>
      <c r="E943" s="830"/>
      <c r="F943" s="830"/>
      <c r="G943" s="830"/>
      <c r="H943" s="830"/>
      <c r="I943" s="830"/>
      <c r="J943" s="830"/>
      <c r="K943" s="830"/>
      <c r="L943" s="831"/>
    </row>
    <row r="944" spans="2:12" ht="25.5" x14ac:dyDescent="0.2">
      <c r="B944" s="263" t="s">
        <v>368</v>
      </c>
      <c r="C944" s="832" t="s">
        <v>369</v>
      </c>
      <c r="D944" s="833"/>
      <c r="E944" s="834"/>
      <c r="F944" s="832" t="s">
        <v>370</v>
      </c>
      <c r="G944" s="833"/>
      <c r="H944" s="834"/>
      <c r="I944" s="832" t="s">
        <v>371</v>
      </c>
      <c r="J944" s="834"/>
      <c r="K944" s="241" t="s">
        <v>372</v>
      </c>
      <c r="L944" s="242" t="s">
        <v>373</v>
      </c>
    </row>
    <row r="945" spans="2:12" x14ac:dyDescent="0.2">
      <c r="B945" s="243" t="s">
        <v>374</v>
      </c>
      <c r="C945" s="835"/>
      <c r="D945" s="836"/>
      <c r="E945" s="837"/>
      <c r="F945" s="838"/>
      <c r="G945" s="839"/>
      <c r="H945" s="451"/>
      <c r="I945" s="838" t="s">
        <v>407</v>
      </c>
      <c r="J945" s="839"/>
      <c r="K945" s="266"/>
      <c r="L945" s="245"/>
    </row>
    <row r="946" spans="2:12" x14ac:dyDescent="0.2">
      <c r="B946" s="243" t="s">
        <v>375</v>
      </c>
      <c r="C946" s="835"/>
      <c r="D946" s="836"/>
      <c r="E946" s="837"/>
      <c r="F946" s="838"/>
      <c r="G946" s="839"/>
      <c r="H946" s="451"/>
      <c r="I946" s="838" t="s">
        <v>407</v>
      </c>
      <c r="J946" s="839"/>
      <c r="K946" s="266"/>
      <c r="L946" s="245"/>
    </row>
    <row r="947" spans="2:12" x14ac:dyDescent="0.2">
      <c r="B947" s="243" t="s">
        <v>376</v>
      </c>
      <c r="C947" s="835"/>
      <c r="D947" s="836"/>
      <c r="E947" s="837"/>
      <c r="F947" s="838"/>
      <c r="G947" s="839"/>
      <c r="H947" s="451"/>
      <c r="I947" s="838" t="s">
        <v>407</v>
      </c>
      <c r="J947" s="839"/>
      <c r="K947" s="266"/>
      <c r="L947" s="245"/>
    </row>
    <row r="948" spans="2:12" x14ac:dyDescent="0.2">
      <c r="B948" s="842" t="s">
        <v>377</v>
      </c>
      <c r="C948" s="843"/>
      <c r="D948" s="843"/>
      <c r="E948" s="843"/>
      <c r="F948" s="843"/>
      <c r="G948" s="843"/>
      <c r="H948" s="843"/>
      <c r="I948" s="843"/>
      <c r="J948" s="844"/>
      <c r="K948" s="851" t="s">
        <v>378</v>
      </c>
      <c r="L948" s="852"/>
    </row>
    <row r="949" spans="2:12" x14ac:dyDescent="0.2">
      <c r="B949" s="845"/>
      <c r="C949" s="846"/>
      <c r="D949" s="846"/>
      <c r="E949" s="846"/>
      <c r="F949" s="846"/>
      <c r="G949" s="846"/>
      <c r="H949" s="846"/>
      <c r="I949" s="846"/>
      <c r="J949" s="847"/>
      <c r="K949" s="246" t="s">
        <v>379</v>
      </c>
      <c r="L949" s="245"/>
    </row>
    <row r="950" spans="2:12" x14ac:dyDescent="0.2">
      <c r="B950" s="845"/>
      <c r="C950" s="846"/>
      <c r="D950" s="846"/>
      <c r="E950" s="846"/>
      <c r="F950" s="846"/>
      <c r="G950" s="846"/>
      <c r="H950" s="846"/>
      <c r="I950" s="846"/>
      <c r="J950" s="847"/>
      <c r="K950" s="246" t="s">
        <v>380</v>
      </c>
      <c r="L950" s="245"/>
    </row>
    <row r="951" spans="2:12" ht="13.5" thickBot="1" x14ac:dyDescent="0.25">
      <c r="B951" s="848"/>
      <c r="C951" s="849"/>
      <c r="D951" s="849"/>
      <c r="E951" s="849"/>
      <c r="F951" s="849"/>
      <c r="G951" s="849"/>
      <c r="H951" s="849"/>
      <c r="I951" s="849"/>
      <c r="J951" s="850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95" t="s">
        <v>382</v>
      </c>
      <c r="C954" s="796"/>
      <c r="D954" s="796"/>
      <c r="E954" s="796"/>
      <c r="F954" s="796"/>
      <c r="G954" s="796"/>
      <c r="H954" s="796"/>
      <c r="I954" s="796"/>
      <c r="J954" s="796"/>
      <c r="K954" s="796"/>
      <c r="L954" s="797"/>
    </row>
    <row r="955" spans="2:12" x14ac:dyDescent="0.2">
      <c r="B955" s="300">
        <v>1</v>
      </c>
      <c r="C955" s="782" t="s">
        <v>527</v>
      </c>
      <c r="D955" s="783"/>
      <c r="E955" s="783"/>
      <c r="F955" s="783"/>
      <c r="G955" s="783"/>
      <c r="H955" s="783"/>
      <c r="I955" s="783"/>
      <c r="J955" s="783"/>
      <c r="K955" s="783"/>
      <c r="L955" s="784"/>
    </row>
    <row r="956" spans="2:12" x14ac:dyDescent="0.2">
      <c r="B956" s="427">
        <v>2</v>
      </c>
      <c r="C956" s="785" t="s">
        <v>528</v>
      </c>
      <c r="D956" s="786"/>
      <c r="E956" s="786"/>
      <c r="F956" s="786"/>
      <c r="G956" s="786"/>
      <c r="H956" s="786"/>
      <c r="I956" s="786"/>
      <c r="J956" s="786"/>
      <c r="K956" s="786"/>
      <c r="L956" s="787"/>
    </row>
    <row r="957" spans="2:12" x14ac:dyDescent="0.2">
      <c r="B957" s="429">
        <v>3</v>
      </c>
      <c r="C957" s="785" t="s">
        <v>529</v>
      </c>
      <c r="D957" s="786"/>
      <c r="E957" s="786"/>
      <c r="F957" s="786"/>
      <c r="G957" s="786"/>
      <c r="H957" s="786"/>
      <c r="I957" s="786"/>
      <c r="J957" s="786"/>
      <c r="K957" s="786"/>
      <c r="L957" s="787"/>
    </row>
    <row r="958" spans="2:12" x14ac:dyDescent="0.2">
      <c r="B958" s="356"/>
      <c r="C958" s="785"/>
      <c r="D958" s="786"/>
      <c r="E958" s="786"/>
      <c r="F958" s="786"/>
      <c r="G958" s="786"/>
      <c r="H958" s="786"/>
      <c r="I958" s="786"/>
      <c r="J958" s="786"/>
      <c r="K958" s="786"/>
      <c r="L958" s="787"/>
    </row>
    <row r="959" spans="2:12" x14ac:dyDescent="0.2">
      <c r="B959" s="470"/>
      <c r="C959" s="785"/>
      <c r="D959" s="786"/>
      <c r="E959" s="786"/>
      <c r="F959" s="786"/>
      <c r="G959" s="786"/>
      <c r="H959" s="786"/>
      <c r="I959" s="786"/>
      <c r="J959" s="786"/>
      <c r="K959" s="786"/>
      <c r="L959" s="787"/>
    </row>
    <row r="960" spans="2:12" x14ac:dyDescent="0.2">
      <c r="B960" s="300"/>
      <c r="C960" s="785"/>
      <c r="D960" s="786"/>
      <c r="E960" s="786"/>
      <c r="F960" s="786"/>
      <c r="G960" s="786"/>
      <c r="H960" s="786"/>
      <c r="I960" s="786"/>
      <c r="J960" s="786"/>
      <c r="K960" s="786"/>
      <c r="L960" s="787"/>
    </row>
    <row r="961" spans="2:12" x14ac:dyDescent="0.2">
      <c r="B961" s="795" t="s">
        <v>386</v>
      </c>
      <c r="C961" s="796"/>
      <c r="D961" s="796"/>
      <c r="E961" s="796"/>
      <c r="F961" s="796"/>
      <c r="G961" s="796"/>
      <c r="H961" s="796"/>
      <c r="I961" s="796"/>
      <c r="J961" s="796"/>
      <c r="K961" s="796"/>
      <c r="L961" s="797"/>
    </row>
    <row r="962" spans="2:12" x14ac:dyDescent="0.2">
      <c r="B962" s="269"/>
      <c r="C962" s="794"/>
      <c r="D962" s="783"/>
      <c r="E962" s="783"/>
      <c r="F962" s="783"/>
      <c r="G962" s="783"/>
      <c r="H962" s="783"/>
      <c r="I962" s="783"/>
      <c r="J962" s="783"/>
      <c r="K962" s="783"/>
      <c r="L962" s="784"/>
    </row>
    <row r="963" spans="2:12" x14ac:dyDescent="0.2">
      <c r="B963" s="269"/>
      <c r="C963" s="794"/>
      <c r="D963" s="783"/>
      <c r="E963" s="783"/>
      <c r="F963" s="783"/>
      <c r="G963" s="783"/>
      <c r="H963" s="783"/>
      <c r="I963" s="783"/>
      <c r="J963" s="783"/>
      <c r="K963" s="783"/>
      <c r="L963" s="784"/>
    </row>
    <row r="964" spans="2:12" x14ac:dyDescent="0.2">
      <c r="B964" s="269"/>
      <c r="C964" s="794"/>
      <c r="D964" s="783"/>
      <c r="E964" s="783"/>
      <c r="F964" s="783"/>
      <c r="G964" s="783"/>
      <c r="H964" s="783"/>
      <c r="I964" s="783"/>
      <c r="J964" s="783"/>
      <c r="K964" s="783"/>
      <c r="L964" s="784"/>
    </row>
    <row r="965" spans="2:12" x14ac:dyDescent="0.2">
      <c r="B965" s="795" t="s">
        <v>387</v>
      </c>
      <c r="C965" s="796"/>
      <c r="D965" s="796"/>
      <c r="E965" s="796"/>
      <c r="F965" s="796"/>
      <c r="G965" s="796"/>
      <c r="H965" s="796"/>
      <c r="I965" s="796"/>
      <c r="J965" s="796"/>
      <c r="K965" s="796"/>
      <c r="L965" s="797"/>
    </row>
    <row r="966" spans="2:12" x14ac:dyDescent="0.2">
      <c r="B966" s="269"/>
      <c r="C966" s="782" t="s">
        <v>530</v>
      </c>
      <c r="D966" s="783"/>
      <c r="E966" s="783"/>
      <c r="F966" s="783"/>
      <c r="G966" s="783"/>
      <c r="H966" s="783"/>
      <c r="I966" s="783"/>
      <c r="J966" s="783"/>
      <c r="K966" s="783"/>
      <c r="L966" s="784"/>
    </row>
    <row r="967" spans="2:12" x14ac:dyDescent="0.2">
      <c r="B967" s="269"/>
      <c r="C967" s="782" t="s">
        <v>531</v>
      </c>
      <c r="D967" s="783"/>
      <c r="E967" s="783"/>
      <c r="F967" s="783"/>
      <c r="G967" s="783"/>
      <c r="H967" s="783"/>
      <c r="I967" s="783"/>
      <c r="J967" s="783"/>
      <c r="K967" s="783"/>
      <c r="L967" s="784"/>
    </row>
    <row r="968" spans="2:12" x14ac:dyDescent="0.2">
      <c r="B968" s="269"/>
      <c r="C968" s="782"/>
      <c r="D968" s="783"/>
      <c r="E968" s="783"/>
      <c r="F968" s="783"/>
      <c r="G968" s="783"/>
      <c r="H968" s="783"/>
      <c r="I968" s="783"/>
      <c r="J968" s="783"/>
      <c r="K968" s="783"/>
      <c r="L968" s="784"/>
    </row>
    <row r="969" spans="2:12" x14ac:dyDescent="0.2">
      <c r="B969" s="269"/>
      <c r="C969" s="791"/>
      <c r="D969" s="792"/>
      <c r="E969" s="792"/>
      <c r="F969" s="792"/>
      <c r="G969" s="792"/>
      <c r="H969" s="792"/>
      <c r="I969" s="792"/>
      <c r="J969" s="792"/>
      <c r="K969" s="792"/>
      <c r="L969" s="793"/>
    </row>
    <row r="970" spans="2:12" x14ac:dyDescent="0.2">
      <c r="B970" s="269"/>
      <c r="C970" s="782"/>
      <c r="D970" s="783"/>
      <c r="E970" s="783"/>
      <c r="F970" s="783"/>
      <c r="G970" s="783"/>
      <c r="H970" s="783"/>
      <c r="I970" s="783"/>
      <c r="J970" s="783"/>
      <c r="K970" s="783"/>
      <c r="L970" s="784"/>
    </row>
    <row r="971" spans="2:12" x14ac:dyDescent="0.2">
      <c r="B971" s="798" t="s">
        <v>383</v>
      </c>
      <c r="C971" s="799"/>
      <c r="D971" s="799"/>
      <c r="E971" s="799"/>
      <c r="F971" s="799"/>
      <c r="G971" s="799"/>
      <c r="H971" s="799"/>
      <c r="I971" s="799"/>
      <c r="J971" s="799"/>
      <c r="K971" s="799"/>
      <c r="L971" s="800"/>
    </row>
    <row r="972" spans="2:12" x14ac:dyDescent="0.2">
      <c r="B972" s="801" t="s">
        <v>446</v>
      </c>
      <c r="C972" s="783"/>
      <c r="D972" s="783"/>
      <c r="E972" s="783"/>
      <c r="F972" s="783"/>
      <c r="G972" s="783"/>
      <c r="H972" s="783"/>
      <c r="I972" s="783"/>
      <c r="J972" s="783"/>
      <c r="K972" s="783"/>
      <c r="L972" s="784"/>
    </row>
    <row r="973" spans="2:12" x14ac:dyDescent="0.2">
      <c r="B973" s="801"/>
      <c r="C973" s="783"/>
      <c r="D973" s="783"/>
      <c r="E973" s="783"/>
      <c r="F973" s="783"/>
      <c r="G973" s="783"/>
      <c r="H973" s="783"/>
      <c r="I973" s="783"/>
      <c r="J973" s="783"/>
      <c r="K973" s="783"/>
      <c r="L973" s="784"/>
    </row>
    <row r="974" spans="2:12" x14ac:dyDescent="0.2">
      <c r="B974" s="801"/>
      <c r="C974" s="783"/>
      <c r="D974" s="783"/>
      <c r="E974" s="783"/>
      <c r="F974" s="783"/>
      <c r="G974" s="783"/>
      <c r="H974" s="783"/>
      <c r="I974" s="783"/>
      <c r="J974" s="783"/>
      <c r="K974" s="783"/>
      <c r="L974" s="784"/>
    </row>
    <row r="975" spans="2:12" x14ac:dyDescent="0.2">
      <c r="B975" s="801"/>
      <c r="C975" s="783"/>
      <c r="D975" s="783"/>
      <c r="E975" s="783"/>
      <c r="F975" s="783"/>
      <c r="G975" s="783"/>
      <c r="H975" s="783"/>
      <c r="I975" s="783"/>
      <c r="J975" s="783"/>
      <c r="K975" s="783"/>
      <c r="L975" s="784"/>
    </row>
    <row r="976" spans="2:12" x14ac:dyDescent="0.2">
      <c r="B976" s="805"/>
      <c r="C976" s="806"/>
      <c r="D976" s="806"/>
      <c r="E976" s="806"/>
      <c r="F976" s="806"/>
      <c r="G976" s="447"/>
      <c r="H976" s="806"/>
      <c r="I976" s="806"/>
      <c r="J976" s="806"/>
      <c r="K976" s="806"/>
      <c r="L976" s="811"/>
    </row>
    <row r="977" spans="2:12" x14ac:dyDescent="0.2">
      <c r="B977" s="807"/>
      <c r="C977" s="808"/>
      <c r="D977" s="808"/>
      <c r="E977" s="808"/>
      <c r="F977" s="808"/>
      <c r="G977" s="448"/>
      <c r="H977" s="808"/>
      <c r="I977" s="808"/>
      <c r="J977" s="808"/>
      <c r="K977" s="808"/>
      <c r="L977" s="812"/>
    </row>
    <row r="978" spans="2:12" x14ac:dyDescent="0.2">
      <c r="B978" s="807"/>
      <c r="C978" s="808"/>
      <c r="D978" s="808"/>
      <c r="E978" s="808"/>
      <c r="F978" s="808"/>
      <c r="G978" s="448"/>
      <c r="H978" s="808"/>
      <c r="I978" s="808"/>
      <c r="J978" s="808"/>
      <c r="K978" s="808"/>
      <c r="L978" s="812"/>
    </row>
    <row r="979" spans="2:12" x14ac:dyDescent="0.2">
      <c r="B979" s="809"/>
      <c r="C979" s="810"/>
      <c r="D979" s="810"/>
      <c r="E979" s="810"/>
      <c r="F979" s="810"/>
      <c r="G979" s="449"/>
      <c r="H979" s="810"/>
      <c r="I979" s="810"/>
      <c r="J979" s="810"/>
      <c r="K979" s="810"/>
      <c r="L979" s="813"/>
    </row>
    <row r="980" spans="2:12" ht="13.5" thickBot="1" x14ac:dyDescent="0.25">
      <c r="B980" s="788" t="s">
        <v>384</v>
      </c>
      <c r="C980" s="789"/>
      <c r="D980" s="789"/>
      <c r="E980" s="789"/>
      <c r="F980" s="789"/>
      <c r="G980" s="450"/>
      <c r="H980" s="789" t="s">
        <v>385</v>
      </c>
      <c r="I980" s="789"/>
      <c r="J980" s="789"/>
      <c r="K980" s="789"/>
      <c r="L980" s="790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2" t="s">
        <v>290</v>
      </c>
      <c r="C1" s="672"/>
      <c r="D1" s="672"/>
      <c r="E1" s="672"/>
      <c r="F1" s="672"/>
      <c r="G1" s="672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5" t="s">
        <v>276</v>
      </c>
      <c r="F4" s="676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80" t="s">
        <v>230</v>
      </c>
      <c r="C1" s="680"/>
      <c r="D1" s="680"/>
      <c r="E1" s="680"/>
      <c r="F1" s="680"/>
      <c r="G1" s="680"/>
      <c r="H1" s="680"/>
      <c r="I1" s="680"/>
      <c r="J1" s="680"/>
      <c r="K1" s="680"/>
      <c r="L1" s="680"/>
      <c r="M1" s="680"/>
      <c r="N1" s="680"/>
      <c r="O1" s="680"/>
      <c r="P1" s="680"/>
      <c r="Q1" s="680"/>
      <c r="R1" s="680"/>
      <c r="S1" s="680"/>
      <c r="T1" s="680"/>
      <c r="U1" s="680"/>
      <c r="V1" s="680"/>
      <c r="W1" s="680"/>
      <c r="X1" s="680"/>
      <c r="Y1" s="680"/>
      <c r="Z1" s="680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77">
        <f>I7</f>
        <v>44670</v>
      </c>
      <c r="J6" s="678"/>
      <c r="K6" s="678"/>
      <c r="L6" s="678"/>
      <c r="M6" s="678"/>
      <c r="N6" s="678"/>
      <c r="O6" s="679"/>
      <c r="P6" s="677">
        <f ca="1">P7</f>
        <v>44758</v>
      </c>
      <c r="Q6" s="678"/>
      <c r="R6" s="678"/>
      <c r="S6" s="678"/>
      <c r="T6" s="678"/>
      <c r="U6" s="678"/>
      <c r="V6" s="679"/>
      <c r="W6" s="677">
        <f ca="1">W7</f>
        <v>44758</v>
      </c>
      <c r="X6" s="678"/>
      <c r="Y6" s="678"/>
      <c r="Z6" s="678"/>
      <c r="AA6" s="678"/>
      <c r="AB6" s="678"/>
      <c r="AC6" s="679"/>
      <c r="AD6" s="677">
        <f ca="1">AD7</f>
        <v>44758</v>
      </c>
      <c r="AE6" s="678"/>
      <c r="AF6" s="678"/>
      <c r="AG6" s="678"/>
      <c r="AH6" s="678"/>
      <c r="AI6" s="678"/>
      <c r="AJ6" s="679"/>
      <c r="AK6" s="677">
        <f ca="1">AK7</f>
        <v>44758</v>
      </c>
      <c r="AL6" s="678"/>
      <c r="AM6" s="678"/>
      <c r="AN6" s="678"/>
      <c r="AO6" s="678"/>
      <c r="AP6" s="678"/>
      <c r="AQ6" s="679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44758</v>
      </c>
      <c r="Q7" s="208">
        <f ca="1">P7+1</f>
        <v>44759</v>
      </c>
      <c r="R7" s="208">
        <f t="shared" ref="R7:V7" ca="1" si="1">Q7+1</f>
        <v>44760</v>
      </c>
      <c r="S7" s="208">
        <f t="shared" ca="1" si="1"/>
        <v>44761</v>
      </c>
      <c r="T7" s="208">
        <f t="shared" ca="1" si="1"/>
        <v>44762</v>
      </c>
      <c r="U7" s="208">
        <f t="shared" ca="1" si="1"/>
        <v>44763</v>
      </c>
      <c r="V7" s="208">
        <f t="shared" ca="1" si="1"/>
        <v>44764</v>
      </c>
      <c r="W7" s="208">
        <f ca="1">TODAY()</f>
        <v>44758</v>
      </c>
      <c r="X7" s="208">
        <f ca="1">W7+1</f>
        <v>44759</v>
      </c>
      <c r="Y7" s="208">
        <f t="shared" ref="Y7:AC7" ca="1" si="2">X7+1</f>
        <v>44760</v>
      </c>
      <c r="Z7" s="208">
        <f t="shared" ca="1" si="2"/>
        <v>44761</v>
      </c>
      <c r="AA7" s="208">
        <f t="shared" ca="1" si="2"/>
        <v>44762</v>
      </c>
      <c r="AB7" s="208">
        <f t="shared" ca="1" si="2"/>
        <v>44763</v>
      </c>
      <c r="AC7" s="208">
        <f t="shared" ca="1" si="2"/>
        <v>44764</v>
      </c>
      <c r="AD7" s="208">
        <f ca="1">TODAY()</f>
        <v>44758</v>
      </c>
      <c r="AE7" s="208">
        <f ca="1">AD7+1</f>
        <v>44759</v>
      </c>
      <c r="AF7" s="208">
        <f t="shared" ref="AF7:AJ7" ca="1" si="3">AE7+1</f>
        <v>44760</v>
      </c>
      <c r="AG7" s="208">
        <f t="shared" ca="1" si="3"/>
        <v>44761</v>
      </c>
      <c r="AH7" s="208">
        <f t="shared" ca="1" si="3"/>
        <v>44762</v>
      </c>
      <c r="AI7" s="208">
        <f t="shared" ca="1" si="3"/>
        <v>44763</v>
      </c>
      <c r="AJ7" s="208">
        <f t="shared" ca="1" si="3"/>
        <v>44764</v>
      </c>
      <c r="AK7" s="208">
        <f ca="1">TODAY()</f>
        <v>44758</v>
      </c>
      <c r="AL7" s="208">
        <f ca="1">AK7+1</f>
        <v>44759</v>
      </c>
      <c r="AM7" s="208">
        <f t="shared" ref="AM7:AQ7" ca="1" si="4">AL7+1</f>
        <v>44760</v>
      </c>
      <c r="AN7" s="208">
        <f t="shared" ca="1" si="4"/>
        <v>44761</v>
      </c>
      <c r="AO7" s="208">
        <f t="shared" ca="1" si="4"/>
        <v>44762</v>
      </c>
      <c r="AP7" s="208">
        <f t="shared" ca="1" si="4"/>
        <v>44763</v>
      </c>
      <c r="AQ7" s="208">
        <f t="shared" ca="1" si="4"/>
        <v>44764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81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82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81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82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81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82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81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82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81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82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81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82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81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82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81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82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81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82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81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82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81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82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81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82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81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82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81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82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81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82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81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82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81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82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77" priority="21" operator="greaterThan">
      <formula>0</formula>
    </cfRule>
  </conditionalFormatting>
  <conditionalFormatting sqref="I12:AQ12">
    <cfRule type="cellIs" dxfId="376" priority="20" operator="greaterThan">
      <formula>0</formula>
    </cfRule>
  </conditionalFormatting>
  <conditionalFormatting sqref="I14:AQ14">
    <cfRule type="cellIs" dxfId="375" priority="19" operator="greaterThan">
      <formula>0</formula>
    </cfRule>
  </conditionalFormatting>
  <conditionalFormatting sqref="I16:AQ16">
    <cfRule type="cellIs" dxfId="374" priority="18" operator="greaterThan">
      <formula>0</formula>
    </cfRule>
  </conditionalFormatting>
  <conditionalFormatting sqref="I18:AQ18">
    <cfRule type="cellIs" dxfId="373" priority="17" operator="greaterThan">
      <formula>0</formula>
    </cfRule>
  </conditionalFormatting>
  <conditionalFormatting sqref="I20:AQ20">
    <cfRule type="cellIs" dxfId="372" priority="16" operator="greaterThan">
      <formula>0</formula>
    </cfRule>
  </conditionalFormatting>
  <conditionalFormatting sqref="I22:AQ22">
    <cfRule type="cellIs" dxfId="371" priority="15" operator="greaterThan">
      <formula>0</formula>
    </cfRule>
  </conditionalFormatting>
  <conditionalFormatting sqref="I24:AQ24">
    <cfRule type="cellIs" dxfId="370" priority="14" operator="greaterThan">
      <formula>0</formula>
    </cfRule>
  </conditionalFormatting>
  <conditionalFormatting sqref="I26:AQ26">
    <cfRule type="cellIs" dxfId="369" priority="13" operator="greaterThan">
      <formula>0</formula>
    </cfRule>
  </conditionalFormatting>
  <conditionalFormatting sqref="I28:AQ28">
    <cfRule type="cellIs" dxfId="368" priority="12" operator="greaterThan">
      <formula>0</formula>
    </cfRule>
  </conditionalFormatting>
  <conditionalFormatting sqref="I30:AQ30">
    <cfRule type="cellIs" dxfId="367" priority="11" operator="greaterThan">
      <formula>0</formula>
    </cfRule>
  </conditionalFormatting>
  <conditionalFormatting sqref="I32:AQ32">
    <cfRule type="cellIs" dxfId="366" priority="10" operator="greaterThan">
      <formula>0</formula>
    </cfRule>
  </conditionalFormatting>
  <conditionalFormatting sqref="I34:AQ34">
    <cfRule type="cellIs" dxfId="365" priority="9" operator="greaterThan">
      <formula>0</formula>
    </cfRule>
  </conditionalFormatting>
  <conditionalFormatting sqref="I36:AQ36">
    <cfRule type="cellIs" dxfId="364" priority="8" operator="greaterThan">
      <formula>0</formula>
    </cfRule>
  </conditionalFormatting>
  <conditionalFormatting sqref="I38:AQ38">
    <cfRule type="cellIs" dxfId="363" priority="7" operator="greaterThan">
      <formula>0</formula>
    </cfRule>
  </conditionalFormatting>
  <conditionalFormatting sqref="I40:AQ40">
    <cfRule type="cellIs" dxfId="362" priority="6" operator="greaterThan">
      <formula>0</formula>
    </cfRule>
  </conditionalFormatting>
  <conditionalFormatting sqref="I42:AQ42">
    <cfRule type="cellIs" dxfId="361" priority="5" operator="greaterThan">
      <formula>0</formula>
    </cfRule>
  </conditionalFormatting>
  <conditionalFormatting sqref="E9:E42">
    <cfRule type="cellIs" dxfId="360" priority="1" operator="equal">
      <formula>"Interrompido"</formula>
    </cfRule>
    <cfRule type="cellIs" dxfId="359" priority="2" operator="equal">
      <formula>"Cancelado"</formula>
    </cfRule>
    <cfRule type="cellIs" dxfId="358" priority="3" operator="equal">
      <formula>"Em execução"</formula>
    </cfRule>
    <cfRule type="cellIs" dxfId="357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44758</v>
      </c>
      <c r="M2" s="127">
        <f ca="1">'FÍSICO x FINANCEIRO'!Q7</f>
        <v>44759</v>
      </c>
      <c r="N2" s="127">
        <f ca="1">'FÍSICO x FINANCEIRO'!R7</f>
        <v>44760</v>
      </c>
      <c r="O2" s="127">
        <f ca="1">'FÍSICO x FINANCEIRO'!S7</f>
        <v>44761</v>
      </c>
      <c r="P2" s="127">
        <f ca="1">'FÍSICO x FINANCEIRO'!T7</f>
        <v>44762</v>
      </c>
      <c r="Q2" s="127">
        <f ca="1">'FÍSICO x FINANCEIRO'!U7</f>
        <v>44763</v>
      </c>
      <c r="R2" s="127">
        <f ca="1">'FÍSICO x FINANCEIRO'!V7</f>
        <v>44764</v>
      </c>
      <c r="S2" s="131">
        <f ca="1">'FÍSICO x FINANCEIRO'!W7</f>
        <v>44758</v>
      </c>
      <c r="T2" s="131">
        <f ca="1">'FÍSICO x FINANCEIRO'!X7</f>
        <v>44759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44758</v>
      </c>
      <c r="L2" s="127">
        <f ca="1">'FÍSICO x FINANCEIRO'!Q7</f>
        <v>44759</v>
      </c>
      <c r="M2" s="127">
        <f ca="1">'FÍSICO x FINANCEIRO'!R7</f>
        <v>44760</v>
      </c>
      <c r="N2" s="127">
        <f ca="1">'FÍSICO x FINANCEIRO'!S7</f>
        <v>44761</v>
      </c>
      <c r="O2" s="127">
        <f ca="1">'FÍSICO x FINANCEIRO'!T7</f>
        <v>44762</v>
      </c>
      <c r="P2" s="127">
        <f ca="1">'FÍSICO x FINANCEIRO'!U7</f>
        <v>44763</v>
      </c>
      <c r="Q2" s="127">
        <f ca="1">'FÍSICO x FINANCEIRO'!V7</f>
        <v>44764</v>
      </c>
      <c r="R2" s="131">
        <f ca="1">'FÍSICO x FINANCEIRO'!W7</f>
        <v>44758</v>
      </c>
      <c r="S2" s="131">
        <f ca="1">'FÍSICO x FINANCEIRO'!X7</f>
        <v>44759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90" t="str">
        <f>CUST_Geral_M_OBRA!D6</f>
        <v>Reforma de imóvel em Jacarepaguá</v>
      </c>
      <c r="E6" s="691"/>
      <c r="F6" s="691"/>
      <c r="G6" s="691"/>
      <c r="H6" s="691"/>
      <c r="I6" s="692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93" t="str">
        <f>CUST_Geral_M_OBRA!D7</f>
        <v>Rua Cassiopeia, n° 86, Taquara - RJ</v>
      </c>
      <c r="E7" s="694"/>
      <c r="F7" s="694"/>
      <c r="G7" s="694"/>
      <c r="H7" s="694"/>
      <c r="I7" s="695"/>
      <c r="J7" s="686">
        <f>J8</f>
        <v>44726</v>
      </c>
      <c r="K7" s="686"/>
      <c r="L7" s="686"/>
      <c r="M7" s="686"/>
      <c r="N7" s="686"/>
      <c r="O7" s="686"/>
      <c r="P7" s="687"/>
      <c r="Q7" s="685">
        <f>Q8</f>
        <v>44733</v>
      </c>
      <c r="R7" s="686"/>
      <c r="S7" s="686"/>
      <c r="T7" s="686"/>
      <c r="U7" s="686"/>
      <c r="V7" s="686"/>
      <c r="W7" s="687"/>
      <c r="X7" s="685">
        <f t="shared" ref="X7" si="0">X8</f>
        <v>44740</v>
      </c>
      <c r="Y7" s="686"/>
      <c r="Z7" s="686"/>
      <c r="AA7" s="686"/>
      <c r="AB7" s="686"/>
      <c r="AC7" s="686"/>
      <c r="AD7" s="687"/>
      <c r="AE7" s="685">
        <f t="shared" ref="AE7" si="1">AE8</f>
        <v>44747</v>
      </c>
      <c r="AF7" s="686"/>
      <c r="AG7" s="686"/>
      <c r="AH7" s="686"/>
      <c r="AI7" s="686"/>
      <c r="AJ7" s="686"/>
      <c r="AK7" s="687"/>
      <c r="AL7" s="685">
        <f t="shared" ref="AL7" si="2">AL8</f>
        <v>44754</v>
      </c>
      <c r="AM7" s="686"/>
      <c r="AN7" s="686"/>
      <c r="AO7" s="686"/>
      <c r="AP7" s="686"/>
      <c r="AQ7" s="686"/>
      <c r="AR7" s="687"/>
    </row>
    <row r="8" spans="2:44" x14ac:dyDescent="0.2">
      <c r="B8" s="683" t="s">
        <v>309</v>
      </c>
      <c r="C8" s="684" t="s">
        <v>307</v>
      </c>
      <c r="D8" s="684" t="s">
        <v>308</v>
      </c>
      <c r="E8" s="684" t="s">
        <v>310</v>
      </c>
      <c r="F8" s="688" t="s">
        <v>311</v>
      </c>
      <c r="G8" s="688" t="s">
        <v>312</v>
      </c>
      <c r="H8" s="688" t="s">
        <v>314</v>
      </c>
      <c r="I8" s="689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83"/>
      <c r="C9" s="684"/>
      <c r="D9" s="684"/>
      <c r="E9" s="684"/>
      <c r="F9" s="688"/>
      <c r="G9" s="688"/>
      <c r="H9" s="688"/>
      <c r="I9" s="689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356" priority="2">
      <formula>IF($I10="","",AND(J$8&gt;=$G10,J$8&lt;=$G10))</formula>
    </cfRule>
    <cfRule type="expression" dxfId="355" priority="6">
      <formula>IF($H10="","",AND(J$8&gt;=$G10-($H10-1),J$8&lt;=$G10))</formula>
    </cfRule>
    <cfRule type="expression" dxfId="354" priority="37">
      <formula>IF($F10="","",AND(J$8&gt;=$F10,J$8&lt;=$G10))</formula>
    </cfRule>
    <cfRule type="expression" dxfId="353" priority="38">
      <formula>J$8=TODAY()</formula>
    </cfRule>
    <cfRule type="expression" dxfId="352" priority="39">
      <formula>IF($C10="","",AND(J$8&gt;=$C10,J$8&lt;=$D10))</formula>
    </cfRule>
  </conditionalFormatting>
  <conditionalFormatting sqref="I10:I21">
    <cfRule type="cellIs" dxfId="351" priority="5" operator="notEqual">
      <formula>""</formula>
    </cfRule>
  </conditionalFormatting>
  <conditionalFormatting sqref="H10:H21">
    <cfRule type="cellIs" dxfId="350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707" t="s">
        <v>322</v>
      </c>
      <c r="C4" s="708"/>
      <c r="D4" s="709"/>
      <c r="E4" s="709"/>
      <c r="F4" s="708"/>
      <c r="G4" s="709"/>
      <c r="H4" s="709"/>
      <c r="I4" s="708"/>
      <c r="J4" s="708"/>
      <c r="K4" s="709"/>
      <c r="L4" s="710"/>
      <c r="N4" s="707" t="s">
        <v>322</v>
      </c>
      <c r="O4" s="708"/>
      <c r="P4" s="709"/>
      <c r="Q4" s="709"/>
      <c r="R4" s="708"/>
      <c r="S4" s="709"/>
      <c r="T4" s="709"/>
      <c r="U4" s="708"/>
      <c r="V4" s="708"/>
      <c r="W4" s="709"/>
      <c r="X4" s="710"/>
    </row>
    <row r="5" spans="2:24" x14ac:dyDescent="0.2">
      <c r="B5" s="711" t="s">
        <v>323</v>
      </c>
      <c r="C5" s="711"/>
      <c r="D5" s="711"/>
      <c r="E5" s="711"/>
      <c r="F5" s="711"/>
      <c r="G5" s="711"/>
      <c r="H5" s="711"/>
      <c r="I5" s="711"/>
      <c r="J5" s="711"/>
      <c r="K5" s="711"/>
      <c r="L5" s="711"/>
      <c r="N5" s="711" t="s">
        <v>323</v>
      </c>
      <c r="O5" s="711"/>
      <c r="P5" s="711"/>
      <c r="Q5" s="711"/>
      <c r="R5" s="711"/>
      <c r="S5" s="711"/>
      <c r="T5" s="711"/>
      <c r="U5" s="711"/>
      <c r="V5" s="711"/>
      <c r="W5" s="711"/>
      <c r="X5" s="711"/>
    </row>
    <row r="6" spans="2:24" x14ac:dyDescent="0.2">
      <c r="B6" s="712"/>
      <c r="C6" s="713"/>
      <c r="D6" s="712"/>
      <c r="E6" s="712"/>
      <c r="F6" s="713"/>
      <c r="G6" s="712"/>
      <c r="H6" s="712"/>
      <c r="I6" s="713"/>
      <c r="J6" s="713"/>
      <c r="K6" s="712"/>
      <c r="L6" s="712"/>
      <c r="N6" s="712"/>
      <c r="O6" s="713"/>
      <c r="P6" s="712"/>
      <c r="Q6" s="712"/>
      <c r="R6" s="713"/>
      <c r="S6" s="712"/>
      <c r="T6" s="712"/>
      <c r="U6" s="713"/>
      <c r="V6" s="713"/>
      <c r="W6" s="712"/>
      <c r="X6" s="712"/>
    </row>
    <row r="7" spans="2:24" x14ac:dyDescent="0.2">
      <c r="B7" s="717"/>
      <c r="C7" s="696" t="s">
        <v>320</v>
      </c>
      <c r="D7" s="697"/>
      <c r="E7" s="705" t="str">
        <f>CUST_Geral_M_OBRA!D6</f>
        <v>Reforma de imóvel em Jacarepaguá</v>
      </c>
      <c r="F7" s="706"/>
      <c r="G7" s="705"/>
      <c r="H7" s="705"/>
      <c r="I7" s="706"/>
      <c r="J7" s="706"/>
      <c r="K7" s="705"/>
      <c r="L7" s="705"/>
      <c r="N7" s="714"/>
      <c r="O7" s="696" t="s">
        <v>320</v>
      </c>
      <c r="P7" s="697"/>
      <c r="Q7" s="705" t="str">
        <f>CUST_Geral_M_OBRA!D6</f>
        <v>Reforma de imóvel em Jacarepaguá</v>
      </c>
      <c r="R7" s="706"/>
      <c r="S7" s="705"/>
      <c r="T7" s="705"/>
      <c r="U7" s="706"/>
      <c r="V7" s="706"/>
      <c r="W7" s="705"/>
      <c r="X7" s="705"/>
    </row>
    <row r="8" spans="2:24" x14ac:dyDescent="0.2">
      <c r="B8" s="715"/>
      <c r="C8" s="698" t="s">
        <v>321</v>
      </c>
      <c r="D8" s="699"/>
      <c r="E8" s="705" t="str">
        <f>CUST_Geral_M_OBRA!D7</f>
        <v>Rua Cassiopeia, n° 86, Taquara - RJ</v>
      </c>
      <c r="F8" s="706"/>
      <c r="G8" s="705"/>
      <c r="H8" s="705"/>
      <c r="I8" s="706"/>
      <c r="J8" s="706"/>
      <c r="K8" s="705"/>
      <c r="L8" s="705"/>
      <c r="N8" s="715"/>
      <c r="O8" s="698" t="s">
        <v>321</v>
      </c>
      <c r="P8" s="699"/>
      <c r="Q8" s="705" t="str">
        <f>CUST_Geral_M_OBRA!D7</f>
        <v>Rua Cassiopeia, n° 86, Taquara - RJ</v>
      </c>
      <c r="R8" s="706"/>
      <c r="S8" s="705"/>
      <c r="T8" s="705"/>
      <c r="U8" s="706"/>
      <c r="V8" s="706"/>
      <c r="W8" s="705"/>
      <c r="X8" s="705"/>
    </row>
    <row r="9" spans="2:24" x14ac:dyDescent="0.2">
      <c r="B9" s="715"/>
      <c r="C9" s="698" t="s">
        <v>319</v>
      </c>
      <c r="D9" s="699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15"/>
      <c r="O9" s="698" t="s">
        <v>319</v>
      </c>
      <c r="P9" s="699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16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716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700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00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01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01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01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701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01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701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01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701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01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701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01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01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03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704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704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704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704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704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04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04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04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04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04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704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704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704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04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04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04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04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04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04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04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704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04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04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04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04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04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02"/>
    </row>
    <row r="46" spans="2:8" x14ac:dyDescent="0.2">
      <c r="B46" s="702"/>
    </row>
    <row r="47" spans="2:8" x14ac:dyDescent="0.2">
      <c r="B47" s="702"/>
    </row>
    <row r="48" spans="2:8" x14ac:dyDescent="0.2">
      <c r="B48" s="702"/>
    </row>
    <row r="49" spans="2:2" x14ac:dyDescent="0.2">
      <c r="B49" s="702"/>
    </row>
    <row r="50" spans="2:2" x14ac:dyDescent="0.2">
      <c r="B50" s="702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18" t="s">
        <v>322</v>
      </c>
      <c r="C2" s="719"/>
      <c r="D2" s="719"/>
      <c r="E2" s="719"/>
      <c r="F2" s="719"/>
      <c r="G2" s="719"/>
      <c r="H2" s="719"/>
      <c r="I2" s="720"/>
      <c r="K2" s="718" t="s">
        <v>322</v>
      </c>
      <c r="L2" s="719"/>
      <c r="M2" s="719"/>
      <c r="N2" s="719"/>
      <c r="O2" s="719"/>
      <c r="P2" s="719"/>
      <c r="Q2" s="719"/>
      <c r="R2" s="720"/>
    </row>
    <row r="3" spans="2:18" x14ac:dyDescent="0.2">
      <c r="B3" s="724" t="s">
        <v>621</v>
      </c>
      <c r="C3" s="711"/>
      <c r="D3" s="711"/>
      <c r="E3" s="711"/>
      <c r="F3" s="711"/>
      <c r="G3" s="711"/>
      <c r="H3" s="711"/>
      <c r="I3" s="725"/>
      <c r="K3" s="724" t="s">
        <v>622</v>
      </c>
      <c r="L3" s="711"/>
      <c r="M3" s="711"/>
      <c r="N3" s="711"/>
      <c r="O3" s="711"/>
      <c r="P3" s="711"/>
      <c r="Q3" s="711"/>
      <c r="R3" s="725"/>
    </row>
    <row r="4" spans="2:18" x14ac:dyDescent="0.2">
      <c r="B4" s="726"/>
      <c r="C4" s="727"/>
      <c r="D4" s="727"/>
      <c r="E4" s="727"/>
      <c r="F4" s="727"/>
      <c r="G4" s="727"/>
      <c r="H4" s="727"/>
      <c r="I4" s="728"/>
      <c r="K4" s="726"/>
      <c r="L4" s="727"/>
      <c r="M4" s="727"/>
      <c r="N4" s="727"/>
      <c r="O4" s="727"/>
      <c r="P4" s="727"/>
      <c r="Q4" s="727"/>
      <c r="R4" s="728"/>
    </row>
    <row r="5" spans="2:18" x14ac:dyDescent="0.2">
      <c r="B5" s="512" t="s">
        <v>320</v>
      </c>
      <c r="C5" s="729" t="str">
        <f>CUST_Geral_M_OBRA!$D$6</f>
        <v>Reforma de imóvel em Jacarepaguá</v>
      </c>
      <c r="D5" s="729"/>
      <c r="E5" s="729"/>
      <c r="F5" s="729"/>
      <c r="G5" s="729"/>
      <c r="H5" s="729"/>
      <c r="I5" s="730"/>
      <c r="K5" s="512" t="s">
        <v>320</v>
      </c>
      <c r="L5" s="729" t="str">
        <f>CUST_Geral_M_OBRA!$D$6</f>
        <v>Reforma de imóvel em Jacarepaguá</v>
      </c>
      <c r="M5" s="729"/>
      <c r="N5" s="729"/>
      <c r="O5" s="729"/>
      <c r="P5" s="729"/>
      <c r="Q5" s="729"/>
      <c r="R5" s="730"/>
    </row>
    <row r="6" spans="2:18" x14ac:dyDescent="0.2">
      <c r="B6" s="512" t="s">
        <v>321</v>
      </c>
      <c r="C6" s="731" t="str">
        <f>CUST_Geral_M_OBRA!$D$7</f>
        <v>Rua Cassiopeia, n° 86, Taquara - RJ</v>
      </c>
      <c r="D6" s="731"/>
      <c r="E6" s="731"/>
      <c r="F6" s="731"/>
      <c r="G6" s="731"/>
      <c r="H6" s="731"/>
      <c r="I6" s="732"/>
      <c r="K6" s="512" t="s">
        <v>321</v>
      </c>
      <c r="L6" s="731" t="str">
        <f>CUST_Geral_M_OBRA!$D$7</f>
        <v>Rua Cassiopeia, n° 86, Taquara - RJ</v>
      </c>
      <c r="M6" s="731"/>
      <c r="N6" s="731"/>
      <c r="O6" s="731"/>
      <c r="P6" s="731"/>
      <c r="Q6" s="731"/>
      <c r="R6" s="732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721" t="s">
        <v>617</v>
      </c>
      <c r="C10" s="722"/>
      <c r="D10" s="722"/>
      <c r="E10" s="722"/>
      <c r="F10" s="722"/>
      <c r="G10" s="722"/>
      <c r="H10" s="722"/>
      <c r="I10" s="723"/>
      <c r="K10" s="721" t="s">
        <v>617</v>
      </c>
      <c r="L10" s="722"/>
      <c r="M10" s="722"/>
      <c r="N10" s="722"/>
      <c r="O10" s="722"/>
      <c r="P10" s="722"/>
      <c r="Q10" s="722"/>
      <c r="R10" s="723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21" t="s">
        <v>618</v>
      </c>
      <c r="C45" s="722"/>
      <c r="D45" s="722"/>
      <c r="E45" s="722"/>
      <c r="F45" s="722"/>
      <c r="G45" s="722"/>
      <c r="H45" s="722"/>
      <c r="I45" s="723"/>
      <c r="K45" s="721" t="s">
        <v>618</v>
      </c>
      <c r="L45" s="722"/>
      <c r="M45" s="722"/>
      <c r="N45" s="722"/>
      <c r="O45" s="722"/>
      <c r="P45" s="722"/>
      <c r="Q45" s="722"/>
      <c r="R45" s="723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21" t="s">
        <v>619</v>
      </c>
      <c r="C80" s="722"/>
      <c r="D80" s="722"/>
      <c r="E80" s="722"/>
      <c r="F80" s="722"/>
      <c r="G80" s="722"/>
      <c r="H80" s="722"/>
      <c r="I80" s="723"/>
      <c r="K80" s="721" t="s">
        <v>619</v>
      </c>
      <c r="L80" s="722"/>
      <c r="M80" s="722"/>
      <c r="N80" s="722"/>
      <c r="O80" s="722"/>
      <c r="P80" s="722"/>
      <c r="Q80" s="722"/>
      <c r="R80" s="723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21" t="s">
        <v>620</v>
      </c>
      <c r="C115" s="722"/>
      <c r="D115" s="722"/>
      <c r="E115" s="722"/>
      <c r="F115" s="722"/>
      <c r="G115" s="722"/>
      <c r="H115" s="722"/>
      <c r="I115" s="723"/>
      <c r="K115" s="721" t="s">
        <v>620</v>
      </c>
      <c r="L115" s="722"/>
      <c r="M115" s="722"/>
      <c r="N115" s="722"/>
      <c r="O115" s="722"/>
      <c r="P115" s="722"/>
      <c r="Q115" s="722"/>
      <c r="R115" s="723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2022-07-17T00:08:26Z</dcterms:modified>
</cp:coreProperties>
</file>