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120" windowWidth="20490" windowHeight="7410" tabRatio="721" firstSheet="3" activeTab="9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state="hidden" r:id="rId7"/>
    <sheet name="List_Materiais" sheetId="8" r:id="rId8"/>
    <sheet name="List_Ferramentas" sheetId="10" r:id="rId9"/>
    <sheet name="CUST_M_OBRA" sheetId="11" r:id="rId10"/>
    <sheet name="RDO" sheetId="12" r:id="rId11"/>
    <sheet name="Ordem de Serviço" sheetId="13" r:id="rId12"/>
  </sheets>
  <definedNames>
    <definedName name="_xlnm.Print_Area" localSheetId="3">'CURVA "S"'!$B$4:$N$41</definedName>
    <definedName name="_xlnm.Print_Area" localSheetId="2">'FÍSICO x FINANCEIRO'!$B$1:$Z$47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L11" i="11" l="1"/>
  <c r="L6" i="12"/>
  <c r="L5" i="12"/>
  <c r="L4" i="12"/>
  <c r="L7" i="12" l="1"/>
  <c r="L54" i="12"/>
  <c r="I54" i="12"/>
  <c r="L45" i="12"/>
  <c r="L33" i="12"/>
  <c r="K3" i="12"/>
  <c r="L55" i="12" l="1"/>
  <c r="L46" i="12"/>
  <c r="AE5" i="3"/>
  <c r="K5" i="3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4" i="3"/>
  <c r="AH44" i="3"/>
  <c r="AP44" i="3"/>
  <c r="Z45" i="3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F5" i="3" l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L7" i="3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G12" i="10"/>
  <c r="G13" i="10"/>
  <c r="G14" i="10"/>
  <c r="G15" i="10"/>
  <c r="G16" i="10"/>
  <c r="G17" i="10"/>
  <c r="G18" i="10"/>
  <c r="G19" i="10"/>
  <c r="G20" i="10"/>
  <c r="G11" i="10"/>
  <c r="D9" i="11" l="1"/>
  <c r="E9" i="11" s="1"/>
  <c r="I11" i="11"/>
  <c r="J11" i="11"/>
  <c r="D9" i="10"/>
  <c r="L9" i="8"/>
  <c r="D9" i="8"/>
  <c r="I11" i="6" l="1"/>
  <c r="I12" i="6"/>
  <c r="I13" i="6"/>
  <c r="I14" i="6"/>
  <c r="I15" i="6"/>
  <c r="I16" i="6"/>
  <c r="I17" i="6"/>
  <c r="I18" i="6"/>
  <c r="I19" i="6"/>
  <c r="I20" i="6"/>
  <c r="I21" i="6"/>
  <c r="H12" i="6"/>
  <c r="H13" i="6"/>
  <c r="H16" i="6"/>
  <c r="H17" i="6"/>
  <c r="H20" i="6"/>
  <c r="H21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D11" i="6"/>
  <c r="H11" i="6" s="1"/>
  <c r="D12" i="6"/>
  <c r="D13" i="6"/>
  <c r="D14" i="6"/>
  <c r="H14" i="6" s="1"/>
  <c r="D15" i="6"/>
  <c r="H15" i="6" s="1"/>
  <c r="D16" i="6"/>
  <c r="D17" i="6"/>
  <c r="D18" i="6"/>
  <c r="H18" i="6" s="1"/>
  <c r="D19" i="6"/>
  <c r="H19" i="6" s="1"/>
  <c r="D20" i="6"/>
  <c r="D21" i="6"/>
  <c r="D22" i="6"/>
  <c r="D23" i="6"/>
  <c r="D24" i="6"/>
  <c r="D10" i="6"/>
  <c r="H10" i="6" s="1"/>
  <c r="J8" i="6"/>
  <c r="J7" i="6" s="1"/>
  <c r="I10" i="6" l="1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I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K16" i="3"/>
  <c r="K15" i="3" s="1"/>
  <c r="J14" i="3"/>
  <c r="J13" i="3" s="1"/>
  <c r="I14" i="3"/>
  <c r="I13" i="3" s="1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1" i="2"/>
  <c r="G38" i="2"/>
  <c r="G37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2" i="2"/>
  <c r="G51" i="2"/>
  <c r="N28" i="3"/>
  <c r="E123" i="1"/>
  <c r="C123" i="1"/>
  <c r="L122" i="1"/>
  <c r="E122" i="1"/>
  <c r="C122" i="1"/>
  <c r="L121" i="1"/>
  <c r="E121" i="1"/>
  <c r="C121" i="1"/>
  <c r="L11" i="1"/>
  <c r="I13" i="1" s="1"/>
  <c r="L13" i="1" s="1"/>
  <c r="G46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/>
  <c r="H149" i="1"/>
  <c r="L149" i="1" s="1"/>
  <c r="H148" i="1"/>
  <c r="H173" i="1"/>
  <c r="L173" i="1"/>
  <c r="H172" i="1"/>
  <c r="L172" i="1"/>
  <c r="H171" i="1"/>
  <c r="L171" i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48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6" i="2"/>
  <c r="G55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L284" i="1" s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/>
  <c r="H240" i="1"/>
  <c r="L240" i="1" s="1"/>
  <c r="H241" i="1"/>
  <c r="L241" i="1"/>
  <c r="H242" i="1"/>
  <c r="L242" i="1" s="1"/>
  <c r="H243" i="1"/>
  <c r="L243" i="1"/>
  <c r="H244" i="1"/>
  <c r="L244" i="1" s="1"/>
  <c r="H245" i="1"/>
  <c r="L245" i="1"/>
  <c r="H246" i="1"/>
  <c r="L246" i="1" s="1"/>
  <c r="H247" i="1"/>
  <c r="L247" i="1"/>
  <c r="H248" i="1"/>
  <c r="L248" i="1" s="1"/>
  <c r="H249" i="1"/>
  <c r="L249" i="1"/>
  <c r="H250" i="1"/>
  <c r="L250" i="1" s="1"/>
  <c r="H251" i="1"/>
  <c r="L251" i="1"/>
  <c r="H252" i="1"/>
  <c r="L252" i="1" s="1"/>
  <c r="H253" i="1"/>
  <c r="L253" i="1"/>
  <c r="H254" i="1"/>
  <c r="L254" i="1" s="1"/>
  <c r="H255" i="1"/>
  <c r="L255" i="1"/>
  <c r="H256" i="1"/>
  <c r="L256" i="1" s="1"/>
  <c r="H257" i="1"/>
  <c r="L257" i="1"/>
  <c r="H258" i="1"/>
  <c r="L258" i="1" s="1"/>
  <c r="H259" i="1"/>
  <c r="L259" i="1"/>
  <c r="H260" i="1"/>
  <c r="L260" i="1" s="1"/>
  <c r="H261" i="1"/>
  <c r="L261" i="1"/>
  <c r="H262" i="1"/>
  <c r="L262" i="1" s="1"/>
  <c r="H263" i="1"/>
  <c r="L263" i="1"/>
  <c r="H264" i="1"/>
  <c r="L264" i="1" s="1"/>
  <c r="H370" i="1"/>
  <c r="L370" i="1"/>
  <c r="H371" i="1"/>
  <c r="L371" i="1" s="1"/>
  <c r="H297" i="1"/>
  <c r="L297" i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2" i="2"/>
  <c r="G73" i="2"/>
  <c r="G74" i="2"/>
  <c r="G8" i="2"/>
  <c r="G9" i="2"/>
  <c r="G10" i="2"/>
  <c r="G11" i="2"/>
  <c r="G12" i="2"/>
  <c r="G13" i="2"/>
  <c r="G16" i="2"/>
  <c r="G17" i="2"/>
  <c r="G14" i="2" s="1"/>
  <c r="AR11" i="3" s="1"/>
  <c r="G18" i="2"/>
  <c r="G21" i="2"/>
  <c r="G22" i="2"/>
  <c r="G23" i="2"/>
  <c r="G24" i="2"/>
  <c r="G33" i="2"/>
  <c r="G34" i="2"/>
  <c r="G36" i="2"/>
  <c r="G35" i="2" s="1"/>
  <c r="G63" i="2"/>
  <c r="G64" i="2"/>
  <c r="G65" i="2"/>
  <c r="G66" i="2"/>
  <c r="G67" i="2"/>
  <c r="G68" i="2"/>
  <c r="G70" i="2"/>
  <c r="G69" i="2"/>
  <c r="O40" i="3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4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0" i="2"/>
  <c r="N22" i="3" s="1"/>
  <c r="N21" i="3" s="1"/>
  <c r="L10" i="1"/>
  <c r="G42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0" i="2"/>
  <c r="L116" i="1"/>
  <c r="G41" i="2"/>
  <c r="L109" i="1"/>
  <c r="L112" i="1"/>
  <c r="G49" i="2"/>
  <c r="G47" i="2" s="1"/>
  <c r="G44" i="2"/>
  <c r="G43" i="2" s="1"/>
  <c r="K24" i="3" s="1"/>
  <c r="K23" i="3" s="1"/>
  <c r="L117" i="1"/>
  <c r="I12" i="1"/>
  <c r="L12" i="1"/>
  <c r="G45" i="2"/>
  <c r="AR12" i="3"/>
  <c r="G71" i="2"/>
  <c r="G62" i="2"/>
  <c r="G39" i="2"/>
  <c r="G25" i="2"/>
  <c r="N16" i="3"/>
  <c r="N15" i="3" s="1"/>
  <c r="G20" i="2"/>
  <c r="G58" i="2"/>
  <c r="G57" i="2" s="1"/>
  <c r="G60" i="2"/>
  <c r="G59" i="2"/>
  <c r="Q36" i="3" s="1"/>
  <c r="Q35" i="3" s="1"/>
  <c r="G53" i="2"/>
  <c r="T30" i="3" s="1"/>
  <c r="M26" i="3"/>
  <c r="M25" i="3" s="1"/>
  <c r="O26" i="3"/>
  <c r="O25" i="3" s="1"/>
  <c r="U36" i="3"/>
  <c r="U35" i="3" s="1"/>
  <c r="R36" i="3"/>
  <c r="R35" i="3" s="1"/>
  <c r="S36" i="3"/>
  <c r="S35" i="3" s="1"/>
  <c r="V36" i="3"/>
  <c r="V35" i="3" s="1"/>
  <c r="P36" i="3"/>
  <c r="P35" i="3" s="1"/>
  <c r="T36" i="3"/>
  <c r="T35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O38" i="3"/>
  <c r="O37" i="3" s="1"/>
  <c r="M38" i="3"/>
  <c r="M37" i="3" s="1"/>
  <c r="U16" i="3"/>
  <c r="U15" i="3" s="1"/>
  <c r="Q16" i="3"/>
  <c r="Q15" i="3" s="1"/>
  <c r="M16" i="3"/>
  <c r="M15" i="3" s="1"/>
  <c r="Q22" i="3"/>
  <c r="Q21" i="3" s="1"/>
  <c r="S28" i="3"/>
  <c r="S27" i="3" s="1"/>
  <c r="V1" i="5"/>
  <c r="T16" i="3"/>
  <c r="T15" i="3" s="1"/>
  <c r="P16" i="3"/>
  <c r="P15" i="3" s="1"/>
  <c r="L16" i="3"/>
  <c r="L15" i="3" s="1"/>
  <c r="P22" i="3"/>
  <c r="P21" i="3" s="1"/>
  <c r="M28" i="3"/>
  <c r="M27" i="3" s="1"/>
  <c r="P28" i="3"/>
  <c r="P27" i="3" s="1"/>
  <c r="Y44" i="3"/>
  <c r="S16" i="3"/>
  <c r="S15" i="3" s="1"/>
  <c r="O16" i="3"/>
  <c r="O15" i="3" s="1"/>
  <c r="R18" i="3"/>
  <c r="R17" i="3" s="1"/>
  <c r="L22" i="3"/>
  <c r="L21" i="3" s="1"/>
  <c r="T28" i="3"/>
  <c r="T27" i="3" s="1"/>
  <c r="R28" i="3"/>
  <c r="R27" i="3" s="1"/>
  <c r="O28" i="3"/>
  <c r="O27" i="3" s="1"/>
  <c r="V16" i="3"/>
  <c r="V15" i="3" s="1"/>
  <c r="R16" i="3"/>
  <c r="R15" i="3" s="1"/>
  <c r="Q28" i="3"/>
  <c r="Q27" i="3" s="1"/>
  <c r="J24" i="3"/>
  <c r="X1" i="5"/>
  <c r="T1" i="5"/>
  <c r="V1" i="4"/>
  <c r="W1" i="4"/>
  <c r="X1" i="4"/>
  <c r="Y1" i="4"/>
  <c r="Z1" i="4"/>
  <c r="O8" i="6" l="1"/>
  <c r="N9" i="6"/>
  <c r="K22" i="3"/>
  <c r="K21" i="3" s="1"/>
  <c r="O34" i="3"/>
  <c r="O33" i="3" s="1"/>
  <c r="P34" i="3"/>
  <c r="P33" i="3" s="1"/>
  <c r="T29" i="3"/>
  <c r="AR29" i="3" s="1"/>
  <c r="AR30" i="3"/>
  <c r="J23" i="3"/>
  <c r="AR23" i="3" s="1"/>
  <c r="AR24" i="3"/>
  <c r="AR16" i="3"/>
  <c r="N34" i="3"/>
  <c r="W42" i="3"/>
  <c r="X42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L26" i="3"/>
  <c r="N26" i="3"/>
  <c r="N25" i="3" s="1"/>
  <c r="T26" i="3"/>
  <c r="T25" i="3" s="1"/>
  <c r="R26" i="3"/>
  <c r="R25" i="3" s="1"/>
  <c r="S26" i="3"/>
  <c r="S25" i="3" s="1"/>
  <c r="R32" i="3"/>
  <c r="R31" i="3" s="1"/>
  <c r="Q32" i="3"/>
  <c r="AR28" i="3"/>
  <c r="V45" i="3"/>
  <c r="S32" i="3"/>
  <c r="S31" i="3" s="1"/>
  <c r="P26" i="3"/>
  <c r="P25" i="3" s="1"/>
  <c r="Q26" i="3"/>
  <c r="Q25" i="3" s="1"/>
  <c r="O22" i="3"/>
  <c r="O21" i="3" s="1"/>
  <c r="R22" i="3"/>
  <c r="R21" i="3" s="1"/>
  <c r="M22" i="3"/>
  <c r="M21" i="3" s="1"/>
  <c r="G7" i="2"/>
  <c r="N27" i="3"/>
  <c r="AR27" i="3" s="1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P8" i="6" l="1"/>
  <c r="O9" i="6"/>
  <c r="K45" i="3"/>
  <c r="K44" i="3" s="1"/>
  <c r="K17" i="3"/>
  <c r="AR42" i="3"/>
  <c r="R45" i="3"/>
  <c r="V44" i="3"/>
  <c r="Q1" i="5"/>
  <c r="AR21" i="3"/>
  <c r="AR20" i="3"/>
  <c r="P45" i="3"/>
  <c r="M45" i="3"/>
  <c r="L25" i="3"/>
  <c r="AR25" i="3" s="1"/>
  <c r="AR26" i="3"/>
  <c r="Q45" i="3"/>
  <c r="N33" i="3"/>
  <c r="AR33" i="3" s="1"/>
  <c r="AR34" i="3"/>
  <c r="G4" i="2"/>
  <c r="Q31" i="3"/>
  <c r="AR31" i="3" s="1"/>
  <c r="AR14" i="3"/>
  <c r="I45" i="3"/>
  <c r="S45" i="3"/>
  <c r="X45" i="3"/>
  <c r="X44" i="3" s="1"/>
  <c r="X41" i="3"/>
  <c r="O45" i="3"/>
  <c r="L45" i="3"/>
  <c r="AR22" i="3"/>
  <c r="N45" i="3"/>
  <c r="AR36" i="3"/>
  <c r="N35" i="3"/>
  <c r="AR35" i="3" s="1"/>
  <c r="N37" i="3"/>
  <c r="AR37" i="3" s="1"/>
  <c r="AR38" i="3"/>
  <c r="J45" i="3"/>
  <c r="AR18" i="3"/>
  <c r="U45" i="3"/>
  <c r="W41" i="3"/>
  <c r="W45" i="3"/>
  <c r="AR15" i="3"/>
  <c r="T45" i="3"/>
  <c r="F1" i="5" l="1"/>
  <c r="Q8" i="6"/>
  <c r="P9" i="6"/>
  <c r="O44" i="3"/>
  <c r="J1" i="5"/>
  <c r="E1" i="5"/>
  <c r="J44" i="3"/>
  <c r="L44" i="3"/>
  <c r="G1" i="5"/>
  <c r="S44" i="3"/>
  <c r="N1" i="5"/>
  <c r="AR13" i="3"/>
  <c r="Q44" i="3"/>
  <c r="L1" i="5"/>
  <c r="M1" i="5"/>
  <c r="R44" i="3"/>
  <c r="D1" i="5"/>
  <c r="I44" i="3"/>
  <c r="D47" i="3"/>
  <c r="D48" i="3"/>
  <c r="K1" i="5"/>
  <c r="P44" i="3"/>
  <c r="W44" i="3"/>
  <c r="R1" i="5"/>
  <c r="N44" i="3"/>
  <c r="I1" i="5"/>
  <c r="M44" i="3"/>
  <c r="H1" i="5"/>
  <c r="AR41" i="3"/>
  <c r="AR17" i="3"/>
  <c r="O1" i="5"/>
  <c r="T44" i="3"/>
  <c r="P1" i="5"/>
  <c r="U44" i="3"/>
  <c r="AR19" i="3"/>
  <c r="Q9" i="6" l="1"/>
  <c r="R8" i="6"/>
  <c r="Q7" i="6"/>
  <c r="I46" i="3"/>
  <c r="E1" i="4" s="1"/>
  <c r="AR44" i="3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</calcChain>
</file>

<file path=xl/sharedStrings.xml><?xml version="1.0" encoding="utf-8"?>
<sst xmlns="http://schemas.openxmlformats.org/spreadsheetml/2006/main" count="2089" uniqueCount="413">
  <si>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</si>
  <si>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</si>
  <si>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</si>
  <si>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</si>
  <si>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</si>
  <si>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</si>
  <si>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</si>
  <si>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</si>
  <si>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</si>
  <si>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</si>
  <si>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</si>
  <si>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</si>
  <si>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</si>
  <si>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</si>
  <si>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</si>
  <si>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</si>
  <si>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</si>
  <si>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</si>
  <si>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</si>
  <si>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</si>
  <si>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</si>
  <si>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</si>
  <si>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</si>
  <si>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</si>
  <si>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</si>
  <si>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</si>
  <si>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</si>
  <si>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</si>
  <si>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</si>
  <si>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</si>
  <si>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</si>
  <si>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</si>
  <si>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</si>
  <si>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</si>
  <si>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</si>
  <si>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</si>
  <si>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</si>
  <si>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</si>
  <si>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</si>
  <si>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</si>
  <si>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</si>
  <si>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</si>
  <si>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</si>
  <si>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</si>
  <si>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</si>
  <si>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</si>
  <si>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</si>
  <si>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</si>
  <si>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</si>
  <si>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</si>
  <si>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</si>
  <si>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</si>
  <si>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</si>
  <si>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</si>
  <si>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</si>
  <si>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</si>
  <si>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</si>
  <si>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</si>
  <si>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</si>
  <si>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</si>
  <si>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</si>
  <si>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</si>
  <si>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</si>
  <si>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</si>
  <si>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</si>
  <si>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</si>
  <si>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</si>
  <si>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</si>
  <si>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</si>
  <si>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</si>
  <si>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</si>
  <si>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</si>
  <si>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</si>
  <si>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</si>
  <si>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</si>
  <si>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</si>
  <si>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</si>
  <si>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</si>
  <si>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</si>
  <si>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</si>
  <si>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</si>
  <si>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</si>
  <si>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</si>
  <si>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</si>
  <si>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</si>
  <si>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</si>
  <si>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</si>
  <si>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</si>
  <si>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</si>
  <si>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</si>
  <si>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</si>
  <si>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</si>
  <si>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</si>
  <si>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</si>
  <si>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</si>
  <si>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</si>
  <si>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</si>
  <si>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</si>
  <si>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</si>
  <si>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</si>
  <si>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</si>
  <si>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</si>
  <si>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</si>
  <si>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</si>
  <si>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</si>
  <si>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</si>
  <si>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</si>
  <si>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</si>
  <si>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</si>
  <si>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</si>
  <si>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</si>
  <si>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</si>
  <si>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</si>
  <si>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</si>
  <si>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</si>
  <si>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</si>
  <si>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</si>
  <si>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</si>
  <si>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</si>
  <si>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</si>
  <si>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</si>
  <si>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</si>
  <si>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</si>
  <si>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</si>
  <si>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</si>
  <si>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</si>
  <si>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</si>
  <si>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</si>
  <si>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</si>
  <si>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</si>
  <si>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</si>
  <si>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</si>
  <si>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</si>
  <si>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</si>
  <si>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</si>
  <si>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</si>
  <si>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</si>
  <si>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</si>
  <si>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</si>
  <si>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</si>
  <si>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</si>
  <si>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</si>
  <si>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</si>
  <si>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</si>
  <si>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</si>
  <si>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</si>
  <si>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</si>
  <si>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</si>
  <si>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</si>
  <si>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</si>
  <si>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</si>
  <si>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</si>
  <si>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</si>
  <si>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</si>
  <si>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</si>
  <si>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</si>
  <si>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</si>
  <si>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</si>
  <si>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</si>
  <si>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</si>
  <si>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</si>
  <si>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</si>
  <si>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</si>
  <si>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</si>
  <si>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</si>
  <si>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</si>
  <si>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</si>
  <si>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</si>
  <si>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</si>
  <si>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</si>
  <si>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</si>
  <si>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</si>
  <si>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</si>
  <si>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</si>
  <si>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</si>
  <si>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</si>
  <si>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</si>
  <si>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</si>
  <si>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</si>
  <si>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</si>
  <si>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</si>
  <si>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</si>
  <si>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</si>
  <si>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</si>
  <si>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</si>
  <si>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</si>
  <si>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</si>
  <si>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</si>
  <si>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</si>
  <si>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</si>
  <si>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</si>
  <si>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</si>
  <si>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</si>
  <si>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</si>
  <si>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</si>
  <si>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</si>
  <si>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</si>
  <si>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</si>
  <si>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</si>
  <si>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</si>
  <si>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</si>
  <si>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</si>
  <si>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</si>
  <si>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</si>
  <si>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</si>
  <si>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</si>
  <si>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</si>
  <si>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</si>
  <si>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</si>
  <si>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</si>
  <si>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</si>
  <si>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</si>
  <si>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</si>
  <si>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</si>
  <si>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</si>
  <si>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</si>
  <si>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</si>
  <si>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</si>
  <si>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</si>
  <si>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</si>
  <si>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</si>
  <si>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</si>
  <si>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</si>
  <si>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</si>
  <si>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</si>
  <si>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</si>
  <si>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</si>
  <si>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</si>
  <si>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</si>
  <si>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</si>
  <si>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</si>
  <si>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</si>
  <si>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</si>
  <si>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</si>
  <si>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</si>
  <si>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</si>
  <si>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</si>
  <si>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</si>
  <si>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</si>
  <si>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</si>
  <si>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</si>
  <si>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</si>
  <si>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</si>
  <si>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</si>
  <si>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</si>
  <si>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</si>
  <si>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</si>
  <si>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</si>
  <si>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</si>
  <si>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</si>
  <si>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</si>
  <si>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</si>
  <si>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</si>
  <si>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</si>
  <si>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</si>
  <si>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</si>
  <si>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</si>
  <si>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</si>
  <si>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</si>
  <si>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</si>
  <si>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</si>
  <si>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</si>
  <si>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</si>
  <si>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</si>
  <si>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</si>
  <si>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</si>
  <si>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</si>
  <si>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</si>
  <si>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</si>
  <si>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</si>
  <si>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</si>
  <si>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</si>
  <si>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</si>
  <si>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</si>
  <si>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</si>
  <si>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</si>
  <si>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</si>
  <si>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</si>
  <si>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</si>
  <si>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</si>
  <si>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</si>
  <si>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</si>
  <si>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</si>
  <si>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</si>
  <si>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</si>
  <si>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</si>
  <si>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</si>
  <si>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</si>
  <si>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</si>
  <si>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</si>
  <si>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</si>
  <si>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</si>
  <si>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</si>
  <si>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</si>
  <si>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</si>
  <si>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</si>
  <si>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</si>
  <si>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</si>
  <si>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</si>
  <si>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</si>
  <si>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</si>
  <si>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</si>
  <si>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</si>
  <si>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</si>
  <si>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</si>
  <si>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</si>
  <si>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</si>
  <si>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</si>
  <si>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</si>
  <si>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</si>
  <si>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</si>
  <si>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</si>
  <si>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</si>
  <si>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</si>
  <si>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</si>
  <si>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</si>
  <si>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</si>
  <si>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</si>
  <si>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</si>
  <si>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</si>
  <si>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</si>
  <si>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</si>
  <si>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</si>
  <si>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1.8</t>
  </si>
  <si>
    <t>1.9</t>
  </si>
  <si>
    <t>1.10</t>
  </si>
  <si>
    <t>Fornecidos por nós</t>
  </si>
  <si>
    <t>Sobras</t>
  </si>
  <si>
    <t>Elétrica</t>
  </si>
  <si>
    <t>Fornecidos pelo cliente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</si>
  <si>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</si>
  <si>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</si>
  <si>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</si>
  <si>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</si>
  <si>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</si>
  <si>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</si>
  <si>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</si>
  <si>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</si>
  <si>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</si>
  <si>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</si>
  <si>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João</t>
  </si>
  <si>
    <t>Pedreiro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</si>
  <si>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</si>
  <si>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</si>
  <si>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</si>
  <si>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</si>
  <si>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</si>
  <si>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</si>
  <si>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</si>
  <si>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</si>
  <si>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</si>
  <si>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</si>
  <si>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</si>
  <si>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</si>
  <si>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</si>
  <si>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</si>
  <si>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</si>
  <si>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</si>
  <si>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</si>
  <si>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</si>
  <si>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</si>
  <si>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</si>
  <si>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</si>
  <si>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</si>
  <si>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</si>
  <si>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</si>
  <si>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</si>
  <si>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Engenheiro Planejamento</t>
  </si>
  <si>
    <t>Técnico de segurança</t>
  </si>
  <si>
    <t>Auxiliar Administrativo</t>
  </si>
  <si>
    <t>Comprador</t>
  </si>
  <si>
    <t>Subtotal:</t>
  </si>
  <si>
    <t>INDIRETA</t>
  </si>
  <si>
    <t>Empresa/ Autônomo</t>
  </si>
  <si>
    <t>Total: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</si>
  <si>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</si>
  <si>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</si>
  <si>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</si>
  <si>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</si>
  <si>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</si>
  <si>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</si>
  <si>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</si>
  <si>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</si>
  <si>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</si>
  <si>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</si>
  <si>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</si>
  <si>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</si>
  <si>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</si>
  <si>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</si>
  <si>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</si>
  <si>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</si>
  <si>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</si>
  <si>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</si>
  <si>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</si>
  <si>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</si>
  <si>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</si>
  <si>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</si>
  <si>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</si>
  <si>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</si>
  <si>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</si>
  <si>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</si>
  <si>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</si>
  <si>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</si>
  <si>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</si>
  <si>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</si>
  <si>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</si>
  <si>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</si>
  <si>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X</t>
  </si>
  <si>
    <t>fundação</t>
  </si>
  <si>
    <t>Adiantamento</t>
  </si>
  <si>
    <t>V. à receber</t>
  </si>
  <si>
    <t>Atual</t>
  </si>
  <si>
    <t>Dias Trabalhados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</si>
</sst>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[$-F400]h:mm:ss\ AM/PM"/>
  </numFmts>
  <fonts count="41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</fills>
  <borders count="78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45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0" fontId="16" fillId="0" borderId="42" xfId="0" applyFont="1" applyBorder="1" applyAlignment="1">
      <alignment horizontal="left"/>
    </xf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21" fillId="3" borderId="20" xfId="0" applyNumberFormat="1" applyFont="1" applyFill="1" applyBorder="1" applyAlignment="1">
      <alignment horizontal="right" vertical="center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4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37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8" xfId="0" applyNumberFormat="1" applyFont="1" applyFill="1" applyBorder="1" applyAlignment="1"/>
    <xf numFmtId="0" fontId="21" fillId="7" borderId="57" xfId="0" applyFont="1" applyFill="1" applyBorder="1" applyAlignment="1">
      <alignment horizontal="left"/>
    </xf>
    <xf numFmtId="0" fontId="0" fillId="0" borderId="17" xfId="0" applyBorder="1" applyAlignment="1"/>
    <xf numFmtId="0" fontId="21" fillId="7" borderId="57" xfId="0" applyFont="1" applyFill="1" applyBorder="1" applyAlignment="1"/>
    <xf numFmtId="0" fontId="0" fillId="0" borderId="50" xfId="0" applyFill="1" applyBorder="1" applyAlignment="1">
      <alignment horizontal="center"/>
    </xf>
    <xf numFmtId="0" fontId="0" fillId="0" borderId="50" xfId="0" applyFill="1" applyBorder="1" applyAlignment="1">
      <alignment horizontal="center" vertical="center"/>
    </xf>
    <xf numFmtId="0" fontId="0" fillId="2" borderId="57" xfId="0" applyFill="1" applyBorder="1"/>
    <xf numFmtId="0" fontId="0" fillId="2" borderId="25" xfId="0" applyFill="1" applyBorder="1" applyAlignment="1"/>
    <xf numFmtId="0" fontId="0" fillId="14" borderId="58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wrapText="1"/>
    </xf>
    <xf numFmtId="0" fontId="0" fillId="0" borderId="61" xfId="0" applyBorder="1" applyAlignment="1">
      <alignment horizontal="center" vertical="center"/>
    </xf>
    <xf numFmtId="0" fontId="0" fillId="14" borderId="50" xfId="0" applyFill="1" applyBorder="1" applyAlignment="1">
      <alignment horizontal="center" vertical="center"/>
    </xf>
    <xf numFmtId="0" fontId="0" fillId="14" borderId="59" xfId="0" applyFill="1" applyBorder="1" applyAlignment="1">
      <alignment horizontal="center" vertical="center"/>
    </xf>
    <xf numFmtId="0" fontId="0" fillId="2" borderId="53" xfId="0" applyFill="1" applyBorder="1"/>
    <xf numFmtId="0" fontId="0" fillId="2" borderId="17" xfId="0" applyFill="1" applyBorder="1" applyAlignment="1"/>
    <xf numFmtId="0" fontId="0" fillId="0" borderId="25" xfId="0" applyFill="1" applyBorder="1" applyAlignment="1">
      <alignment horizontal="center"/>
    </xf>
    <xf numFmtId="0" fontId="1" fillId="2" borderId="50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50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50" xfId="0" applyFont="1" applyFill="1" applyBorder="1" applyAlignment="1">
      <alignment horizontal="center"/>
    </xf>
    <xf numFmtId="0" fontId="0" fillId="2" borderId="42" xfId="0" applyFill="1" applyBorder="1"/>
    <xf numFmtId="0" fontId="0" fillId="2" borderId="17" xfId="0" applyFill="1" applyBorder="1" applyAlignment="1">
      <alignment horizontal="left"/>
    </xf>
    <xf numFmtId="0" fontId="0" fillId="2" borderId="58" xfId="0" applyFill="1" applyBorder="1"/>
    <xf numFmtId="0" fontId="1" fillId="14" borderId="50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50" xfId="0" applyFont="1" applyFill="1" applyBorder="1" applyAlignment="1">
      <alignment horizontal="center" vertical="center" wrapText="1"/>
    </xf>
    <xf numFmtId="0" fontId="21" fillId="2" borderId="53" xfId="0" applyFont="1" applyFill="1" applyBorder="1" applyAlignment="1">
      <alignment horizontal="left"/>
    </xf>
    <xf numFmtId="0" fontId="2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50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5" xfId="0" applyFont="1" applyFill="1" applyBorder="1" applyAlignment="1">
      <alignment horizontal="left"/>
    </xf>
    <xf numFmtId="0" fontId="21" fillId="2" borderId="64" xfId="0" applyFont="1" applyFill="1" applyBorder="1" applyAlignment="1">
      <alignment horizontal="center"/>
    </xf>
    <xf numFmtId="0" fontId="21" fillId="2" borderId="4" xfId="0" applyFont="1" applyFill="1" applyBorder="1" applyAlignment="1">
      <alignment horizontal="left" vertical="top"/>
    </xf>
    <xf numFmtId="0" fontId="21" fillId="2" borderId="4" xfId="0" applyFont="1" applyFill="1" applyBorder="1" applyAlignment="1">
      <alignment horizontal="left"/>
    </xf>
    <xf numFmtId="0" fontId="21" fillId="2" borderId="4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40" fillId="2" borderId="43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0" fillId="2" borderId="57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50" xfId="0" applyFont="1" applyFill="1" applyBorder="1" applyAlignment="1"/>
    <xf numFmtId="14" fontId="4" fillId="2" borderId="50" xfId="0" applyNumberFormat="1" applyFont="1" applyFill="1" applyBorder="1" applyAlignment="1">
      <alignment horizontal="center" vertical="center"/>
    </xf>
    <xf numFmtId="0" fontId="4" fillId="14" borderId="50" xfId="0" applyNumberFormat="1" applyFont="1" applyFill="1" applyBorder="1" applyAlignment="1">
      <alignment horizontal="center" vertical="center"/>
    </xf>
    <xf numFmtId="0" fontId="4" fillId="14" borderId="50" xfId="0" applyFont="1" applyFill="1" applyBorder="1" applyAlignment="1">
      <alignment horizontal="center" vertical="center"/>
    </xf>
    <xf numFmtId="0" fontId="0" fillId="2" borderId="57" xfId="0" applyFill="1" applyBorder="1" applyAlignment="1"/>
    <xf numFmtId="0" fontId="21" fillId="0" borderId="17" xfId="0" applyFont="1" applyFill="1" applyBorder="1" applyAlignment="1">
      <alignment horizontal="center"/>
    </xf>
    <xf numFmtId="0" fontId="21" fillId="0" borderId="58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21" fillId="7" borderId="53" xfId="0" applyFont="1" applyFill="1" applyBorder="1" applyAlignment="1">
      <alignment vertical="center"/>
    </xf>
    <xf numFmtId="181" fontId="21" fillId="0" borderId="53" xfId="0" applyNumberFormat="1" applyFont="1" applyFill="1" applyBorder="1" applyAlignment="1">
      <alignment horizontal="center"/>
    </xf>
    <xf numFmtId="20" fontId="21" fillId="0" borderId="53" xfId="0" applyNumberFormat="1" applyFont="1" applyFill="1" applyBorder="1" applyAlignment="1">
      <alignment horizontal="center"/>
    </xf>
    <xf numFmtId="0" fontId="21" fillId="0" borderId="42" xfId="0" applyFont="1" applyFill="1" applyBorder="1" applyAlignment="1"/>
    <xf numFmtId="0" fontId="21" fillId="0" borderId="60" xfId="0" applyFont="1" applyFill="1" applyBorder="1" applyAlignment="1"/>
    <xf numFmtId="0" fontId="1" fillId="0" borderId="42" xfId="0" applyFont="1" applyBorder="1" applyAlignment="1">
      <alignment horizontal="center"/>
    </xf>
    <xf numFmtId="178" fontId="0" fillId="14" borderId="42" xfId="0" applyNumberFormat="1" applyFill="1" applyBorder="1" applyProtection="1">
      <protection hidden="1"/>
    </xf>
    <xf numFmtId="14" fontId="0" fillId="14" borderId="42" xfId="0" applyNumberFormat="1" applyFill="1" applyBorder="1" applyAlignment="1" applyProtection="1">
      <alignment horizontal="center"/>
      <protection hidden="1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50" xfId="0" applyBorder="1" applyAlignment="1">
      <alignment horizontal="center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180" fontId="0" fillId="0" borderId="3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2" xfId="0" applyFont="1" applyFill="1" applyBorder="1" applyAlignment="1">
      <alignment horizontal="center" vertical="center" wrapText="1"/>
    </xf>
    <xf numFmtId="0" fontId="0" fillId="9" borderId="51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16" fillId="0" borderId="42" xfId="0" applyFont="1" applyBorder="1" applyAlignment="1">
      <alignment horizontal="center" vertical="center" textRotation="90"/>
    </xf>
    <xf numFmtId="0" fontId="16" fillId="12" borderId="44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16" fillId="12" borderId="46" xfId="0" applyFont="1" applyFill="1" applyBorder="1" applyAlignment="1">
      <alignment horizontal="center"/>
    </xf>
    <xf numFmtId="0" fontId="16" fillId="12" borderId="0" xfId="0" applyFont="1" applyFill="1" applyBorder="1" applyAlignment="1">
      <alignment horizontal="center"/>
    </xf>
    <xf numFmtId="0" fontId="16" fillId="12" borderId="47" xfId="0" applyFont="1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8" xfId="0" applyFont="1" applyFill="1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59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57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4" fillId="16" borderId="17" xfId="0" applyFont="1" applyFill="1" applyBorder="1" applyAlignment="1">
      <alignment horizontal="center"/>
    </xf>
    <xf numFmtId="0" fontId="4" fillId="16" borderId="58" xfId="0" applyFont="1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58" xfId="0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3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21" fillId="2" borderId="6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21" fillId="15" borderId="58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8" xfId="0" applyFont="1" applyFill="1" applyBorder="1" applyAlignment="1">
      <alignment horizontal="center"/>
    </xf>
    <xf numFmtId="0" fontId="0" fillId="2" borderId="57" xfId="0" applyFill="1" applyBorder="1" applyAlignment="1">
      <alignment horizontal="center"/>
    </xf>
    <xf numFmtId="0" fontId="21" fillId="13" borderId="57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8" xfId="0" applyFont="1" applyFill="1" applyBorder="1" applyAlignment="1">
      <alignment horizontal="center" vertical="center"/>
    </xf>
    <xf numFmtId="0" fontId="21" fillId="2" borderId="62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8" xfId="0" applyFont="1" applyFill="1" applyBorder="1" applyAlignment="1">
      <alignment horizontal="center"/>
    </xf>
    <xf numFmtId="0" fontId="4" fillId="2" borderId="39" xfId="0" applyFont="1" applyFill="1" applyBorder="1" applyAlignment="1">
      <alignment horizontal="center" vertical="center"/>
    </xf>
    <xf numFmtId="0" fontId="4" fillId="2" borderId="59" xfId="0" applyFont="1" applyFill="1" applyBorder="1" applyAlignment="1">
      <alignment horizontal="center" vertical="center"/>
    </xf>
    <xf numFmtId="0" fontId="0" fillId="2" borderId="57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1" fillId="7" borderId="57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0" fillId="2" borderId="38" xfId="0" applyFill="1" applyBorder="1" applyAlignment="1">
      <alignment horizontal="center" wrapText="1"/>
    </xf>
    <xf numFmtId="0" fontId="0" fillId="2" borderId="56" xfId="0" applyFill="1" applyBorder="1" applyAlignment="1">
      <alignment horizontal="center" wrapText="1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62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0" fillId="2" borderId="63" xfId="0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2" borderId="57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8" xfId="0" applyBorder="1" applyAlignment="1">
      <alignment horizontal="center"/>
    </xf>
    <xf numFmtId="0" fontId="40" fillId="2" borderId="57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21" fillId="7" borderId="57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center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21" fillId="15" borderId="68" xfId="0" applyFont="1" applyFill="1" applyBorder="1" applyAlignment="1">
      <alignment horizontal="center"/>
    </xf>
    <xf numFmtId="0" fontId="21" fillId="15" borderId="69" xfId="0" applyFont="1" applyFill="1" applyBorder="1" applyAlignment="1">
      <alignment horizontal="center"/>
    </xf>
    <xf numFmtId="0" fontId="21" fillId="15" borderId="70" xfId="0" applyFont="1" applyFill="1" applyBorder="1" applyAlignment="1">
      <alignment horizontal="center"/>
    </xf>
    <xf numFmtId="0" fontId="16" fillId="0" borderId="71" xfId="0" applyFont="1" applyBorder="1"/>
    <xf numFmtId="14" fontId="0" fillId="14" borderId="72" xfId="0" applyNumberFormat="1" applyFill="1" applyBorder="1" applyAlignment="1" applyProtection="1">
      <alignment horizontal="center"/>
      <protection hidden="1"/>
    </xf>
    <xf numFmtId="0" fontId="0" fillId="0" borderId="71" xfId="0" applyBorder="1"/>
    <xf numFmtId="0" fontId="16" fillId="0" borderId="72" xfId="0" applyFont="1" applyBorder="1" applyAlignment="1">
      <alignment horizontal="center"/>
    </xf>
    <xf numFmtId="0" fontId="16" fillId="0" borderId="72" xfId="0" applyFont="1" applyBorder="1"/>
    <xf numFmtId="0" fontId="0" fillId="0" borderId="72" xfId="0" applyBorder="1" applyAlignment="1">
      <alignment horizontal="center"/>
    </xf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178" fontId="0" fillId="14" borderId="73" xfId="0" applyNumberFormat="1" applyFill="1" applyBorder="1" applyProtection="1">
      <protection hidden="1"/>
    </xf>
    <xf numFmtId="0" fontId="0" fillId="0" borderId="72" xfId="0" applyBorder="1"/>
    <xf numFmtId="0" fontId="0" fillId="0" borderId="74" xfId="0" applyBorder="1"/>
    <xf numFmtId="0" fontId="0" fillId="0" borderId="74" xfId="0" applyBorder="1" applyAlignment="1">
      <alignment horizontal="center"/>
    </xf>
    <xf numFmtId="178" fontId="0" fillId="0" borderId="74" xfId="0" applyNumberFormat="1" applyBorder="1" applyProtection="1">
      <protection hidden="1"/>
    </xf>
    <xf numFmtId="178" fontId="0" fillId="14" borderId="74" xfId="0" applyNumberFormat="1" applyFill="1" applyBorder="1" applyProtection="1">
      <protection hidden="1"/>
    </xf>
    <xf numFmtId="0" fontId="1" fillId="0" borderId="72" xfId="0" applyFont="1" applyBorder="1" applyAlignment="1">
      <alignment horizontal="center"/>
    </xf>
    <xf numFmtId="0" fontId="0" fillId="0" borderId="75" xfId="0" applyBorder="1" applyAlignment="1">
      <alignment horizontal="center"/>
    </xf>
    <xf numFmtId="178" fontId="0" fillId="14" borderId="64" xfId="0" applyNumberFormat="1" applyFill="1" applyBorder="1" applyProtection="1">
      <protection hidden="1"/>
    </xf>
    <xf numFmtId="0" fontId="0" fillId="0" borderId="76" xfId="0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77" xfId="0" applyBorder="1" applyAlignment="1">
      <alignment horizontal="center"/>
    </xf>
    <xf numFmtId="0" fontId="16" fillId="0" borderId="76" xfId="0" applyFont="1" applyBorder="1" applyAlignment="1"/>
    <xf numFmtId="0" fontId="1" fillId="0" borderId="73" xfId="0" applyFont="1" applyBorder="1" applyAlignment="1">
      <alignment horizontal="center"/>
    </xf>
    <xf numFmtId="178" fontId="0" fillId="0" borderId="72" xfId="0" applyNumberFormat="1" applyFill="1" applyBorder="1" applyProtection="1">
      <protection hidden="1"/>
    </xf>
    <xf numFmtId="178" fontId="0" fillId="0" borderId="74" xfId="0" applyNumberFormat="1" applyFill="1" applyBorder="1" applyProtection="1">
      <protection hidden="1"/>
    </xf>
    <xf numFmtId="0" fontId="0" fillId="0" borderId="77" xfId="0" applyBorder="1" applyAlignment="1">
      <alignment horizontal="center"/>
    </xf>
    <xf numFmtId="0" fontId="1" fillId="0" borderId="75" xfId="0" applyFont="1" applyBorder="1" applyAlignment="1">
      <alignment horizontal="center"/>
    </xf>
    <xf numFmtId="0" fontId="1" fillId="0" borderId="76" xfId="0" applyFont="1" applyBorder="1" applyAlignment="1">
      <alignment horizontal="center"/>
    </xf>
    <xf numFmtId="0" fontId="16" fillId="0" borderId="77" xfId="0" applyFont="1" applyBorder="1" applyAlignment="1"/>
    <xf numFmtId="0" fontId="1" fillId="14" borderId="76" xfId="0" applyNumberFormat="1" applyFont="1" applyFill="1" applyBorder="1" applyAlignment="1" applyProtection="1">
      <alignment horizontal="center"/>
      <protection hidden="1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28"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847872"/>
        <c:axId val="324073344"/>
      </c:lineChart>
      <c:catAx>
        <c:axId val="322847872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4073344"/>
        <c:crosses val="autoZero"/>
        <c:auto val="1"/>
        <c:lblAlgn val="ctr"/>
        <c:lblOffset val="100"/>
        <c:tickMarkSkip val="1"/>
        <c:noMultiLvlLbl val="0"/>
      </c:catAx>
      <c:valAx>
        <c:axId val="324073344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2847872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802752"/>
        <c:axId val="315804288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numFmt formatCode="\R\$\ #,##0.00" sourceLinked="0"/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814272"/>
        <c:axId val="315815808"/>
      </c:lineChart>
      <c:catAx>
        <c:axId val="315802752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5804288"/>
        <c:crosses val="autoZero"/>
        <c:auto val="1"/>
        <c:lblAlgn val="ctr"/>
        <c:lblOffset val="100"/>
        <c:tickMarkSkip val="1"/>
        <c:noMultiLvlLbl val="0"/>
      </c:catAx>
      <c:valAx>
        <c:axId val="315804288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15802752"/>
        <c:crosses val="autoZero"/>
        <c:crossBetween val="midCat"/>
        <c:majorUnit val="1"/>
      </c:valAx>
      <c:catAx>
        <c:axId val="315814272"/>
        <c:scaling>
          <c:orientation val="minMax"/>
        </c:scaling>
        <c:delete val="1"/>
        <c:axPos val="b"/>
        <c:majorTickMark val="out"/>
        <c:minorTickMark val="none"/>
        <c:tickLblPos val="nextTo"/>
        <c:crossAx val="315815808"/>
        <c:crosses val="autoZero"/>
        <c:auto val="1"/>
        <c:lblAlgn val="ctr"/>
        <c:lblOffset val="100"/>
        <c:noMultiLvlLbl val="0"/>
      </c:catAx>
      <c:valAx>
        <c:axId val="315815808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15814272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9525</xdr:rowOff>
        </xdr:from>
        <xdr:to>
          <xdr:col>44</xdr:col>
          <xdr:colOff>9525</xdr:colOff>
          <xdr:row>5</xdr:row>
          <xdr:rowOff>161925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61</xdr:row>
      <xdr:rowOff>28575</xdr:rowOff>
    </xdr:from>
    <xdr:to>
      <xdr:col>4</xdr:col>
      <xdr:colOff>249363</xdr:colOff>
      <xdr:row>62</xdr:row>
      <xdr:rowOff>32167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61</xdr:row>
      <xdr:rowOff>9525</xdr:rowOff>
    </xdr:from>
    <xdr:to>
      <xdr:col>6</xdr:col>
      <xdr:colOff>752474</xdr:colOff>
      <xdr:row>61</xdr:row>
      <xdr:rowOff>295275</xdr:rowOff>
    </xdr:to>
    <xdr:pic>
      <xdr:nvPicPr>
        <xdr:cNvPr id="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61</xdr:row>
      <xdr:rowOff>19050</xdr:rowOff>
    </xdr:from>
    <xdr:to>
      <xdr:col>9</xdr:col>
      <xdr:colOff>604189</xdr:colOff>
      <xdr:row>62</xdr:row>
      <xdr:rowOff>14430</xdr:rowOff>
    </xdr:to>
    <xdr:pic>
      <xdr:nvPicPr>
        <xdr:cNvPr id="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61</xdr:row>
      <xdr:rowOff>9525</xdr:rowOff>
    </xdr:from>
    <xdr:to>
      <xdr:col>10</xdr:col>
      <xdr:colOff>1372986</xdr:colOff>
      <xdr:row>62</xdr:row>
      <xdr:rowOff>4905</xdr:rowOff>
    </xdr:to>
    <xdr:pic>
      <xdr:nvPicPr>
        <xdr:cNvPr id="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topLeftCell="A16"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288" t="s">
        <v>252</v>
      </c>
      <c r="C1" s="288"/>
      <c r="D1" s="288"/>
      <c r="E1" s="288"/>
      <c r="F1" s="288"/>
      <c r="G1" s="288"/>
      <c r="H1" s="288"/>
      <c r="I1" s="288"/>
      <c r="J1" s="288"/>
      <c r="K1" s="288"/>
      <c r="L1" s="288"/>
    </row>
    <row r="2" spans="1:12" s="29" customFormat="1" ht="20.25" customHeight="1" x14ac:dyDescent="0.2">
      <c r="A2" s="28"/>
      <c r="B2" s="288"/>
      <c r="C2" s="288"/>
      <c r="D2" s="288"/>
      <c r="E2" s="288"/>
      <c r="F2" s="288"/>
      <c r="G2" s="288"/>
      <c r="H2" s="288"/>
      <c r="I2" s="288"/>
      <c r="J2" s="288"/>
      <c r="K2" s="288"/>
      <c r="L2" s="288"/>
    </row>
    <row r="3" spans="1:12" s="29" customFormat="1" ht="15.75" customHeight="1" x14ac:dyDescent="0.2">
      <c r="A3" s="28"/>
      <c r="B3" s="289" t="s">
        <v>280</v>
      </c>
      <c r="C3" s="289"/>
      <c r="D3" s="289"/>
      <c r="E3" s="289"/>
      <c r="F3" s="289"/>
      <c r="G3" s="289"/>
      <c r="H3" s="289"/>
      <c r="I3" s="289"/>
      <c r="J3" s="289"/>
      <c r="K3" s="289"/>
      <c r="L3" s="289"/>
    </row>
    <row r="4" spans="1:12" s="29" customFormat="1" ht="13.5" thickBot="1" x14ac:dyDescent="0.25">
      <c r="A4" s="28"/>
      <c r="B4" s="290"/>
      <c r="C4" s="290"/>
      <c r="D4" s="290"/>
      <c r="E4" s="290"/>
      <c r="F4" s="290"/>
      <c r="G4" s="290"/>
      <c r="H4" s="290"/>
      <c r="I4" s="290"/>
      <c r="J4" s="290"/>
      <c r="K4" s="290"/>
      <c r="L4" s="290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IF(B6="","",VLOOKUP(B6,ORÇAMENTO!$B$7:C398,2,0))</f>
        <v>INSTALAÇÕES PROVISÓRIAS</v>
      </c>
      <c r="D6" s="35" t="s">
        <v>182</v>
      </c>
      <c r="E6" s="35" t="str">
        <f>IF(D6="","",VLOOKUP(D6,ORÇAMENTO!$B$7:$E$70,2,0))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IF(B7="","",VLOOKUP(B7,ORÇAMENTO!$B$7:C399,2,0))</f>
        <v>INSTALAÇÕES PROVISÓRIAS</v>
      </c>
      <c r="D7" s="35" t="s">
        <v>186</v>
      </c>
      <c r="E7" s="35" t="str">
        <f>IF(D7="","",VLOOKUP(D7,ORÇAMENTO!$B$7:$E$70,2,0))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IF(B8="","",VLOOKUP(B8,ORÇAMENTO!$B$7:C392,2,0))</f>
        <v>MOVIMENTO DE TERRA</v>
      </c>
      <c r="D8" s="44" t="s">
        <v>193</v>
      </c>
      <c r="E8" s="44" t="str">
        <f>IF(D8="","",VLOOKUP(D8,ORÇAMENTO!$B$7:$E$70,2,0))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IF(B9="","",VLOOKUP(B9,ORÇAMENTO!$B$7:C393,2,0))</f>
        <v>MOVIMENTO DE TERRA</v>
      </c>
      <c r="D9" s="44" t="s">
        <v>207</v>
      </c>
      <c r="E9" s="44" t="str">
        <f>IF(D9="","",VLOOKUP(D9,ORÇAMENTO!$B$7:$E$70,2,0))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IF(B10="","",VLOOKUP(B10,ORÇAMENTO!$B$7:C394,2,0))</f>
        <v>MOVIMENTO DE TERRA</v>
      </c>
      <c r="D10" s="66" t="s">
        <v>208</v>
      </c>
      <c r="E10" s="66" t="str">
        <f>IF(D10="","",VLOOKUP(D10,ORÇAMENTO!$B$7:$E$70,2,0))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IF(B11="","",VLOOKUP(B11,ORÇAMENTO!$B$7:C75,2,0))</f>
        <v>FUNDAÇÃO</v>
      </c>
      <c r="D11" s="35" t="s">
        <v>101</v>
      </c>
      <c r="E11" s="35" t="str">
        <f>IF(D11="","",VLOOKUP(D11,ORÇAMENTO!$B$7:$E$70,2,0))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IF(B12="","",VLOOKUP(B12,ORÇAMENTO!$B$7:C88,2,0))</f>
        <v>FUNDAÇÃO</v>
      </c>
      <c r="D12" s="35" t="s">
        <v>102</v>
      </c>
      <c r="E12" s="35" t="str">
        <f>IF(D12="","",VLOOKUP(D12,ORÇAMENTO!$B$7:$E$70,2,0))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IF(B13="","",VLOOKUP(B13,ORÇAMENTO!$B$7:C87,2,0))</f>
        <v>FUNDAÇÃO</v>
      </c>
      <c r="D13" s="35" t="s">
        <v>103</v>
      </c>
      <c r="E13" s="35" t="str">
        <f>IF(D13="","",VLOOKUP(D13,ORÇAMENTO!$B$7:$E$70,2,0))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IF(B14="","",VLOOKUP(B14,ORÇAMENTO!$B$7:C70,2,0))</f>
        <v>ESTRUTURA</v>
      </c>
      <c r="D14" s="44" t="s">
        <v>104</v>
      </c>
      <c r="E14" s="44" t="str">
        <f>IF(D14="","",VLOOKUP(D14,ORÇAMENTO!$B$7:$E$70,2,0))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IF(B15="","",VLOOKUP(B15,ORÇAMENTO!$B$7:C71,2,0))</f>
        <v>ESTRUTURA</v>
      </c>
      <c r="D15" s="44" t="s">
        <v>104</v>
      </c>
      <c r="E15" s="44" t="str">
        <f>IF(D15="","",VLOOKUP(D15,ORÇAMENTO!$B$7:$E$70,2,0))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IF(B16="","",VLOOKUP(B16,ORÇAMENTO!$B$7:C72,2,0))</f>
        <v>ESTRUTURA</v>
      </c>
      <c r="D16" s="44" t="s">
        <v>104</v>
      </c>
      <c r="E16" s="44" t="str">
        <f>IF(D16="","",VLOOKUP(D16,ORÇAMENTO!$B$7:$E$70,2,0))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IF(B17="","",VLOOKUP(B17,ORÇAMENTO!$B$7:C73,2,0))</f>
        <v>ESTRUTURA</v>
      </c>
      <c r="D17" s="44" t="s">
        <v>104</v>
      </c>
      <c r="E17" s="44" t="str">
        <f>IF(D17="","",VLOOKUP(D17,ORÇAMENTO!$B$7:$E$70,2,0))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IF(B18="","",VLOOKUP(B18,ORÇAMENTO!$B$7:C74,2,0))</f>
        <v>ESTRUTURA</v>
      </c>
      <c r="D18" s="44" t="s">
        <v>104</v>
      </c>
      <c r="E18" s="44" t="str">
        <f>IF(D18="","",VLOOKUP(D18,ORÇAMENTO!$B$7:$E$70,2,0))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IF(B19="","",VLOOKUP(B19,ORÇAMENTO!$B$7:C75,2,0))</f>
        <v>ESTRUTURA</v>
      </c>
      <c r="D19" s="44" t="s">
        <v>104</v>
      </c>
      <c r="E19" s="44" t="str">
        <f>IF(D19="","",VLOOKUP(D19,ORÇAMENTO!$B$7:$E$70,2,0))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IF(B20="","",VLOOKUP(B20,ORÇAMENTO!$B$7:C76,2,0))</f>
        <v>ESTRUTURA</v>
      </c>
      <c r="D20" s="44" t="s">
        <v>104</v>
      </c>
      <c r="E20" s="44" t="str">
        <f>IF(D20="","",VLOOKUP(D20,ORÇAMENTO!$B$7:$E$70,2,0))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IF(B21="","",VLOOKUP(B21,ORÇAMENTO!$B$7:C77,2,0))</f>
        <v>ESTRUTURA</v>
      </c>
      <c r="D21" s="44" t="s">
        <v>104</v>
      </c>
      <c r="E21" s="44" t="str">
        <f>IF(D21="","",VLOOKUP(D21,ORÇAMENTO!$B$7:$E$70,2,0))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IF(B22="","",VLOOKUP(B22,ORÇAMENTO!$B$7:C73,2,0))</f>
        <v>ESTRUTURA</v>
      </c>
      <c r="D22" s="44" t="s">
        <v>104</v>
      </c>
      <c r="E22" s="44" t="str">
        <f>IF(D22="","",VLOOKUP(D22,ORÇAMENTO!$B$7:$E$70,2,0))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IF(B23="","",VLOOKUP(B23,ORÇAMENTO!$B$7:C74,2,0))</f>
        <v>ESTRUTURA</v>
      </c>
      <c r="D23" s="44" t="s">
        <v>104</v>
      </c>
      <c r="E23" s="44" t="str">
        <f>IF(D23="","",VLOOKUP(D23,ORÇAMENTO!$B$7:$E$70,2,0))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IF(B24="","",VLOOKUP(B24,ORÇAMENTO!$B$7:C75,2,0))</f>
        <v>ESTRUTURA</v>
      </c>
      <c r="D24" s="44" t="s">
        <v>104</v>
      </c>
      <c r="E24" s="44" t="str">
        <f>IF(D24="","",VLOOKUP(D24,ORÇAMENTO!$B$7:$E$70,2,0))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IF(B25="","",VLOOKUP(B25,ORÇAMENTO!$B$7:C76,2,0))</f>
        <v>ESTRUTURA</v>
      </c>
      <c r="D25" s="44" t="s">
        <v>104</v>
      </c>
      <c r="E25" s="44" t="str">
        <f>IF(D25="","",VLOOKUP(D25,ORÇAMENTO!$B$7:$E$70,2,0))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IF(B26="","",VLOOKUP(B26,ORÇAMENTO!$B$7:C77,2,0))</f>
        <v>ESTRUTURA</v>
      </c>
      <c r="D26" s="44" t="s">
        <v>104</v>
      </c>
      <c r="E26" s="44" t="str">
        <f>IF(D26="","",VLOOKUP(D26,ORÇAMENTO!$B$7:$E$70,2,0))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IF(B27="","",VLOOKUP(B27,ORÇAMENTO!$B$7:C78,2,0))</f>
        <v>ESTRUTURA</v>
      </c>
      <c r="D27" s="44" t="s">
        <v>104</v>
      </c>
      <c r="E27" s="44" t="str">
        <f>IF(D27="","",VLOOKUP(D27,ORÇAMENTO!$B$7:$E$70,2,0))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IF(B28="","",VLOOKUP(B28,ORÇAMENTO!$B$7:C78,2,0))</f>
        <v>ESTRUTURA</v>
      </c>
      <c r="D28" s="44" t="s">
        <v>104</v>
      </c>
      <c r="E28" s="44" t="str">
        <f>IF(D28="","",VLOOKUP(D28,ORÇAMENTO!$B$7:$E$70,2,0))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IF(B29="","",VLOOKUP(B29,ORÇAMENTO!$B$7:C79,2,0))</f>
        <v>ESTRUTURA</v>
      </c>
      <c r="D29" s="44" t="s">
        <v>104</v>
      </c>
      <c r="E29" s="44" t="str">
        <f>IF(D29="","",VLOOKUP(D29,ORÇAMENTO!$B$7:$E$70,2,0))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IF(B30="","",VLOOKUP(B30,ORÇAMENTO!$B$7:C80,2,0))</f>
        <v>ESTRUTURA</v>
      </c>
      <c r="D30" s="44" t="s">
        <v>104</v>
      </c>
      <c r="E30" s="44" t="str">
        <f>IF(D30="","",VLOOKUP(D30,ORÇAMENTO!$B$7:$E$70,2,0))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IF(B31="","",VLOOKUP(B31,ORÇAMENTO!$B$7:C81,2,0))</f>
        <v>ESTRUTURA</v>
      </c>
      <c r="D31" s="44" t="s">
        <v>104</v>
      </c>
      <c r="E31" s="44" t="str">
        <f>IF(D31="","",VLOOKUP(D31,ORÇAMENTO!$B$7:$E$70,2,0))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IF(B32="","",VLOOKUP(B32,ORÇAMENTO!$B$7:C82,2,0))</f>
        <v>ESTRUTURA</v>
      </c>
      <c r="D32" s="44" t="s">
        <v>104</v>
      </c>
      <c r="E32" s="44" t="str">
        <f>IF(D32="","",VLOOKUP(D32,ORÇAMENTO!$B$7:$E$70,2,0))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IF(B33="","",VLOOKUP(B33,ORÇAMENTO!$B$7:C83,2,0))</f>
        <v>ESTRUTURA</v>
      </c>
      <c r="D33" s="44" t="s">
        <v>104</v>
      </c>
      <c r="E33" s="44" t="str">
        <f>IF(D33="","",VLOOKUP(D33,ORÇAMENTO!$B$7:$E$70,2,0))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IF(B34="","",VLOOKUP(B34,ORÇAMENTO!$B$7:C84,2,0))</f>
        <v>ESTRUTURA</v>
      </c>
      <c r="D34" s="44" t="s">
        <v>104</v>
      </c>
      <c r="E34" s="44" t="str">
        <f>IF(D34="","",VLOOKUP(D34,ORÇAMENTO!$B$7:$E$70,2,0))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IF(B35="","",VLOOKUP(B35,ORÇAMENTO!$B$7:C85,2,0))</f>
        <v>ESTRUTURA</v>
      </c>
      <c r="D35" s="44" t="s">
        <v>104</v>
      </c>
      <c r="E35" s="44" t="str">
        <f>IF(D35="","",VLOOKUP(D35,ORÇAMENTO!$B$7:$E$70,2,0))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IF(B36="","",VLOOKUP(B36,ORÇAMENTO!$B$7:C86,2,0))</f>
        <v>ESTRUTURA</v>
      </c>
      <c r="D36" s="44" t="s">
        <v>104</v>
      </c>
      <c r="E36" s="44" t="str">
        <f>IF(D36="","",VLOOKUP(D36,ORÇAMENTO!$B$7:$E$70,2,0))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IF(B37="","",VLOOKUP(B37,ORÇAMENTO!$B$7:C87,2,0))</f>
        <v>ESTRUTURA</v>
      </c>
      <c r="D37" s="44" t="s">
        <v>104</v>
      </c>
      <c r="E37" s="44" t="str">
        <f>IF(D37="","",VLOOKUP(D37,ORÇAMENTO!$B$7:$E$70,2,0))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IF(B38="","",VLOOKUP(B38,ORÇAMENTO!$B$7:C79,2,0))</f>
        <v>ESTRUTURA</v>
      </c>
      <c r="D38" s="44" t="s">
        <v>104</v>
      </c>
      <c r="E38" s="44" t="str">
        <f>IF(D38="","",VLOOKUP(D38,ORÇAMENTO!$B$7:$E$70,2,0))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IF(B39="","",VLOOKUP(B39,ORÇAMENTO!$B$7:C73,2,0))</f>
        <v>ESTRUTURA</v>
      </c>
      <c r="D39" s="44" t="s">
        <v>104</v>
      </c>
      <c r="E39" s="44" t="str">
        <f>IF(D39="","",VLOOKUP(D39,ORÇAMENTO!$B$7:$E$70,2,0))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IF(B40="","",VLOOKUP(B40,ORÇAMENTO!$B$7:C74,2,0))</f>
        <v>ESTRUTURA</v>
      </c>
      <c r="D40" s="44" t="s">
        <v>104</v>
      </c>
      <c r="E40" s="44" t="str">
        <f>IF(D40="","",VLOOKUP(D40,ORÇAMENTO!$B$7:$E$70,2,0))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IF(B41="","",VLOOKUP(B41,ORÇAMENTO!$B$7:C75,2,0))</f>
        <v>ESTRUTURA</v>
      </c>
      <c r="D41" s="44" t="s">
        <v>104</v>
      </c>
      <c r="E41" s="44" t="str">
        <f>IF(D41="","",VLOOKUP(D41,ORÇAMENTO!$B$7:$E$70,2,0))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IF(B42="","",VLOOKUP(B42,ORÇAMENTO!$B$7:C76,2,0))</f>
        <v>ESTRUTURA</v>
      </c>
      <c r="D42" s="44" t="s">
        <v>104</v>
      </c>
      <c r="E42" s="44" t="str">
        <f>IF(D42="","",VLOOKUP(D42,ORÇAMENTO!$B$7:$E$70,2,0))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IF(B43="","",VLOOKUP(B43,ORÇAMENTO!$B$7:C77,2,0))</f>
        <v>ESTRUTURA</v>
      </c>
      <c r="D43" s="44" t="s">
        <v>104</v>
      </c>
      <c r="E43" s="44" t="str">
        <f>IF(D43="","",VLOOKUP(D43,ORÇAMENTO!$B$7:$E$70,2,0))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IF(B44="","",VLOOKUP(B44,ORÇAMENTO!$B$7:C78,2,0))</f>
        <v>ESTRUTURA</v>
      </c>
      <c r="D44" s="44" t="s">
        <v>104</v>
      </c>
      <c r="E44" s="44" t="str">
        <f>IF(D44="","",VLOOKUP(D44,ORÇAMENTO!$B$7:$E$70,2,0))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IF(B45="","",VLOOKUP(B45,ORÇAMENTO!$B$7:C79,2,0))</f>
        <v>ESTRUTURA</v>
      </c>
      <c r="D45" s="44" t="s">
        <v>104</v>
      </c>
      <c r="E45" s="44" t="str">
        <f>IF(D45="","",VLOOKUP(D45,ORÇAMENTO!$B$7:$E$70,2,0))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IF(B46="","",VLOOKUP(B46,ORÇAMENTO!$B$7:C75,2,0))</f>
        <v>ESTRUTURA</v>
      </c>
      <c r="D46" s="44" t="s">
        <v>104</v>
      </c>
      <c r="E46" s="44" t="str">
        <f>IF(D46="","",VLOOKUP(D46,ORÇAMENTO!$B$7:$E$70,2,0))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IF(B47="","",VLOOKUP(B47,ORÇAMENTO!$B$7:C76,2,0))</f>
        <v>ESTRUTURA</v>
      </c>
      <c r="D47" s="44" t="s">
        <v>104</v>
      </c>
      <c r="E47" s="44" t="str">
        <f>IF(D47="","",VLOOKUP(D47,ORÇAMENTO!$B$7:$E$70,2,0))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IF(B48="","",VLOOKUP(B48,ORÇAMENTO!$B$7:C77,2,0))</f>
        <v>ESTRUTURA</v>
      </c>
      <c r="D48" s="44" t="s">
        <v>104</v>
      </c>
      <c r="E48" s="44" t="str">
        <f>IF(D48="","",VLOOKUP(D48,ORÇAMENTO!$B$7:$E$70,2,0))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IF(B49="","",VLOOKUP(B49,ORÇAMENTO!$B$7:C78,2,0))</f>
        <v>ESTRUTURA</v>
      </c>
      <c r="D49" s="44" t="s">
        <v>104</v>
      </c>
      <c r="E49" s="44" t="str">
        <f>IF(D49="","",VLOOKUP(D49,ORÇAMENTO!$B$7:$E$70,2,0))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IF(B50="","",VLOOKUP(B50,ORÇAMENTO!$B$7:C79,2,0))</f>
        <v>ESTRUTURA</v>
      </c>
      <c r="D50" s="44" t="s">
        <v>104</v>
      </c>
      <c r="E50" s="44" t="str">
        <f>IF(D50="","",VLOOKUP(D50,ORÇAMENTO!$B$7:$E$70,2,0))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IF(B51="","",VLOOKUP(B51,ORÇAMENTO!$B$7:C84,2,0))</f>
        <v>ESTRUTURA</v>
      </c>
      <c r="D51" s="44" t="s">
        <v>104</v>
      </c>
      <c r="E51" s="44" t="str">
        <f>IF(D51="","",VLOOKUP(D51,ORÇAMENTO!$B$7:$E$70,2,0))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IF(B52="","",VLOOKUP(B52,ORÇAMENTO!$B$7:C85,2,0))</f>
        <v>ESTRUTURA</v>
      </c>
      <c r="D52" s="44" t="s">
        <v>104</v>
      </c>
      <c r="E52" s="44" t="str">
        <f>IF(D52="","",VLOOKUP(D52,ORÇAMENTO!$B$7:$E$70,2,0))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IF(B53="","",VLOOKUP(B53,ORÇAMENTO!$B$7:C86,2,0))</f>
        <v>ESTRUTURA</v>
      </c>
      <c r="D53" s="44" t="s">
        <v>104</v>
      </c>
      <c r="E53" s="44" t="str">
        <f>IF(D53="","",VLOOKUP(D53,ORÇAMENTO!$B$7:$E$70,2,0))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IF(B54="","",VLOOKUP(B54,ORÇAMENTO!$B$7:C87,2,0))</f>
        <v>ESTRUTURA</v>
      </c>
      <c r="D54" s="44" t="s">
        <v>104</v>
      </c>
      <c r="E54" s="44" t="str">
        <f>IF(D54="","",VLOOKUP(D54,ORÇAMENTO!$B$7:$E$70,2,0))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IF(B55="","",VLOOKUP(B55,ORÇAMENTO!$B$7:C90,2,0))</f>
        <v>ESTRUTURA</v>
      </c>
      <c r="D55" s="44" t="s">
        <v>104</v>
      </c>
      <c r="E55" s="44" t="str">
        <f>IF(D55="","",VLOOKUP(D55,ORÇAMENTO!$B$7:$E$70,2,0))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IF(B56="","",VLOOKUP(B56,ORÇAMENTO!$B$7:C91,2,0))</f>
        <v>ESTRUTURA</v>
      </c>
      <c r="D56" s="44" t="s">
        <v>104</v>
      </c>
      <c r="E56" s="44" t="str">
        <f>IF(D56="","",VLOOKUP(D56,ORÇAMENTO!$B$7:$E$70,2,0))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IF(B57="","",VLOOKUP(B57,ORÇAMENTO!$B$7:C92,2,0))</f>
        <v>ESTRUTURA</v>
      </c>
      <c r="D57" s="44" t="s">
        <v>104</v>
      </c>
      <c r="E57" s="44" t="str">
        <f>IF(D57="","",VLOOKUP(D57,ORÇAMENTO!$B$7:$E$70,2,0))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IF(B58="","",VLOOKUP(B58,ORÇAMENTO!$B$7:C93,2,0))</f>
        <v>ESTRUTURA</v>
      </c>
      <c r="D58" s="44" t="s">
        <v>104</v>
      </c>
      <c r="E58" s="44" t="str">
        <f>IF(D58="","",VLOOKUP(D58,ORÇAMENTO!$B$7:$E$70,2,0))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IF(B59="","",VLOOKUP(B59,ORÇAMENTO!$B$7:C94,2,0))</f>
        <v>ESTRUTURA</v>
      </c>
      <c r="D59" s="44" t="s">
        <v>104</v>
      </c>
      <c r="E59" s="44" t="str">
        <f>IF(D59="","",VLOOKUP(D59,ORÇAMENTO!$B$7:$E$70,2,0))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IF(B60="","",VLOOKUP(B60,ORÇAMENTO!$B$7:C95,2,0))</f>
        <v>ESTRUTURA</v>
      </c>
      <c r="D60" s="44" t="s">
        <v>104</v>
      </c>
      <c r="E60" s="44" t="str">
        <f>IF(D60="","",VLOOKUP(D60,ORÇAMENTO!$B$7:$E$70,2,0))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IF(B61="","",VLOOKUP(B61,ORÇAMENTO!$B$7:C78,2,0))</f>
        <v>ESTRUTURA</v>
      </c>
      <c r="D61" s="44" t="s">
        <v>104</v>
      </c>
      <c r="E61" s="44" t="str">
        <f>IF(D61="","",VLOOKUP(D61,ORÇAMENTO!$B$7:$E$70,2,0))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IF(B62="","",VLOOKUP(B62,ORÇAMENTO!$B$7:C79,2,0))</f>
        <v>ESTRUTURA</v>
      </c>
      <c r="D62" s="44" t="s">
        <v>104</v>
      </c>
      <c r="E62" s="44" t="str">
        <f>IF(D62="","",VLOOKUP(D62,ORÇAMENTO!$B$7:$E$70,2,0))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IF(B63="","",VLOOKUP(B63,ORÇAMENTO!$B$7:C80,2,0))</f>
        <v>ESTRUTURA</v>
      </c>
      <c r="D63" s="44" t="s">
        <v>104</v>
      </c>
      <c r="E63" s="44" t="str">
        <f>IF(D63="","",VLOOKUP(D63,ORÇAMENTO!$B$7:$E$70,2,0))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IF(B64="","",VLOOKUP(B64,ORÇAMENTO!$B$7:C81,2,0))</f>
        <v>ESTRUTURA</v>
      </c>
      <c r="D64" s="44" t="s">
        <v>104</v>
      </c>
      <c r="E64" s="44" t="str">
        <f>IF(D64="","",VLOOKUP(D64,ORÇAMENTO!$B$7:$E$70,2,0))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IF(B65="","",VLOOKUP(B65,ORÇAMENTO!$B$7:C82,2,0))</f>
        <v>ESTRUTURA</v>
      </c>
      <c r="D65" s="44" t="s">
        <v>104</v>
      </c>
      <c r="E65" s="44" t="str">
        <f>IF(D65="","",VLOOKUP(D65,ORÇAMENTO!$B$7:$E$70,2,0))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IF(B66="","",VLOOKUP(B66,ORÇAMENTO!$B$7:C83,2,0))</f>
        <v>ESTRUTURA</v>
      </c>
      <c r="D66" s="44" t="s">
        <v>104</v>
      </c>
      <c r="E66" s="44" t="str">
        <f>IF(D66="","",VLOOKUP(D66,ORÇAMENTO!$B$7:$E$70,2,0))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IF(B67="","",VLOOKUP(B67,ORÇAMENTO!$B$7:C84,2,0))</f>
        <v>ESTRUTURA</v>
      </c>
      <c r="D67" s="44" t="s">
        <v>104</v>
      </c>
      <c r="E67" s="44" t="str">
        <f>IF(D67="","",VLOOKUP(D67,ORÇAMENTO!$B$7:$E$70,2,0))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IF(B68="","",VLOOKUP(B68,ORÇAMENTO!$B$7:C85,2,0))</f>
        <v>ESTRUTURA</v>
      </c>
      <c r="D68" s="44" t="s">
        <v>104</v>
      </c>
      <c r="E68" s="44" t="str">
        <f>IF(D68="","",VLOOKUP(D68,ORÇAMENTO!$B$7:$E$70,2,0))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IF(B69="","",VLOOKUP(B69,ORÇAMENTO!$B$7:C86,2,0))</f>
        <v>ESTRUTURA</v>
      </c>
      <c r="D69" s="44" t="s">
        <v>104</v>
      </c>
      <c r="E69" s="44" t="str">
        <f>IF(D69="","",VLOOKUP(D69,ORÇAMENTO!$B$7:$E$70,2,0))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IF(B70="","",VLOOKUP(B70,ORÇAMENTO!$B$7:C87,2,0))</f>
        <v>ESTRUTURA</v>
      </c>
      <c r="D70" s="44" t="s">
        <v>104</v>
      </c>
      <c r="E70" s="44" t="str">
        <f>IF(D70="","",VLOOKUP(D70,ORÇAMENTO!$B$7:$E$70,2,0))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IF(B71="","",VLOOKUP(B71,ORÇAMENTO!$B$7:C88,2,0))</f>
        <v>ESTRUTURA</v>
      </c>
      <c r="D71" s="44" t="s">
        <v>104</v>
      </c>
      <c r="E71" s="44" t="str">
        <f>IF(D71="","",VLOOKUP(D71,ORÇAMENTO!$B$7:$E$70,2,0))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IF(B72="","",VLOOKUP(B72,ORÇAMENTO!$B$7:C89,2,0))</f>
        <v>ESTRUTURA</v>
      </c>
      <c r="D72" s="44" t="s">
        <v>104</v>
      </c>
      <c r="E72" s="44" t="str">
        <f>IF(D72="","",VLOOKUP(D72,ORÇAMENTO!$B$7:$E$70,2,0))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IF(B73="","",VLOOKUP(B73,ORÇAMENTO!$B$7:C90,2,0))</f>
        <v>ESTRUTURA</v>
      </c>
      <c r="D73" s="44" t="s">
        <v>104</v>
      </c>
      <c r="E73" s="44" t="str">
        <f>IF(D73="","",VLOOKUP(D73,ORÇAMENTO!$B$7:$E$70,2,0))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IF(B74="","",VLOOKUP(B74,ORÇAMENTO!$B$7:C91,2,0))</f>
        <v>ESTRUTURA</v>
      </c>
      <c r="D74" s="44" t="s">
        <v>104</v>
      </c>
      <c r="E74" s="44" t="str">
        <f>IF(D74="","",VLOOKUP(D74,ORÇAMENTO!$B$7:$E$70,2,0))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IF(B75="","",VLOOKUP(B75,ORÇAMENTO!$B$7:C92,2,0))</f>
        <v>ESTRUTURA</v>
      </c>
      <c r="D75" s="44" t="s">
        <v>104</v>
      </c>
      <c r="E75" s="44" t="str">
        <f>IF(D75="","",VLOOKUP(D75,ORÇAMENTO!$B$7:$E$70,2,0))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IF(B76="","",VLOOKUP(B76,ORÇAMENTO!$B$7:C81,2,0))</f>
        <v>ESTRUTURA</v>
      </c>
      <c r="D76" s="44" t="s">
        <v>104</v>
      </c>
      <c r="E76" s="44" t="str">
        <f>IF(D76="","",VLOOKUP(D76,ORÇAMENTO!$B$7:$E$70,2,0))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IF(B77="","",VLOOKUP(B77,ORÇAMENTO!$B$7:C82,2,0))</f>
        <v>ESTRUTURA</v>
      </c>
      <c r="D77" s="44" t="s">
        <v>104</v>
      </c>
      <c r="E77" s="44" t="str">
        <f>IF(D77="","",VLOOKUP(D77,ORÇAMENTO!$B$7:$E$70,2,0))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IF(B78="","",VLOOKUP(B78,ORÇAMENTO!$B$7:C83,2,0))</f>
        <v>ESTRUTURA</v>
      </c>
      <c r="D78" s="44" t="s">
        <v>104</v>
      </c>
      <c r="E78" s="44" t="str">
        <f>IF(D78="","",VLOOKUP(D78,ORÇAMENTO!$B$7:$E$70,2,0))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IF(B79="","",VLOOKUP(B79,ORÇAMENTO!$B$7:C84,2,0))</f>
        <v>ESTRUTURA</v>
      </c>
      <c r="D79" s="44" t="s">
        <v>104</v>
      </c>
      <c r="E79" s="44" t="str">
        <f>IF(D79="","",VLOOKUP(D79,ORÇAMENTO!$B$7:$E$70,2,0))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IF(B80="","",VLOOKUP(B80,ORÇAMENTO!$B$7:C85,2,0))</f>
        <v>ESTRUTURA</v>
      </c>
      <c r="D80" s="44" t="s">
        <v>104</v>
      </c>
      <c r="E80" s="44" t="str">
        <f>IF(D80="","",VLOOKUP(D80,ORÇAMENTO!$B$7:$E$70,2,0))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IF(B81="","",VLOOKUP(B81,ORÇAMENTO!$B$7:C86,2,0))</f>
        <v>ESTRUTURA</v>
      </c>
      <c r="D81" s="44" t="s">
        <v>104</v>
      </c>
      <c r="E81" s="44" t="str">
        <f>IF(D81="","",VLOOKUP(D81,ORÇAMENTO!$B$7:$E$70,2,0))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IF(B82="","",VLOOKUP(B82,ORÇAMENTO!$B$7:C87,2,0))</f>
        <v>ESTRUTURA</v>
      </c>
      <c r="D82" s="44" t="s">
        <v>104</v>
      </c>
      <c r="E82" s="44" t="str">
        <f>IF(D82="","",VLOOKUP(D82,ORÇAMENTO!$B$7:$E$70,2,0))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IF(B83="","",VLOOKUP(B83,ORÇAMENTO!$B$7:C88,2,0))</f>
        <v>ESTRUTURA</v>
      </c>
      <c r="D83" s="44" t="s">
        <v>104</v>
      </c>
      <c r="E83" s="44" t="str">
        <f>IF(D83="","",VLOOKUP(D83,ORÇAMENTO!$B$7:$E$70,2,0))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IF(B84="","",VLOOKUP(B84,ORÇAMENTO!$B$7:C89,2,0))</f>
        <v>ESTRUTURA</v>
      </c>
      <c r="D84" s="44" t="s">
        <v>104</v>
      </c>
      <c r="E84" s="44" t="str">
        <f>IF(D84="","",VLOOKUP(D84,ORÇAMENTO!$B$7:$E$70,2,0))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IF(B85="","",VLOOKUP(B85,ORÇAMENTO!$B$7:C90,2,0))</f>
        <v>ESTRUTURA</v>
      </c>
      <c r="D85" s="44" t="s">
        <v>104</v>
      </c>
      <c r="E85" s="44" t="str">
        <f>IF(D85="","",VLOOKUP(D85,ORÇAMENTO!$B$7:$E$70,2,0))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IF(B86="","",VLOOKUP(B86,ORÇAMENTO!$B$7:C91,2,0))</f>
        <v>ESTRUTURA</v>
      </c>
      <c r="D86" s="44" t="s">
        <v>104</v>
      </c>
      <c r="E86" s="44" t="str">
        <f>IF(D86="","",VLOOKUP(D86,ORÇAMENTO!$B$7:$E$70,2,0))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IF(B87="","",VLOOKUP(B87,ORÇAMENTO!$B$7:C92,2,0))</f>
        <v>ESTRUTURA</v>
      </c>
      <c r="D87" s="44" t="s">
        <v>104</v>
      </c>
      <c r="E87" s="44" t="str">
        <f>IF(D87="","",VLOOKUP(D87,ORÇAMENTO!$B$7:$E$70,2,0))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IF(B88="","",VLOOKUP(B88,ORÇAMENTO!$B$7:C84,2,0))</f>
        <v>ESTRUTURA</v>
      </c>
      <c r="D88" s="44" t="s">
        <v>104</v>
      </c>
      <c r="E88" s="44" t="str">
        <f>IF(D88="","",VLOOKUP(D88,ORÇAMENTO!$B$7:$E$70,2,0))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IF(B89="","",VLOOKUP(B89,ORÇAMENTO!$B$7:C85,2,0))</f>
        <v>ESTRUTURA</v>
      </c>
      <c r="D89" s="44" t="s">
        <v>104</v>
      </c>
      <c r="E89" s="44" t="str">
        <f>IF(D89="","",VLOOKUP(D89,ORÇAMENTO!$B$7:$E$70,2,0))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IF(B90="","",VLOOKUP(B90,ORÇAMENTO!$B$7:C86,2,0))</f>
        <v>ESTRUTURA</v>
      </c>
      <c r="D90" s="44" t="s">
        <v>104</v>
      </c>
      <c r="E90" s="44" t="str">
        <f>IF(D90="","",VLOOKUP(D90,ORÇAMENTO!$B$7:$E$70,2,0))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IF(B91="","",VLOOKUP(B91,ORÇAMENTO!$B$7:C87,2,0))</f>
        <v>ESTRUTURA</v>
      </c>
      <c r="D91" s="44" t="s">
        <v>104</v>
      </c>
      <c r="E91" s="44" t="str">
        <f>IF(D91="","",VLOOKUP(D91,ORÇAMENTO!$B$7:$E$70,2,0))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IF(B92="","",VLOOKUP(B92,ORÇAMENTO!$B$7:C88,2,0))</f>
        <v>ESTRUTURA</v>
      </c>
      <c r="D92" s="44" t="s">
        <v>104</v>
      </c>
      <c r="E92" s="44" t="str">
        <f>IF(D92="","",VLOOKUP(D92,ORÇAMENTO!$B$7:$E$70,2,0))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IF(B93="","",VLOOKUP(B93,ORÇAMENTO!$B$7:C89,2,0))</f>
        <v>ESTRUTURA</v>
      </c>
      <c r="D93" s="44" t="s">
        <v>104</v>
      </c>
      <c r="E93" s="44" t="str">
        <f>IF(D93="","",VLOOKUP(D93,ORÇAMENTO!$B$7:$E$70,2,0))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IF(B94="","",VLOOKUP(B94,ORÇAMENTO!$B$7:C90,2,0))</f>
        <v>ESTRUTURA</v>
      </c>
      <c r="D94" s="44" t="s">
        <v>104</v>
      </c>
      <c r="E94" s="44" t="str">
        <f>IF(D94="","",VLOOKUP(D94,ORÇAMENTO!$B$7:$E$70,2,0))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IF(B95="","",VLOOKUP(B95,ORÇAMENTO!$B$7:C91,2,0))</f>
        <v>ESTRUTURA</v>
      </c>
      <c r="D95" s="44" t="s">
        <v>104</v>
      </c>
      <c r="E95" s="44" t="str">
        <f>IF(D95="","",VLOOKUP(D95,ORÇAMENTO!$B$7:$E$70,2,0))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IF(B96="","",VLOOKUP(B96,ORÇAMENTO!$B$7:C92,2,0))</f>
        <v>ESTRUTURA</v>
      </c>
      <c r="D96" s="44" t="s">
        <v>104</v>
      </c>
      <c r="E96" s="44" t="str">
        <f>IF(D96="","",VLOOKUP(D96,ORÇAMENTO!$B$7:$E$70,2,0))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IF(B97="","",VLOOKUP(B97,ORÇAMENTO!$B$7:C88,2,0))</f>
        <v>ESTRUTURA</v>
      </c>
      <c r="D97" s="44" t="s">
        <v>104</v>
      </c>
      <c r="E97" s="44" t="str">
        <f>IF(D97="","",VLOOKUP(D97,ORÇAMENTO!$B$7:$E$70,2,0))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IF(B98="","",VLOOKUP(B98,ORÇAMENTO!$B$7:C88,2,0))</f>
        <v>ESTRUTURA</v>
      </c>
      <c r="D98" s="44" t="s">
        <v>104</v>
      </c>
      <c r="E98" s="44" t="str">
        <f>IF(D98="","",VLOOKUP(D98,ORÇAMENTO!$B$7:$E$70,2,0))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IF(B99="","",VLOOKUP(B99,ORÇAMENTO!$B$7:C89,2,0))</f>
        <v>ESTRUTURA</v>
      </c>
      <c r="D99" s="44" t="s">
        <v>104</v>
      </c>
      <c r="E99" s="44" t="str">
        <f>IF(D99="","",VLOOKUP(D99,ORÇAMENTO!$B$7:$E$70,2,0))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IF(B100="","",VLOOKUP(B100,ORÇAMENTO!$B$7:C90,2,0))</f>
        <v>ESTRUTURA</v>
      </c>
      <c r="D100" s="44" t="s">
        <v>104</v>
      </c>
      <c r="E100" s="44" t="str">
        <f>IF(D100="","",VLOOKUP(D100,ORÇAMENTO!$B$7:$E$70,2,0))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IF(B101="","",VLOOKUP(B101,ORÇAMENTO!$B$7:C91,2,0))</f>
        <v>ESTRUTURA</v>
      </c>
      <c r="D101" s="44" t="s">
        <v>104</v>
      </c>
      <c r="E101" s="44" t="str">
        <f>IF(D101="","",VLOOKUP(D101,ORÇAMENTO!$B$7:$E$70,2,0))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IF(B102="","",VLOOKUP(B102,ORÇAMENTO!$B$7:C92,2,0))</f>
        <v>ESTRUTURA</v>
      </c>
      <c r="D102" s="44" t="s">
        <v>104</v>
      </c>
      <c r="E102" s="44" t="str">
        <f>IF(D102="","",VLOOKUP(D102,ORÇAMENTO!$B$7:$E$70,2,0))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IF(B103="","",VLOOKUP(B103,ORÇAMENTO!$B$7:C93,2,0))</f>
        <v>ESTRUTURA</v>
      </c>
      <c r="D103" s="44" t="s">
        <v>104</v>
      </c>
      <c r="E103" s="44" t="str">
        <f>IF(D103="","",VLOOKUP(D103,ORÇAMENTO!$B$7:$E$70,2,0))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IF(B104="","",VLOOKUP(B104,ORÇAMENTO!$B$7:C94,2,0))</f>
        <v>ESTRUTURA</v>
      </c>
      <c r="D104" s="44" t="s">
        <v>104</v>
      </c>
      <c r="E104" s="44" t="str">
        <f>IF(D104="","",VLOOKUP(D104,ORÇAMENTO!$B$7:$E$70,2,0))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IF(B105="","",VLOOKUP(B105,ORÇAMENTO!$B$7:C95,2,0))</f>
        <v>ESTRUTURA</v>
      </c>
      <c r="D105" s="44" t="s">
        <v>104</v>
      </c>
      <c r="E105" s="44" t="str">
        <f>IF(D105="","",VLOOKUP(D105,ORÇAMENTO!$B$7:$E$70,2,0))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IF(B106="","",VLOOKUP(B106,ORÇAMENTO!$B$7:C96,2,0))</f>
        <v>ESTRUTURA</v>
      </c>
      <c r="D106" s="44" t="s">
        <v>104</v>
      </c>
      <c r="E106" s="44" t="str">
        <f>IF(D106="","",VLOOKUP(D106,ORÇAMENTO!$B$7:$E$70,2,0))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IF(B107="","",VLOOKUP(B107,ORÇAMENTO!$B$7:C86,2,0))</f>
        <v>ESTRUTURA</v>
      </c>
      <c r="D107" s="44" t="s">
        <v>105</v>
      </c>
      <c r="E107" s="44" t="str">
        <f>IF(D107="","",VLOOKUP(D107,ORÇAMENTO!$B$7:$E$70,2,0))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IF(B108="","",VLOOKUP(B108,ORÇAMENTO!$B$7:C90,2,0))</f>
        <v>ESTRUTURA</v>
      </c>
      <c r="D108" s="44" t="s">
        <v>105</v>
      </c>
      <c r="E108" s="44" t="str">
        <f>IF(D108="","",VLOOKUP(D108,ORÇAMENTO!$B$7:$E$70,2,0))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IF(B109="","",VLOOKUP(B109,ORÇAMENTO!$B$7:C92,2,0))</f>
        <v>ESTRUTURA</v>
      </c>
      <c r="D109" s="44" t="s">
        <v>105</v>
      </c>
      <c r="E109" s="44" t="str">
        <f>IF(D109="","",VLOOKUP(D109,ORÇAMENTO!$B$7:$E$70,2,0))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IF(B110="","",VLOOKUP(B110,ORÇAMENTO!$B$7:C94,2,0))</f>
        <v>ESTRUTURA</v>
      </c>
      <c r="D110" s="44" t="s">
        <v>105</v>
      </c>
      <c r="E110" s="44" t="str">
        <f>IF(D110="","",VLOOKUP(D110,ORÇAMENTO!$B$7:$E$70,2,0))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IF(B111="","",VLOOKUP(B111,ORÇAMENTO!$B$7:C96,2,0))</f>
        <v>ESTRUTURA</v>
      </c>
      <c r="D111" s="44" t="s">
        <v>105</v>
      </c>
      <c r="E111" s="44" t="str">
        <f>IF(D111="","",VLOOKUP(D111,ORÇAMENTO!$B$7:$E$70,2,0))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IF(B112="","",VLOOKUP(B112,ORÇAMENTO!$B$7:C98,2,0))</f>
        <v>ESTRUTURA</v>
      </c>
      <c r="D112" s="44" t="s">
        <v>105</v>
      </c>
      <c r="E112" s="44" t="str">
        <f>IF(D112="","",VLOOKUP(D112,ORÇAMENTO!$B$7:$E$70,2,0))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IF(B113="","",VLOOKUP(B113,ORÇAMENTO!$B$7:C100,2,0))</f>
        <v>ESTRUTURA</v>
      </c>
      <c r="D113" s="44" t="s">
        <v>105</v>
      </c>
      <c r="E113" s="44" t="str">
        <f>IF(D113="","",VLOOKUP(D113,ORÇAMENTO!$B$7:$E$70,2,0))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IF(B114="","",VLOOKUP(B114,ORÇAMENTO!$B$7:C85,2,0))</f>
        <v>ESTRUTURA</v>
      </c>
      <c r="D114" s="44" t="s">
        <v>106</v>
      </c>
      <c r="E114" s="44" t="str">
        <f>IF(D114="","",VLOOKUP(D114,ORÇAMENTO!$B$7:$E$70,2,0))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IF(B115="","",VLOOKUP(B115,ORÇAMENTO!$B$7:C89,2,0))</f>
        <v>ESTRUTURA</v>
      </c>
      <c r="D115" s="44" t="s">
        <v>106</v>
      </c>
      <c r="E115" s="44" t="str">
        <f>IF(D115="","",VLOOKUP(D115,ORÇAMENTO!$B$7:$E$70,2,0))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IF(B116="","",VLOOKUP(B116,ORÇAMENTO!$B$7:C91,2,0))</f>
        <v>ESTRUTURA</v>
      </c>
      <c r="D116" s="44" t="s">
        <v>106</v>
      </c>
      <c r="E116" s="44" t="str">
        <f>IF(D116="","",VLOOKUP(D116,ORÇAMENTO!$B$7:$E$70,2,0))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IF(B117="","",VLOOKUP(B117,ORÇAMENTO!$B$7:C93,2,0))</f>
        <v>ESTRUTURA</v>
      </c>
      <c r="D117" s="44" t="s">
        <v>106</v>
      </c>
      <c r="E117" s="44" t="str">
        <f>IF(D117="","",VLOOKUP(D117,ORÇAMENTO!$B$7:$E$70,2,0))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IF(B118="","",VLOOKUP(B118,ORÇAMENTO!$B$7:C95,2,0))</f>
        <v>ESTRUTURA</v>
      </c>
      <c r="D118" s="44" t="s">
        <v>106</v>
      </c>
      <c r="E118" s="44" t="str">
        <f>IF(D118="","",VLOOKUP(D118,ORÇAMENTO!$B$7:$E$70,2,0))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IF(B119="","",VLOOKUP(B119,ORÇAMENTO!$B$7:C97,2,0))</f>
        <v>ESTRUTURA</v>
      </c>
      <c r="D119" s="44" t="s">
        <v>106</v>
      </c>
      <c r="E119" s="44" t="str">
        <f>IF(D119="","",VLOOKUP(D119,ORÇAMENTO!$B$7:$E$70,2,0))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IF(B120="","",VLOOKUP(B120,ORÇAMENTO!$B$7:C99,2,0))</f>
        <v>ESTRUTURA</v>
      </c>
      <c r="D120" s="44" t="s">
        <v>106</v>
      </c>
      <c r="E120" s="44" t="str">
        <f>IF(D120="","",VLOOKUP(D120,ORÇAMENTO!$B$7:$E$70,2,0))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IF(B121="","",VLOOKUP(B121,ORÇAMENTO!$B$7:C100,2,0))</f>
        <v>ALVENARIA</v>
      </c>
      <c r="D121" s="35" t="s">
        <v>107</v>
      </c>
      <c r="E121" s="35" t="str">
        <f>IF(D121="","",VLOOKUP(D121,ORÇAMENTO!$B$7:$E$70,2,0))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IF(B122="","",VLOOKUP(B122,ORÇAMENTO!$B$7:C101,2,0))</f>
        <v>ALVENARIA</v>
      </c>
      <c r="D122" s="35" t="s">
        <v>107</v>
      </c>
      <c r="E122" s="35" t="str">
        <f>IF(D122="","",VLOOKUP(D122,ORÇAMENTO!$B$7:$E$70,2,0))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IF(B123="","",VLOOKUP(B123,ORÇAMENTO!$B$7:C102,2,0))</f>
        <v>ALVENARIA</v>
      </c>
      <c r="D123" s="35" t="s">
        <v>107</v>
      </c>
      <c r="E123" s="35" t="str">
        <f>IF(D123="","",VLOOKUP(D123,ORÇAMENTO!$B$7:$E$70,2,0))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IF(B124="","",VLOOKUP(B124,ORÇAMENTO!$B$7:C101,2,0))</f>
        <v>ALVENARIA</v>
      </c>
      <c r="D124" s="35" t="s">
        <v>107</v>
      </c>
      <c r="E124" s="35" t="str">
        <f>IF(D124="","",VLOOKUP(D124,ORÇAMENTO!$B$7:$E$70,2,0))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IF(B125="","",VLOOKUP(B125,ORÇAMENTO!$B$7:C102,2,0))</f>
        <v>ALVENARIA</v>
      </c>
      <c r="D125" s="35" t="s">
        <v>107</v>
      </c>
      <c r="E125" s="35" t="str">
        <f>IF(D125="","",VLOOKUP(D125,ORÇAMENTO!$B$7:$E$70,2,0))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IF(B126="","",VLOOKUP(B126,ORÇAMENTO!$B$7:C104,2,0))</f>
        <v>ALVENARIA</v>
      </c>
      <c r="D126" s="35" t="s">
        <v>107</v>
      </c>
      <c r="E126" s="35" t="str">
        <f>IF(D126="","",VLOOKUP(D126,ORÇAMENTO!$B$7:$E$70,2,0))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IF(B127="","",VLOOKUP(B127,ORÇAMENTO!$B$7:C105,2,0))</f>
        <v>ALVENARIA</v>
      </c>
      <c r="D127" s="35" t="s">
        <v>107</v>
      </c>
      <c r="E127" s="35" t="str">
        <f>IF(D127="","",VLOOKUP(D127,ORÇAMENTO!$B$7:$E$70,2,0))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IF(B128="","",VLOOKUP(B128,ORÇAMENTO!$B$7:C106,2,0))</f>
        <v>ALVENARIA</v>
      </c>
      <c r="D128" s="35" t="s">
        <v>107</v>
      </c>
      <c r="E128" s="35" t="str">
        <f>IF(D128="","",VLOOKUP(D128,ORÇAMENTO!$B$7:$E$70,2,0))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IF(B129="","",VLOOKUP(B129,ORÇAMENTO!$B$7:C108,2,0))</f>
        <v>ALVENARIA</v>
      </c>
      <c r="D129" s="35" t="s">
        <v>107</v>
      </c>
      <c r="E129" s="35" t="str">
        <f>IF(D129="","",VLOOKUP(D129,ORÇAMENTO!$B$7:$E$70,2,0))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IF(B130="","",VLOOKUP(B130,ORÇAMENTO!$B$7:C109,2,0))</f>
        <v>ALVENARIA</v>
      </c>
      <c r="D130" s="35" t="s">
        <v>107</v>
      </c>
      <c r="E130" s="35" t="str">
        <f>IF(D130="","",VLOOKUP(D130,ORÇAMENTO!$B$7:$E$70,2,0))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IF(B131="","",VLOOKUP(B131,ORÇAMENTO!$B$7:C111,2,0))</f>
        <v>ALVENARIA</v>
      </c>
      <c r="D131" s="35" t="s">
        <v>107</v>
      </c>
      <c r="E131" s="35" t="str">
        <f>IF(D131="","",VLOOKUP(D131,ORÇAMENTO!$B$7:$E$70,2,0))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IF(B132="","",VLOOKUP(B132,ORÇAMENTO!$B$7:C112,2,0))</f>
        <v>ALVENARIA</v>
      </c>
      <c r="D132" s="35" t="s">
        <v>107</v>
      </c>
      <c r="E132" s="35" t="str">
        <f>IF(D132="","",VLOOKUP(D132,ORÇAMENTO!$B$7:$E$70,2,0))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IF(B133="","",VLOOKUP(B133,ORÇAMENTO!$B$7:C114,2,0))</f>
        <v>ALVENARIA</v>
      </c>
      <c r="D133" s="35" t="s">
        <v>107</v>
      </c>
      <c r="E133" s="35" t="str">
        <f>IF(D133="","",VLOOKUP(D133,ORÇAMENTO!$B$7:$E$70,2,0))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IF(B134="","",VLOOKUP(B134,ORÇAMENTO!$B$7:C115,2,0))</f>
        <v>ALVENARIA</v>
      </c>
      <c r="D134" s="35" t="s">
        <v>107</v>
      </c>
      <c r="E134" s="35" t="str">
        <f>IF(D134="","",VLOOKUP(D134,ORÇAMENTO!$B$7:$E$70,2,0))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IF(B135="","",VLOOKUP(B135,ORÇAMENTO!$B$7:C116,2,0))</f>
        <v>ALVENARIA</v>
      </c>
      <c r="D135" s="35" t="s">
        <v>107</v>
      </c>
      <c r="E135" s="35" t="str">
        <f>IF(D135="","",VLOOKUP(D135,ORÇAMENTO!$B$7:$E$70,2,0))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IF(B136="","",VLOOKUP(B136,ORÇAMENTO!$B$7:C117,2,0))</f>
        <v>ALVENARIA</v>
      </c>
      <c r="D136" s="35" t="s">
        <v>107</v>
      </c>
      <c r="E136" s="35" t="str">
        <f>IF(D136="","",VLOOKUP(D136,ORÇAMENTO!$B$7:$E$70,2,0))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IF(B137="","",VLOOKUP(B137,ORÇAMENTO!$B$7:C118,2,0))</f>
        <v>ALVENARIA</v>
      </c>
      <c r="D137" s="35" t="s">
        <v>107</v>
      </c>
      <c r="E137" s="35" t="str">
        <f>IF(D137="","",VLOOKUP(D137,ORÇAMENTO!$B$7:$E$70,2,0))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IF(B138="","",VLOOKUP(B138,ORÇAMENTO!$B$7:C116,2,0))</f>
        <v>ALVENARIA</v>
      </c>
      <c r="D138" s="35" t="s">
        <v>107</v>
      </c>
      <c r="E138" s="35" t="str">
        <f>IF(D138="","",VLOOKUP(D138,ORÇAMENTO!$B$7:$E$70,2,0))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IF(B139="","",VLOOKUP(B139,ORÇAMENTO!$B$7:C117,2,0))</f>
        <v>ALVENARIA</v>
      </c>
      <c r="D139" s="35" t="s">
        <v>107</v>
      </c>
      <c r="E139" s="35" t="str">
        <f>IF(D139="","",VLOOKUP(D139,ORÇAMENTO!$B$7:$E$70,2,0))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IF(B140="","",VLOOKUP(B140,ORÇAMENTO!$B$7:C119,2,0))</f>
        <v>ALVENARIA</v>
      </c>
      <c r="D140" s="35" t="s">
        <v>107</v>
      </c>
      <c r="E140" s="35" t="str">
        <f>IF(D140="","",VLOOKUP(D140,ORÇAMENTO!$B$7:$E$70,2,0))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IF(B141="","",VLOOKUP(B141,ORÇAMENTO!$B$7:C120,2,0))</f>
        <v>ALVENARIA</v>
      </c>
      <c r="D141" s="35" t="s">
        <v>107</v>
      </c>
      <c r="E141" s="35" t="str">
        <f>IF(D141="","",VLOOKUP(D141,ORÇAMENTO!$B$7:$E$70,2,0))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IF(B142="","",VLOOKUP(B142,ORÇAMENTO!$B$7:C346,2,0))</f>
        <v>ESQUADRIAS</v>
      </c>
      <c r="D142" s="44" t="s">
        <v>108</v>
      </c>
      <c r="E142" s="44" t="str">
        <f>IF(D142="","",VLOOKUP(D142,ORÇAMENTO!$B$7:$E$70,2,0))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IF(B143="","",VLOOKUP(B143,ORÇAMENTO!$B$7:C347,2,0))</f>
        <v>ESQUADRIAS</v>
      </c>
      <c r="D143" s="44" t="s">
        <v>108</v>
      </c>
      <c r="E143" s="44" t="str">
        <f>IF(D143="","",VLOOKUP(D143,ORÇAMENTO!$B$7:$E$70,2,0))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IF(B144="","",VLOOKUP(B144,ORÇAMENTO!$B$7:C348,2,0))</f>
        <v>ESQUADRIAS</v>
      </c>
      <c r="D144" s="44" t="s">
        <v>108</v>
      </c>
      <c r="E144" s="44" t="str">
        <f>IF(D144="","",VLOOKUP(D144,ORÇAMENTO!$B$7:$E$70,2,0))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IF(B145="","",VLOOKUP(B145,ORÇAMENTO!$B$7:C349,2,0))</f>
        <v>ESQUADRIAS</v>
      </c>
      <c r="D145" s="44" t="s">
        <v>108</v>
      </c>
      <c r="E145" s="44" t="str">
        <f>IF(D145="","",VLOOKUP(D145,ORÇAMENTO!$B$7:$E$70,2,0))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IF(B146="","",VLOOKUP(B146,ORÇAMENTO!$B$7:C350,2,0))</f>
        <v>ESQUADRIAS</v>
      </c>
      <c r="D146" s="44" t="s">
        <v>108</v>
      </c>
      <c r="E146" s="44" t="str">
        <f>IF(D146="","",VLOOKUP(D146,ORÇAMENTO!$B$7:$E$70,2,0))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IF(B147="","",VLOOKUP(B147,ORÇAMENTO!$B$7:C351,2,0))</f>
        <v>ESQUADRIAS</v>
      </c>
      <c r="D147" s="44" t="s">
        <v>108</v>
      </c>
      <c r="E147" s="44" t="str">
        <f>IF(D147="","",VLOOKUP(D147,ORÇAMENTO!$B$7:$E$70,2,0))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IF(B148="","",VLOOKUP(B148,ORÇAMENTO!$B$7:C358,2,0))</f>
        <v>ESQUADRIAS</v>
      </c>
      <c r="D148" s="44" t="s">
        <v>108</v>
      </c>
      <c r="E148" s="44" t="str">
        <f>IF(D148="","",VLOOKUP(D148,ORÇAMENTO!$B$7:$E$70,2,0))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IF(B149="","",VLOOKUP(B149,ORÇAMENTO!$B$7:C359,2,0))</f>
        <v>ESQUADRIAS</v>
      </c>
      <c r="D149" s="44" t="s">
        <v>108</v>
      </c>
      <c r="E149" s="44" t="str">
        <f>IF(D149="","",VLOOKUP(D149,ORÇAMENTO!$B$7:$E$70,2,0))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IF(B150="","",VLOOKUP(B150,ORÇAMENTO!$B$7:C360,2,0))</f>
        <v>ESQUADRIAS</v>
      </c>
      <c r="D150" s="44" t="s">
        <v>108</v>
      </c>
      <c r="E150" s="44" t="str">
        <f>IF(D150="","",VLOOKUP(D150,ORÇAMENTO!$B$7:$E$70,2,0))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IF(B151="","",VLOOKUP(B151,ORÇAMENTO!$B$7:C361,2,0))</f>
        <v>ESQUADRIAS</v>
      </c>
      <c r="D151" s="44" t="s">
        <v>108</v>
      </c>
      <c r="E151" s="44" t="str">
        <f>IF(D151="","",VLOOKUP(D151,ORÇAMENTO!$B$7:$E$70,2,0))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IF(B152="","",VLOOKUP(B152,ORÇAMENTO!$B$7:C362,2,0))</f>
        <v>ESQUADRIAS</v>
      </c>
      <c r="D152" s="44" t="s">
        <v>108</v>
      </c>
      <c r="E152" s="44" t="str">
        <f>IF(D152="","",VLOOKUP(D152,ORÇAMENTO!$B$7:$E$70,2,0))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IF(B153="","",VLOOKUP(B153,ORÇAMENTO!$B$7:C363,2,0))</f>
        <v>ESQUADRIAS</v>
      </c>
      <c r="D153" s="44" t="s">
        <v>108</v>
      </c>
      <c r="E153" s="44" t="str">
        <f>IF(D153="","",VLOOKUP(D153,ORÇAMENTO!$B$7:$E$70,2,0))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IF(B154="","",VLOOKUP(B154,ORÇAMENTO!$B$7:C373,2,0))</f>
        <v>ESQUADRIAS</v>
      </c>
      <c r="D154" s="44" t="s">
        <v>108</v>
      </c>
      <c r="E154" s="44" t="str">
        <f>IF(D154="","",VLOOKUP(D154,ORÇAMENTO!$B$7:$E$70,2,0))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IF(B155="","",VLOOKUP(B155,ORÇAMENTO!$B$7:C374,2,0))</f>
        <v>ESQUADRIAS</v>
      </c>
      <c r="D155" s="44" t="s">
        <v>108</v>
      </c>
      <c r="E155" s="44" t="str">
        <f>IF(D155="","",VLOOKUP(D155,ORÇAMENTO!$B$7:$E$70,2,0))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IF(B156="","",VLOOKUP(B156,ORÇAMENTO!$B$7:C375,2,0))</f>
        <v>ESQUADRIAS</v>
      </c>
      <c r="D156" s="44" t="s">
        <v>108</v>
      </c>
      <c r="E156" s="44" t="str">
        <f>IF(D156="","",VLOOKUP(D156,ORÇAMENTO!$B$7:$E$70,2,0))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IF(B157="","",VLOOKUP(B157,ORÇAMENTO!$B$7:C376,2,0))</f>
        <v>ESQUADRIAS</v>
      </c>
      <c r="D157" s="44" t="s">
        <v>108</v>
      </c>
      <c r="E157" s="44" t="str">
        <f>IF(D157="","",VLOOKUP(D157,ORÇAMENTO!$B$7:$E$70,2,0))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IF(B158="","",VLOOKUP(B158,ORÇAMENTO!$B$7:C386,2,0))</f>
        <v>ESQUADRIAS</v>
      </c>
      <c r="D158" s="44" t="s">
        <v>108</v>
      </c>
      <c r="E158" s="44" t="str">
        <f>IF(D158="","",VLOOKUP(D158,ORÇAMENTO!$B$7:$E$70,2,0))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IF(B159="","",VLOOKUP(B159,ORÇAMENTO!$B$7:C390,2,0))</f>
        <v>ESQUADRIAS</v>
      </c>
      <c r="D159" s="44" t="s">
        <v>108</v>
      </c>
      <c r="E159" s="44" t="str">
        <f>IF(D159="","",VLOOKUP(D159,ORÇAMENTO!$B$7:$E$70,2,0))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IF(B160="","",VLOOKUP(B160,ORÇAMENTO!$B$7:C391,2,0))</f>
        <v>ESQUADRIAS</v>
      </c>
      <c r="D160" s="44" t="s">
        <v>108</v>
      </c>
      <c r="E160" s="44" t="str">
        <f>IF(D160="","",VLOOKUP(D160,ORÇAMENTO!$B$7:$E$70,2,0))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IF(B161="","",VLOOKUP(B161,ORÇAMENTO!$B$7:C336,2,0))</f>
        <v>ESQUADRIAS</v>
      </c>
      <c r="D161" s="44" t="s">
        <v>109</v>
      </c>
      <c r="E161" s="44" t="e">
        <f>IF(D161="","",VLOOKUP(D161,ORÇAMENTO!$B$7:$E$70,2,0))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IF(B162="","",VLOOKUP(B162,ORÇAMENTO!$B$7:C337,2,0))</f>
        <v>ESQUADRIAS</v>
      </c>
      <c r="D162" s="44" t="s">
        <v>109</v>
      </c>
      <c r="E162" s="44" t="e">
        <f>IF(D162="","",VLOOKUP(D162,ORÇAMENTO!$B$7:$E$70,2,0))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IF(B163="","",VLOOKUP(B163,ORÇAMENTO!$B$7:C338,2,0))</f>
        <v>ESQUADRIAS</v>
      </c>
      <c r="D163" s="44" t="s">
        <v>109</v>
      </c>
      <c r="E163" s="44" t="e">
        <f>IF(D163="","",VLOOKUP(D163,ORÇAMENTO!$B$7:$E$70,2,0))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IF(B164="","",VLOOKUP(B164,ORÇAMENTO!$B$7:C337,2,0))</f>
        <v>ESQUADRIAS</v>
      </c>
      <c r="D164" s="44" t="s">
        <v>109</v>
      </c>
      <c r="E164" s="44" t="e">
        <f>IF(D164="","",VLOOKUP(D164,ORÇAMENTO!$B$7:$E$70,2,0))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IF(B165="","",VLOOKUP(B165,ORÇAMENTO!$B$7:C339,2,0))</f>
        <v>ESQUADRIAS</v>
      </c>
      <c r="D165" s="44" t="s">
        <v>109</v>
      </c>
      <c r="E165" s="44" t="e">
        <f>IF(D165="","",VLOOKUP(D165,ORÇAMENTO!$B$7:$E$70,2,0))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IF(B166="","",VLOOKUP(B166,ORÇAMENTO!$B$7:C340,2,0))</f>
        <v>ESQUADRIAS</v>
      </c>
      <c r="D166" s="44" t="s">
        <v>109</v>
      </c>
      <c r="E166" s="44" t="e">
        <f>IF(D166="","",VLOOKUP(D166,ORÇAMENTO!$B$7:$E$70,2,0))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IF(B167="","",VLOOKUP(B167,ORÇAMENTO!$B$7:C342,2,0))</f>
        <v>ESQUADRIAS</v>
      </c>
      <c r="D167" s="44" t="s">
        <v>109</v>
      </c>
      <c r="E167" s="44" t="e">
        <f>IF(D167="","",VLOOKUP(D167,ORÇAMENTO!$B$7:$E$70,2,0))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IF(B168="","",VLOOKUP(B168,ORÇAMENTO!$B$7:C343,2,0))</f>
        <v>ESQUADRIAS</v>
      </c>
      <c r="D168" s="44" t="s">
        <v>109</v>
      </c>
      <c r="E168" s="44" t="e">
        <f>IF(D168="","",VLOOKUP(D168,ORÇAMENTO!$B$7:$E$70,2,0))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IF(B169="","",VLOOKUP(B169,ORÇAMENTO!$B$7:C344,2,0))</f>
        <v>ESQUADRIAS</v>
      </c>
      <c r="D169" s="44" t="s">
        <v>109</v>
      </c>
      <c r="E169" s="44" t="e">
        <f>IF(D169="","",VLOOKUP(D169,ORÇAMENTO!$B$7:$E$70,2,0))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IF(B170="","",VLOOKUP(B170,ORÇAMENTO!$B$7:C345,2,0))</f>
        <v>ESQUADRIAS</v>
      </c>
      <c r="D170" s="44" t="s">
        <v>109</v>
      </c>
      <c r="E170" s="44" t="e">
        <f>IF(D170="","",VLOOKUP(D170,ORÇAMENTO!$B$7:$E$70,2,0))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IF(B171="","",VLOOKUP(B171,ORÇAMENTO!$B$7:C353,2,0))</f>
        <v>ESQUADRIAS</v>
      </c>
      <c r="D171" s="44" t="s">
        <v>109</v>
      </c>
      <c r="E171" s="44" t="e">
        <f>IF(D171="","",VLOOKUP(D171,ORÇAMENTO!$B$7:$E$70,2,0))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IF(B172="","",VLOOKUP(B172,ORÇAMENTO!$B$7:C354,2,0))</f>
        <v>ESQUADRIAS</v>
      </c>
      <c r="D172" s="44" t="s">
        <v>109</v>
      </c>
      <c r="E172" s="44" t="e">
        <f>IF(D172="","",VLOOKUP(D172,ORÇAMENTO!$B$7:$E$70,2,0))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IF(B173="","",VLOOKUP(B173,ORÇAMENTO!$B$7:C355,2,0))</f>
        <v>ESQUADRIAS</v>
      </c>
      <c r="D173" s="44" t="s">
        <v>109</v>
      </c>
      <c r="E173" s="44" t="e">
        <f>IF(D173="","",VLOOKUP(D173,ORÇAMENTO!$B$7:$E$70,2,0))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IF(B174="","",VLOOKUP(B174,ORÇAMENTO!$B$7:C368,2,0))</f>
        <v>ESQUADRIAS</v>
      </c>
      <c r="D174" s="44" t="s">
        <v>109</v>
      </c>
      <c r="E174" s="44" t="e">
        <f>IF(D174="","",VLOOKUP(D174,ORÇAMENTO!$B$7:$E$70,2,0))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IF(B175="","",VLOOKUP(B175,ORÇAMENTO!$B$7:C369,2,0))</f>
        <v>ESQUADRIAS</v>
      </c>
      <c r="D175" s="44" t="s">
        <v>109</v>
      </c>
      <c r="E175" s="44" t="e">
        <f>IF(D175="","",VLOOKUP(D175,ORÇAMENTO!$B$7:$E$70,2,0))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IF(B176="","",VLOOKUP(B176,ORÇAMENTO!$B$7:C370,2,0))</f>
        <v>ESQUADRIAS</v>
      </c>
      <c r="D176" s="44" t="s">
        <v>109</v>
      </c>
      <c r="E176" s="44" t="e">
        <f>IF(D176="","",VLOOKUP(D176,ORÇAMENTO!$B$7:$E$70,2,0))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IF(B177="","",VLOOKUP(B177,ORÇAMENTO!$B$7:C371,2,0))</f>
        <v>ESQUADRIAS</v>
      </c>
      <c r="D177" s="44" t="s">
        <v>109</v>
      </c>
      <c r="E177" s="44" t="e">
        <f>IF(D177="","",VLOOKUP(D177,ORÇAMENTO!$B$7:$E$70,2,0))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IF(B178="","",VLOOKUP(B178,ORÇAMENTO!$B$7:C372,2,0))</f>
        <v>ESQUADRIAS</v>
      </c>
      <c r="D178" s="44" t="s">
        <v>109</v>
      </c>
      <c r="E178" s="44" t="e">
        <f>IF(D178="","",VLOOKUP(D178,ORÇAMENTO!$B$7:$E$70,2,0))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IF(B179="","",VLOOKUP(B179,ORÇAMENTO!$B$7:C382,2,0))</f>
        <v>ESQUADRIAS</v>
      </c>
      <c r="D179" s="44" t="s">
        <v>109</v>
      </c>
      <c r="E179" s="44" t="e">
        <f>IF(D179="","",VLOOKUP(D179,ORÇAMENTO!$B$7:$E$70,2,0))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IF(B180="","",VLOOKUP(B180,ORÇAMENTO!$B$7:C383,2,0))</f>
        <v>ESQUADRIAS</v>
      </c>
      <c r="D180" s="44" t="s">
        <v>109</v>
      </c>
      <c r="E180" s="44" t="e">
        <f>IF(D180="","",VLOOKUP(D180,ORÇAMENTO!$B$7:$E$70,2,0))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IF(B181="","",VLOOKUP(B181,ORÇAMENTO!$B$7:C384,2,0))</f>
        <v>ESQUADRIAS</v>
      </c>
      <c r="D181" s="44" t="s">
        <v>109</v>
      </c>
      <c r="E181" s="44" t="e">
        <f>IF(D181="","",VLOOKUP(D181,ORÇAMENTO!$B$7:$E$70,2,0))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IF(B182="","",VLOOKUP(B182,ORÇAMENTO!$B$7:C385,2,0))</f>
        <v>ESQUADRIAS</v>
      </c>
      <c r="D182" s="44" t="s">
        <v>109</v>
      </c>
      <c r="E182" s="44" t="e">
        <f>IF(D182="","",VLOOKUP(D182,ORÇAMENTO!$B$7:$E$70,2,0))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IF(B183="","",VLOOKUP(B183,ORÇAMENTO!$B$7:C388,2,0))</f>
        <v>ESQUADRIAS</v>
      </c>
      <c r="D183" s="44" t="s">
        <v>109</v>
      </c>
      <c r="E183" s="44" t="e">
        <f>IF(D183="","",VLOOKUP(D183,ORÇAMENTO!$B$7:$E$70,2,0))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IF(B184="","",VLOOKUP(B184,ORÇAMENTO!$B$7:C389,2,0))</f>
        <v>ESQUADRIAS</v>
      </c>
      <c r="D184" s="44" t="s">
        <v>109</v>
      </c>
      <c r="E184" s="44" t="e">
        <f>IF(D184="","",VLOOKUP(D184,ORÇAMENTO!$B$7:$E$70,2,0))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IF(B185="","",VLOOKUP(B185,ORÇAMENTO!$B$7:C329,2,0))</f>
        <v>IMPERMEABILIZAÇÃO</v>
      </c>
      <c r="D185" s="35" t="s">
        <v>110</v>
      </c>
      <c r="E185" s="35" t="str">
        <f>IF(D185="","",VLOOKUP(D185,ORÇAMENTO!$B$7:$E$70,2,0))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IF(B186="","",VLOOKUP(B186,ORÇAMENTO!$B$7:C330,2,0))</f>
        <v>IMPERMEABILIZAÇÃO</v>
      </c>
      <c r="D186" s="35" t="s">
        <v>110</v>
      </c>
      <c r="E186" s="35" t="str">
        <f>IF(D186="","",VLOOKUP(D186,ORÇAMENTO!$B$7:$E$70,2,0))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IF(B187="","",VLOOKUP(B187,ORÇAMENTO!$B$7:C335,2,0))</f>
        <v>IMPERMEABILIZAÇÃO</v>
      </c>
      <c r="D187" s="35" t="s">
        <v>110</v>
      </c>
      <c r="E187" s="35" t="str">
        <f>IF(D187="","",VLOOKUP(D187,ORÇAMENTO!$B$7:$E$70,2,0))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IF(B188="","",VLOOKUP(B188,ORÇAMENTO!$B$7:C336,2,0))</f>
        <v>IMPERMEABILIZAÇÃO</v>
      </c>
      <c r="D188" s="35" t="s">
        <v>110</v>
      </c>
      <c r="E188" s="35" t="str">
        <f>IF(D188="","",VLOOKUP(D188,ORÇAMENTO!$B$7:$E$70,2,0))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IF(B189="","",VLOOKUP(B189,ORÇAMENTO!$B$7:C331,2,0))</f>
        <v>IMPERMEABILIZAÇÃO</v>
      </c>
      <c r="D189" s="35" t="s">
        <v>111</v>
      </c>
      <c r="E189" s="35" t="e">
        <f>IF(D189="","",VLOOKUP(D189,ORÇAMENTO!$B$7:$E$70,2,0))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IF(B190="","",VLOOKUP(B190,ORÇAMENTO!$B$7:C332,2,0))</f>
        <v>IMPERMEABILIZAÇÃO</v>
      </c>
      <c r="D190" s="35" t="s">
        <v>111</v>
      </c>
      <c r="E190" s="35" t="e">
        <f>IF(D190="","",VLOOKUP(D190,ORÇAMENTO!$B$7:$E$70,2,0))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IF(B191="","",VLOOKUP(B191,ORÇAMENTO!$B$7:C333,2,0))</f>
        <v>IMPERMEABILIZAÇÃO</v>
      </c>
      <c r="D191" s="35" t="s">
        <v>111</v>
      </c>
      <c r="E191" s="35" t="e">
        <f>IF(D191="","",VLOOKUP(D191,ORÇAMENTO!$B$7:$E$70,2,0))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IF(B192="","",VLOOKUP(B192,ORÇAMENTO!$B$7:C124,2,0))</f>
        <v>FORRO E SANCA EM GESSO</v>
      </c>
      <c r="D192" s="44" t="s">
        <v>112</v>
      </c>
      <c r="E192" s="44" t="str">
        <f>IF(D192="","",VLOOKUP(D192,ORÇAMENTO!$B$7:$E$70,2,0))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IF(B193="","",VLOOKUP(B193,ORÇAMENTO!$B$7:C125,2,0))</f>
        <v>FORRO E SANCA EM GESSO</v>
      </c>
      <c r="D193" s="44" t="s">
        <v>112</v>
      </c>
      <c r="E193" s="44" t="str">
        <f>IF(D193="","",VLOOKUP(D193,ORÇAMENTO!$B$7:$E$70,2,0))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IF(B194="","",VLOOKUP(B194,ORÇAMENTO!$B$7:C126,2,0))</f>
        <v>FORRO E SANCA EM GESSO</v>
      </c>
      <c r="D194" s="44" t="s">
        <v>112</v>
      </c>
      <c r="E194" s="44" t="str">
        <f>IF(D194="","",VLOOKUP(D194,ORÇAMENTO!$B$7:$E$70,2,0))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IF(B195="","",VLOOKUP(B195,ORÇAMENTO!$B$7:C121,2,0))</f>
        <v>FORRO E SANCA EM GESSO</v>
      </c>
      <c r="D195" s="44" t="s">
        <v>112</v>
      </c>
      <c r="E195" s="44" t="str">
        <f>IF(D195="","",VLOOKUP(D195,ORÇAMENTO!$B$7:$E$70,2,0))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IF(B196="","",VLOOKUP(B196,ORÇAMENTO!$B$7:C122,2,0))</f>
        <v>FORRO E SANCA EM GESSO</v>
      </c>
      <c r="D196" s="44" t="s">
        <v>112</v>
      </c>
      <c r="E196" s="44" t="str">
        <f>IF(D196="","",VLOOKUP(D196,ORÇAMENTO!$B$7:$E$70,2,0))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IF(B197="","",VLOOKUP(B197,ORÇAMENTO!$B$7:C126,2,0))</f>
        <v>FORRO E SANCA EM GESSO</v>
      </c>
      <c r="D197" s="44" t="s">
        <v>112</v>
      </c>
      <c r="E197" s="44" t="str">
        <f>IF(D197="","",VLOOKUP(D197,ORÇAMENTO!$B$7:$E$70,2,0))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IF(B198="","",VLOOKUP(B198,ORÇAMENTO!$B$7:C128,2,0))</f>
        <v>FORRO E SANCA EM GESSO</v>
      </c>
      <c r="D198" s="44" t="s">
        <v>112</v>
      </c>
      <c r="E198" s="44" t="str">
        <f>IF(D198="","",VLOOKUP(D198,ORÇAMENTO!$B$7:$E$70,2,0))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IF(B199="","",VLOOKUP(B199,ORÇAMENTO!$B$7:C129,2,0))</f>
        <v>FORRO E SANCA EM GESSO</v>
      </c>
      <c r="D199" s="44" t="s">
        <v>112</v>
      </c>
      <c r="E199" s="44" t="str">
        <f>IF(D199="","",VLOOKUP(D199,ORÇAMENTO!$B$7:$E$70,2,0))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IF(B200="","",VLOOKUP(B200,ORÇAMENTO!$B$7:C130,2,0))</f>
        <v>FORRO E SANCA EM GESSO</v>
      </c>
      <c r="D200" s="44" t="s">
        <v>112</v>
      </c>
      <c r="E200" s="44" t="str">
        <f>IF(D200="","",VLOOKUP(D200,ORÇAMENTO!$B$7:$E$70,2,0))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IF(B201="","",VLOOKUP(B201,ORÇAMENTO!$B$7:C131,2,0))</f>
        <v>FORRO E SANCA EM GESSO</v>
      </c>
      <c r="D201" s="44" t="s">
        <v>112</v>
      </c>
      <c r="E201" s="44" t="str">
        <f>IF(D201="","",VLOOKUP(D201,ORÇAMENTO!$B$7:$E$70,2,0))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IF(B202="","",VLOOKUP(B202,ORÇAMENTO!$B$7:C133,2,0))</f>
        <v>FORRO E SANCA EM GESSO</v>
      </c>
      <c r="D202" s="44" t="s">
        <v>112</v>
      </c>
      <c r="E202" s="44" t="str">
        <f>IF(D202="","",VLOOKUP(D202,ORÇAMENTO!$B$7:$E$70,2,0))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IF(B203="","",VLOOKUP(B203,ORÇAMENTO!$B$7:C134,2,0))</f>
        <v>FORRO E SANCA EM GESSO</v>
      </c>
      <c r="D203" s="44" t="s">
        <v>112</v>
      </c>
      <c r="E203" s="44" t="str">
        <f>IF(D203="","",VLOOKUP(D203,ORÇAMENTO!$B$7:$E$70,2,0))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IF(B204="","",VLOOKUP(B204,ORÇAMENTO!$B$7:C136,2,0))</f>
        <v>FORRO E SANCA EM GESSO</v>
      </c>
      <c r="D204" s="44" t="s">
        <v>112</v>
      </c>
      <c r="E204" s="44" t="str">
        <f>IF(D204="","",VLOOKUP(D204,ORÇAMENTO!$B$7:$E$70,2,0))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IF(B205="","",VLOOKUP(B205,ORÇAMENTO!$B$7:C137,2,0))</f>
        <v>FORRO E SANCA EM GESSO</v>
      </c>
      <c r="D205" s="44" t="s">
        <v>112</v>
      </c>
      <c r="E205" s="44" t="str">
        <f>IF(D205="","",VLOOKUP(D205,ORÇAMENTO!$B$7:$E$70,2,0))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IF(B206="","",VLOOKUP(B206,ORÇAMENTO!$B$7:C138,2,0))</f>
        <v>FORRO E SANCA EM GESSO</v>
      </c>
      <c r="D206" s="44" t="s">
        <v>112</v>
      </c>
      <c r="E206" s="44" t="str">
        <f>IF(D206="","",VLOOKUP(D206,ORÇAMENTO!$B$7:$E$70,2,0))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IF(B207="","",VLOOKUP(B207,ORÇAMENTO!$B$7:C139,2,0))</f>
        <v>FORRO E SANCA EM GESSO</v>
      </c>
      <c r="D207" s="44" t="s">
        <v>112</v>
      </c>
      <c r="E207" s="44" t="str">
        <f>IF(D207="","",VLOOKUP(D207,ORÇAMENTO!$B$7:$E$70,2,0))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IF(B208="","",VLOOKUP(B208,ORÇAMENTO!$B$7:C140,2,0))</f>
        <v>FORRO E SANCA EM GESSO</v>
      </c>
      <c r="D208" s="44" t="s">
        <v>112</v>
      </c>
      <c r="E208" s="44" t="str">
        <f>IF(D208="","",VLOOKUP(D208,ORÇAMENTO!$B$7:$E$70,2,0))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IF(B209="","",VLOOKUP(B209,ORÇAMENTO!$B$7:C141,2,0))</f>
        <v>FORRO E SANCA EM GESSO</v>
      </c>
      <c r="D209" s="44" t="s">
        <v>112</v>
      </c>
      <c r="E209" s="44" t="str">
        <f>IF(D209="","",VLOOKUP(D209,ORÇAMENTO!$B$7:$E$70,2,0))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IF(B210="","",VLOOKUP(B210,ORÇAMENTO!$B$7:C142,2,0))</f>
        <v>FORRO E SANCA EM GESSO</v>
      </c>
      <c r="D210" s="44" t="s">
        <v>112</v>
      </c>
      <c r="E210" s="44" t="str">
        <f>IF(D210="","",VLOOKUP(D210,ORÇAMENTO!$B$7:$E$70,2,0))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IF(B211="","",VLOOKUP(B211,ORÇAMENTO!$B$7:C158,2,0))</f>
        <v>FORRO E SANCA EM GESSO</v>
      </c>
      <c r="D211" s="44" t="s">
        <v>112</v>
      </c>
      <c r="E211" s="44" t="str">
        <f>IF(D211="","",VLOOKUP(D211,ORÇAMENTO!$B$7:$E$70,2,0))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IF(B212="","",VLOOKUP(B212,ORÇAMENTO!$B$7:C159,2,0))</f>
        <v>FORRO E SANCA EM GESSO</v>
      </c>
      <c r="D212" s="44" t="s">
        <v>112</v>
      </c>
      <c r="E212" s="44" t="str">
        <f>IF(D212="","",VLOOKUP(D212,ORÇAMENTO!$B$7:$E$70,2,0))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IF(B213="","",VLOOKUP(B213,ORÇAMENTO!$B$7:C134,2,0))</f>
        <v>FORRO E SANCA EM GESSO</v>
      </c>
      <c r="D213" s="44" t="s">
        <v>113</v>
      </c>
      <c r="E213" s="44" t="e">
        <f>IF(D213="","",VLOOKUP(D213,ORÇAMENTO!$B$7:$E$70,2,0))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IF(B214="","",VLOOKUP(B214,ORÇAMENTO!$B$7:C135,2,0))</f>
        <v>FORRO E SANCA EM GESSO</v>
      </c>
      <c r="D214" s="44" t="s">
        <v>113</v>
      </c>
      <c r="E214" s="44" t="e">
        <f>IF(D214="","",VLOOKUP(D214,ORÇAMENTO!$B$7:$E$70,2,0))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IF(B215="","",VLOOKUP(B215,ORÇAMENTO!$B$7:C136,2,0))</f>
        <v>FORRO E SANCA EM GESSO</v>
      </c>
      <c r="D215" s="44" t="s">
        <v>113</v>
      </c>
      <c r="E215" s="44" t="e">
        <f>IF(D215="","",VLOOKUP(D215,ORÇAMENTO!$B$7:$E$70,2,0))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IF(B216="","",VLOOKUP(B216,ORÇAMENTO!$B$7:C143,2,0))</f>
        <v>FORRO E SANCA EM GESSO</v>
      </c>
      <c r="D216" s="44" t="s">
        <v>113</v>
      </c>
      <c r="E216" s="44" t="e">
        <f>IF(D216="","",VLOOKUP(D216,ORÇAMENTO!$B$7:$E$70,2,0))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IF(B217="","",VLOOKUP(B217,ORÇAMENTO!$B$7:C144,2,0))</f>
        <v>FORRO E SANCA EM GESSO</v>
      </c>
      <c r="D217" s="44" t="s">
        <v>113</v>
      </c>
      <c r="E217" s="44" t="e">
        <f>IF(D217="","",VLOOKUP(D217,ORÇAMENTO!$B$7:$E$70,2,0))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IF(B218="","",VLOOKUP(B218,ORÇAMENTO!$B$7:C148,2,0))</f>
        <v>FORRO E SANCA EM GESSO</v>
      </c>
      <c r="D218" s="44" t="s">
        <v>113</v>
      </c>
      <c r="E218" s="44" t="e">
        <f>IF(D218="","",VLOOKUP(D218,ORÇAMENTO!$B$7:$E$70,2,0))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IF(B219="","",VLOOKUP(B219,ORÇAMENTO!$B$7:C149,2,0))</f>
        <v>FORRO E SANCA EM GESSO</v>
      </c>
      <c r="D219" s="44" t="s">
        <v>113</v>
      </c>
      <c r="E219" s="44" t="e">
        <f>IF(D219="","",VLOOKUP(D219,ORÇAMENTO!$B$7:$E$70,2,0))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IF(B220="","",VLOOKUP(B220,ORÇAMENTO!$B$7:C151,2,0))</f>
        <v>FORRO E SANCA EM GESSO</v>
      </c>
      <c r="D220" s="44" t="s">
        <v>113</v>
      </c>
      <c r="E220" s="44" t="e">
        <f>IF(D220="","",VLOOKUP(D220,ORÇAMENTO!$B$7:$E$70,2,0))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IF(B221="","",VLOOKUP(B221,ORÇAMENTO!$B$7:C152,2,0))</f>
        <v>FORRO E SANCA EM GESSO</v>
      </c>
      <c r="D221" s="44" t="s">
        <v>113</v>
      </c>
      <c r="E221" s="44" t="e">
        <f>IF(D221="","",VLOOKUP(D221,ORÇAMENTO!$B$7:$E$70,2,0))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IF(B222="","",VLOOKUP(B222,ORÇAMENTO!$B$7:C153,2,0))</f>
        <v>FORRO E SANCA EM GESSO</v>
      </c>
      <c r="D222" s="44" t="s">
        <v>113</v>
      </c>
      <c r="E222" s="44" t="e">
        <f>IF(D222="","",VLOOKUP(D222,ORÇAMENTO!$B$7:$E$70,2,0))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IF(B223="","",VLOOKUP(B223,ORÇAMENTO!$B$7:C155,2,0))</f>
        <v>FORRO E SANCA EM GESSO</v>
      </c>
      <c r="D223" s="44" t="s">
        <v>113</v>
      </c>
      <c r="E223" s="44" t="e">
        <f>IF(D223="","",VLOOKUP(D223,ORÇAMENTO!$B$7:$E$70,2,0))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IF(B224="","",VLOOKUP(B224,ORÇAMENTO!$B$7:C156,2,0))</f>
        <v>FORRO E SANCA EM GESSO</v>
      </c>
      <c r="D224" s="44" t="s">
        <v>113</v>
      </c>
      <c r="E224" s="44" t="e">
        <f>IF(D224="","",VLOOKUP(D224,ORÇAMENTO!$B$7:$E$70,2,0))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IF(B225="","",VLOOKUP(B225,ORÇAMENTO!$B$7:C158,2,0))</f>
        <v>FORRO E SANCA EM GESSO</v>
      </c>
      <c r="D225" s="44" t="s">
        <v>113</v>
      </c>
      <c r="E225" s="44" t="e">
        <f>IF(D225="","",VLOOKUP(D225,ORÇAMENTO!$B$7:$E$70,2,0))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IF(B226="","",VLOOKUP(B226,ORÇAMENTO!$B$7:C159,2,0))</f>
        <v>FORRO E SANCA EM GESSO</v>
      </c>
      <c r="D226" s="44" t="s">
        <v>113</v>
      </c>
      <c r="E226" s="44" t="e">
        <f>IF(D226="","",VLOOKUP(D226,ORÇAMENTO!$B$7:$E$70,2,0))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IF(B227="","",VLOOKUP(B227,ORÇAMENTO!$B$7:C160,2,0))</f>
        <v>FORRO E SANCA EM GESSO</v>
      </c>
      <c r="D227" s="44" t="s">
        <v>113</v>
      </c>
      <c r="E227" s="44" t="e">
        <f>IF(D227="","",VLOOKUP(D227,ORÇAMENTO!$B$7:$E$70,2,0))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IF(B228="","",VLOOKUP(B228,ORÇAMENTO!$B$7:C161,2,0))</f>
        <v>FORRO E SANCA EM GESSO</v>
      </c>
      <c r="D228" s="44" t="s">
        <v>113</v>
      </c>
      <c r="E228" s="44" t="e">
        <f>IF(D228="","",VLOOKUP(D228,ORÇAMENTO!$B$7:$E$70,2,0))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IF(B229="","",VLOOKUP(B229,ORÇAMENTO!$B$7:C162,2,0))</f>
        <v>FORRO E SANCA EM GESSO</v>
      </c>
      <c r="D229" s="44" t="s">
        <v>113</v>
      </c>
      <c r="E229" s="44" t="e">
        <f>IF(D229="","",VLOOKUP(D229,ORÇAMENTO!$B$7:$E$70,2,0))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IF(B230="","",VLOOKUP(B230,ORÇAMENTO!$B$7:C160,2,0))</f>
        <v>FORRO E SANCA EM GESSO</v>
      </c>
      <c r="D230" s="44" t="s">
        <v>113</v>
      </c>
      <c r="E230" s="44" t="e">
        <f>IF(D230="","",VLOOKUP(D230,ORÇAMENTO!$B$7:$E$70,2,0))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IF(B231="","",VLOOKUP(B231,ORÇAMENTO!$B$7:C161,2,0))</f>
        <v>FORRO E SANCA EM GESSO</v>
      </c>
      <c r="D231" s="44" t="s">
        <v>113</v>
      </c>
      <c r="E231" s="44" t="e">
        <f>IF(D231="","",VLOOKUP(D231,ORÇAMENTO!$B$7:$E$70,2,0))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IF(B232="","",VLOOKUP(B232,ORÇAMENTO!$B$7:C163,2,0))</f>
        <v>FORRO E SANCA EM GESSO</v>
      </c>
      <c r="D232" s="44" t="s">
        <v>113</v>
      </c>
      <c r="E232" s="44" t="e">
        <f>IF(D232="","",VLOOKUP(D232,ORÇAMENTO!$B$7:$E$70,2,0))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IF(B233="","",VLOOKUP(B233,ORÇAMENTO!$B$7:C164,2,0))</f>
        <v>FORRO E SANCA EM GESSO</v>
      </c>
      <c r="D233" s="44" t="s">
        <v>113</v>
      </c>
      <c r="E233" s="44" t="e">
        <f>IF(D233="","",VLOOKUP(D233,ORÇAMENTO!$B$7:$E$70,2,0))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IF(B234="","",VLOOKUP(B234,ORÇAMENTO!$B$7:C225,2,0))</f>
        <v>FORRO E SANCA EM GESSO</v>
      </c>
      <c r="D234" s="44" t="s">
        <v>114</v>
      </c>
      <c r="E234" s="44" t="e">
        <f>IF(D234="","",VLOOKUP(D234,ORÇAMENTO!$B$7:$E$70,2,0))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IF(B235="","",VLOOKUP(B235,ORÇAMENTO!$B$7:C227,2,0))</f>
        <v>FORRO E SANCA EM GESSO</v>
      </c>
      <c r="D235" s="44" t="s">
        <v>114</v>
      </c>
      <c r="E235" s="44" t="e">
        <f>IF(D235="","",VLOOKUP(D235,ORÇAMENTO!$B$7:$E$70,2,0))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IF(B236="","",VLOOKUP(B236,ORÇAMENTO!$B$7:C228,2,0))</f>
        <v>FORRO E SANCA EM GESSO</v>
      </c>
      <c r="D236" s="44" t="s">
        <v>114</v>
      </c>
      <c r="E236" s="44" t="e">
        <f>IF(D236="","",VLOOKUP(D236,ORÇAMENTO!$B$7:$E$70,2,0))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IF(B237="","",VLOOKUP(B237,ORÇAMENTO!$B$7:C229,2,0))</f>
        <v>FORRO E SANCA EM GESSO</v>
      </c>
      <c r="D237" s="44" t="s">
        <v>114</v>
      </c>
      <c r="E237" s="44" t="e">
        <f>IF(D237="","",VLOOKUP(D237,ORÇAMENTO!$B$7:$E$70,2,0))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IF(B238="","",VLOOKUP(B238,ORÇAMENTO!$B$7:C230,2,0))</f>
        <v>FORRO E SANCA EM GESSO</v>
      </c>
      <c r="D238" s="44" t="s">
        <v>114</v>
      </c>
      <c r="E238" s="44" t="e">
        <f>IF(D238="","",VLOOKUP(D238,ORÇAMENTO!$B$7:$E$70,2,0))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IF(B239="","",VLOOKUP(B239,ORÇAMENTO!$B$7:C231,2,0))</f>
        <v>FORRO E SANCA EM GESSO</v>
      </c>
      <c r="D239" s="44" t="s">
        <v>114</v>
      </c>
      <c r="E239" s="44" t="e">
        <f>IF(D239="","",VLOOKUP(D239,ORÇAMENTO!$B$7:$E$70,2,0))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IF(B240="","",VLOOKUP(B240,ORÇAMENTO!$B$7:C232,2,0))</f>
        <v>FORRO E SANCA EM GESSO</v>
      </c>
      <c r="D240" s="44" t="s">
        <v>114</v>
      </c>
      <c r="E240" s="44" t="e">
        <f>IF(D240="","",VLOOKUP(D240,ORÇAMENTO!$B$7:$E$70,2,0))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IF(B241="","",VLOOKUP(B241,ORÇAMENTO!$B$7:C233,2,0))</f>
        <v>FORRO E SANCA EM GESSO</v>
      </c>
      <c r="D241" s="44" t="s">
        <v>114</v>
      </c>
      <c r="E241" s="44" t="e">
        <f>IF(D241="","",VLOOKUP(D241,ORÇAMENTO!$B$7:$E$70,2,0))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IF(B242="","",VLOOKUP(B242,ORÇAMENTO!$B$7:C234,2,0))</f>
        <v>FORRO E SANCA EM GESSO</v>
      </c>
      <c r="D242" s="44" t="s">
        <v>114</v>
      </c>
      <c r="E242" s="44" t="e">
        <f>IF(D242="","",VLOOKUP(D242,ORÇAMENTO!$B$7:$E$70,2,0))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IF(B243="","",VLOOKUP(B243,ORÇAMENTO!$B$7:C235,2,0))</f>
        <v>FORRO E SANCA EM GESSO</v>
      </c>
      <c r="D243" s="44" t="s">
        <v>114</v>
      </c>
      <c r="E243" s="44" t="e">
        <f>IF(D243="","",VLOOKUP(D243,ORÇAMENTO!$B$7:$E$70,2,0))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IF(B244="","",VLOOKUP(B244,ORÇAMENTO!$B$7:C236,2,0))</f>
        <v>FORRO E SANCA EM GESSO</v>
      </c>
      <c r="D244" s="44" t="s">
        <v>114</v>
      </c>
      <c r="E244" s="44" t="e">
        <f>IF(D244="","",VLOOKUP(D244,ORÇAMENTO!$B$7:$E$70,2,0))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IF(B245="","",VLOOKUP(B245,ORÇAMENTO!$B$7:C237,2,0))</f>
        <v>FORRO E SANCA EM GESSO</v>
      </c>
      <c r="D245" s="44" t="s">
        <v>114</v>
      </c>
      <c r="E245" s="44" t="e">
        <f>IF(D245="","",VLOOKUP(D245,ORÇAMENTO!$B$7:$E$70,2,0))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IF(B246="","",VLOOKUP(B246,ORÇAMENTO!$B$7:C238,2,0))</f>
        <v>FORRO E SANCA EM GESSO</v>
      </c>
      <c r="D246" s="44" t="s">
        <v>114</v>
      </c>
      <c r="E246" s="44" t="e">
        <f>IF(D246="","",VLOOKUP(D246,ORÇAMENTO!$B$7:$E$70,2,0))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IF(B247="","",VLOOKUP(B247,ORÇAMENTO!$B$7:C239,2,0))</f>
        <v>FORRO E SANCA EM GESSO</v>
      </c>
      <c r="D247" s="44" t="s">
        <v>114</v>
      </c>
      <c r="E247" s="44" t="e">
        <f>IF(D247="","",VLOOKUP(D247,ORÇAMENTO!$B$7:$E$70,2,0))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IF(B248="","",VLOOKUP(B248,ORÇAMENTO!$B$7:C240,2,0))</f>
        <v>FORRO E SANCA EM GESSO</v>
      </c>
      <c r="D248" s="44" t="s">
        <v>114</v>
      </c>
      <c r="E248" s="44" t="e">
        <f>IF(D248="","",VLOOKUP(D248,ORÇAMENTO!$B$7:$E$70,2,0))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IF(B249="","",VLOOKUP(B249,ORÇAMENTO!$B$7:C241,2,0))</f>
        <v>FORRO E SANCA EM GESSO</v>
      </c>
      <c r="D249" s="44" t="s">
        <v>114</v>
      </c>
      <c r="E249" s="44" t="e">
        <f>IF(D249="","",VLOOKUP(D249,ORÇAMENTO!$B$7:$E$70,2,0))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IF(B250="","",VLOOKUP(B250,ORÇAMENTO!$B$7:C242,2,0))</f>
        <v>FORRO E SANCA EM GESSO</v>
      </c>
      <c r="D250" s="44" t="s">
        <v>114</v>
      </c>
      <c r="E250" s="44" t="e">
        <f>IF(D250="","",VLOOKUP(D250,ORÇAMENTO!$B$7:$E$70,2,0))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IF(B251="","",VLOOKUP(B251,ORÇAMENTO!$B$7:C243,2,0))</f>
        <v>FORRO E SANCA EM GESSO</v>
      </c>
      <c r="D251" s="44" t="s">
        <v>114</v>
      </c>
      <c r="E251" s="44" t="e">
        <f>IF(D251="","",VLOOKUP(D251,ORÇAMENTO!$B$7:$E$70,2,0))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IF(B252="","",VLOOKUP(B252,ORÇAMENTO!$B$7:C244,2,0))</f>
        <v>FORRO E SANCA EM GESSO</v>
      </c>
      <c r="D252" s="44" t="s">
        <v>114</v>
      </c>
      <c r="E252" s="44" t="e">
        <f>IF(D252="","",VLOOKUP(D252,ORÇAMENTO!$B$7:$E$70,2,0))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IF(B253="","",VLOOKUP(B253,ORÇAMENTO!$B$7:C245,2,0))</f>
        <v>FORRO E SANCA EM GESSO</v>
      </c>
      <c r="D253" s="44" t="s">
        <v>114</v>
      </c>
      <c r="E253" s="44" t="e">
        <f>IF(D253="","",VLOOKUP(D253,ORÇAMENTO!$B$7:$E$70,2,0))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IF(B254="","",VLOOKUP(B254,ORÇAMENTO!$B$7:C246,2,0))</f>
        <v>FORRO E SANCA EM GESSO</v>
      </c>
      <c r="D254" s="44" t="s">
        <v>114</v>
      </c>
      <c r="E254" s="44" t="e">
        <f>IF(D254="","",VLOOKUP(D254,ORÇAMENTO!$B$7:$E$70,2,0))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IF(B255="","",VLOOKUP(B255,ORÇAMENTO!$B$7:C247,2,0))</f>
        <v>FORRO E SANCA EM GESSO</v>
      </c>
      <c r="D255" s="44" t="s">
        <v>114</v>
      </c>
      <c r="E255" s="44" t="e">
        <f>IF(D255="","",VLOOKUP(D255,ORÇAMENTO!$B$7:$E$70,2,0))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IF(B256="","",VLOOKUP(B256,ORÇAMENTO!$B$7:C248,2,0))</f>
        <v>FORRO E SANCA EM GESSO</v>
      </c>
      <c r="D256" s="44" t="s">
        <v>114</v>
      </c>
      <c r="E256" s="44" t="e">
        <f>IF(D256="","",VLOOKUP(D256,ORÇAMENTO!$B$7:$E$70,2,0))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IF(B257="","",VLOOKUP(B257,ORÇAMENTO!$B$7:C249,2,0))</f>
        <v>FORRO E SANCA EM GESSO</v>
      </c>
      <c r="D257" s="44" t="s">
        <v>114</v>
      </c>
      <c r="E257" s="44" t="e">
        <f>IF(D257="","",VLOOKUP(D257,ORÇAMENTO!$B$7:$E$70,2,0))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IF(B258="","",VLOOKUP(B258,ORÇAMENTO!$B$7:C250,2,0))</f>
        <v>FORRO E SANCA EM GESSO</v>
      </c>
      <c r="D258" s="44" t="s">
        <v>114</v>
      </c>
      <c r="E258" s="44" t="e">
        <f>IF(D258="","",VLOOKUP(D258,ORÇAMENTO!$B$7:$E$70,2,0))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IF(B259="","",VLOOKUP(B259,ORÇAMENTO!$B$7:C251,2,0))</f>
        <v>FORRO E SANCA EM GESSO</v>
      </c>
      <c r="D259" s="44" t="s">
        <v>114</v>
      </c>
      <c r="E259" s="44" t="e">
        <f>IF(D259="","",VLOOKUP(D259,ORÇAMENTO!$B$7:$E$70,2,0))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IF(B260="","",VLOOKUP(B260,ORÇAMENTO!$B$7:C252,2,0))</f>
        <v>FORRO E SANCA EM GESSO</v>
      </c>
      <c r="D260" s="44" t="s">
        <v>114</v>
      </c>
      <c r="E260" s="44" t="e">
        <f>IF(D260="","",VLOOKUP(D260,ORÇAMENTO!$B$7:$E$70,2,0))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IF(B261="","",VLOOKUP(B261,ORÇAMENTO!$B$7:C253,2,0))</f>
        <v>FORRO E SANCA EM GESSO</v>
      </c>
      <c r="D261" s="44" t="s">
        <v>114</v>
      </c>
      <c r="E261" s="44" t="e">
        <f>IF(D261="","",VLOOKUP(D261,ORÇAMENTO!$B$7:$E$70,2,0))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IF(B262="","",VLOOKUP(B262,ORÇAMENTO!$B$7:C254,2,0))</f>
        <v>FORRO E SANCA EM GESSO</v>
      </c>
      <c r="D262" s="44" t="s">
        <v>114</v>
      </c>
      <c r="E262" s="44" t="e">
        <f>IF(D262="","",VLOOKUP(D262,ORÇAMENTO!$B$7:$E$70,2,0))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IF(B263="","",VLOOKUP(B263,ORÇAMENTO!$B$7:C255,2,0))</f>
        <v>FORRO E SANCA EM GESSO</v>
      </c>
      <c r="D263" s="44" t="s">
        <v>114</v>
      </c>
      <c r="E263" s="44" t="e">
        <f>IF(D263="","",VLOOKUP(D263,ORÇAMENTO!$B$7:$E$70,2,0))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IF(B264="","",VLOOKUP(B264,ORÇAMENTO!$B$7:C256,2,0))</f>
        <v>FORRO E SANCA EM GESSO</v>
      </c>
      <c r="D264" s="44" t="s">
        <v>114</v>
      </c>
      <c r="E264" s="44" t="e">
        <f>IF(D264="","",VLOOKUP(D264,ORÇAMENTO!$B$7:$E$70,2,0))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IF(B265="","",VLOOKUP(B265,ORÇAMENTO!$B$7:C257,2,0))</f>
        <v>FORRO E SANCA EM GESSO</v>
      </c>
      <c r="D265" s="44" t="s">
        <v>114</v>
      </c>
      <c r="E265" s="44" t="e">
        <f>IF(D265="","",VLOOKUP(D265,ORÇAMENTO!$B$7:$E$70,2,0))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IF(D266="","",VLOOKUP(D266,ORÇAMENTO!$B$7:$E$70,2,0))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IF(D267="","",VLOOKUP(D267,ORÇAMENTO!$B$7:$E$70,2,0))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IF(D268="","",VLOOKUP(D268,ORÇAMENTO!$B$7:$E$70,2,0))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IF(D269="","",VLOOKUP(D269,ORÇAMENTO!$B$7:$E$70,2,0))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IF(D270="","",VLOOKUP(D270,ORÇAMENTO!$B$7:$E$70,2,0))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IF(D271="","",VLOOKUP(D271,ORÇAMENTO!$B$7:$E$70,2,0))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IF(D272="","",VLOOKUP(D272,ORÇAMENTO!$B$7:$E$70,2,0))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IF(D273="","",VLOOKUP(D273,ORÇAMENTO!$B$7:$E$70,2,0))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IF(D274="","",VLOOKUP(D274,ORÇAMENTO!$B$7:$E$70,2,0))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IF(D275="","",VLOOKUP(D275,ORÇAMENTO!$B$7:$E$70,2,0))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IF(D276="","",VLOOKUP(D276,ORÇAMENTO!$B$7:$E$70,2,0))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IF(D277="","",VLOOKUP(D277,ORÇAMENTO!$B$7:$E$70,2,0))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IF(D278="","",VLOOKUP(D278,ORÇAMENTO!$B$7:$E$70,2,0))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IF(D279="","",VLOOKUP(D279,ORÇAMENTO!$B$7:$E$70,2,0))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IF(D280="","",VLOOKUP(D280,ORÇAMENTO!$B$7:$E$70,2,0))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IF(D281="","",VLOOKUP(D281,ORÇAMENTO!$B$7:$E$70,2,0))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IF(B282="","",VLOOKUP(B282,ORÇAMENTO!$B$7:C169,2,0))</f>
        <v>PINTURA</v>
      </c>
      <c r="D282" s="35" t="s">
        <v>117</v>
      </c>
      <c r="E282" s="35" t="e">
        <f>IF(D282="","",VLOOKUP(D282,ORÇAMENTO!$B$7:$E$70,2,0))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IF(B283="","",VLOOKUP(B283,ORÇAMENTO!$B$7:C177,2,0))</f>
        <v>PINTURA</v>
      </c>
      <c r="D283" s="35" t="s">
        <v>117</v>
      </c>
      <c r="E283" s="35" t="e">
        <f>IF(D283="","",VLOOKUP(D283,ORÇAMENTO!$B$7:$E$70,2,0))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IF(B284="","",VLOOKUP(B284,ORÇAMENTO!$B$7:C180,2,0))</f>
        <v>PINTURA</v>
      </c>
      <c r="D284" s="35" t="s">
        <v>117</v>
      </c>
      <c r="E284" s="35" t="e">
        <f>IF(D284="","",VLOOKUP(D284,ORÇAMENTO!$B$7:$E$70,2,0))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IF(B285="","",VLOOKUP(B285,ORÇAMENTO!$B$7:C181,2,0))</f>
        <v>PINTURA</v>
      </c>
      <c r="D285" s="35" t="s">
        <v>117</v>
      </c>
      <c r="E285" s="35" t="e">
        <f>IF(D285="","",VLOOKUP(D285,ORÇAMENTO!$B$7:$E$70,2,0))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IF(B286="","",VLOOKUP(B286,ORÇAMENTO!$B$7:C196,2,0))</f>
        <v>PINTURA</v>
      </c>
      <c r="D286" s="35" t="s">
        <v>117</v>
      </c>
      <c r="E286" s="35" t="e">
        <f>IF(D286="","",VLOOKUP(D286,ORÇAMENTO!$B$7:$E$70,2,0))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IF(B287="","",VLOOKUP(B287,ORÇAMENTO!$B$7:C197,2,0))</f>
        <v>PINTURA</v>
      </c>
      <c r="D287" s="35" t="s">
        <v>117</v>
      </c>
      <c r="E287" s="35" t="e">
        <f>IF(D287="","",VLOOKUP(D287,ORÇAMENTO!$B$7:$E$70,2,0))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IF(B288="","",VLOOKUP(B288,ORÇAMENTO!$B$7:C227,2,0))</f>
        <v>PINTURA</v>
      </c>
      <c r="D288" s="35" t="s">
        <v>117</v>
      </c>
      <c r="E288" s="35" t="e">
        <f>IF(D288="","",VLOOKUP(D288,ORÇAMENTO!$B$7:$E$70,2,0))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IF(B289="","",VLOOKUP(B289,ORÇAMENTO!$B$7:C228,2,0))</f>
        <v>PINTURA</v>
      </c>
      <c r="D289" s="35" t="s">
        <v>117</v>
      </c>
      <c r="E289" s="35" t="e">
        <f>IF(D289="","",VLOOKUP(D289,ORÇAMENTO!$B$7:$E$70,2,0))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IF(B290="","",VLOOKUP(B290,ORÇAMENTO!$B$7:C324,2,0))</f>
        <v>#N/A</v>
      </c>
      <c r="D290" s="44" t="s">
        <v>118</v>
      </c>
      <c r="E290" s="44" t="e">
        <f>IF(D290="","",VLOOKUP(D290,ORÇAMENTO!$B$7:$E$70,2,0))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IF(B291="","",VLOOKUP(B291,ORÇAMENTO!$B$7:C325,2,0))</f>
        <v>#N/A</v>
      </c>
      <c r="D291" s="44" t="s">
        <v>118</v>
      </c>
      <c r="E291" s="44" t="e">
        <f>IF(D291="","",VLOOKUP(D291,ORÇAMENTO!$B$7:$E$70,2,0))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IF(B292="","",VLOOKUP(B292,ORÇAMENTO!$B$7:C326,2,0))</f>
        <v>#N/A</v>
      </c>
      <c r="D292" s="44" t="s">
        <v>118</v>
      </c>
      <c r="E292" s="44" t="e">
        <f>IF(D292="","",VLOOKUP(D292,ORÇAMENTO!$B$7:$E$70,2,0))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IF(B293="","",VLOOKUP(B293,ORÇAMENTO!$B$7:C327,2,0))</f>
        <v>#N/A</v>
      </c>
      <c r="D293" s="44" t="s">
        <v>118</v>
      </c>
      <c r="E293" s="44" t="e">
        <f>IF(D293="","",VLOOKUP(D293,ORÇAMENTO!$B$7:$E$70,2,0))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IF(B294="","",VLOOKUP(B294,ORÇAMENTO!$B$7:C328,2,0))</f>
        <v>#N/A</v>
      </c>
      <c r="D294" s="44" t="s">
        <v>118</v>
      </c>
      <c r="E294" s="44" t="e">
        <f>IF(D294="","",VLOOKUP(D294,ORÇAMENTO!$B$7:$E$70,2,0))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IF(B295="","",VLOOKUP(B295,ORÇAMENTO!$B$7:C338,2,0))</f>
        <v>#N/A</v>
      </c>
      <c r="D295" s="35" t="s">
        <v>119</v>
      </c>
      <c r="E295" s="35" t="e">
        <f>IF(D295="","",VLOOKUP(D295,ORÇAMENTO!$B$7:$E$70,2,0))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IF(B296="","",VLOOKUP(B296,ORÇAMENTO!$B$7:C341,2,0))</f>
        <v>#N/A</v>
      </c>
      <c r="D296" s="35" t="s">
        <v>119</v>
      </c>
      <c r="E296" s="35" t="e">
        <f>IF(D296="","",VLOOKUP(D296,ORÇAMENTO!$B$7:$E$70,2,0))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IF(B297="","",VLOOKUP(B297,ORÇAMENTO!$B$7:C352,2,0))</f>
        <v>#N/A</v>
      </c>
      <c r="D297" s="35" t="s">
        <v>119</v>
      </c>
      <c r="E297" s="35" t="e">
        <f>IF(D297="","",VLOOKUP(D297,ORÇAMENTO!$B$7:$E$70,2,0))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IF(B298="","",VLOOKUP(B298,ORÇAMENTO!$B$7:C367,2,0))</f>
        <v>#N/A</v>
      </c>
      <c r="D298" s="35" t="s">
        <v>119</v>
      </c>
      <c r="E298" s="35" t="e">
        <f>IF(D298="","",VLOOKUP(D298,ORÇAMENTO!$B$7:$E$70,2,0))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IF(B299="","",VLOOKUP(B299,ORÇAMENTO!$B$7:C380,2,0))</f>
        <v>#N/A</v>
      </c>
      <c r="D299" s="35" t="s">
        <v>119</v>
      </c>
      <c r="E299" s="35" t="e">
        <f>IF(D299="","",VLOOKUP(D299,ORÇAMENTO!$B$7:$E$70,2,0))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IF(B300="","",VLOOKUP(B300,ORÇAMENTO!$B$7:C387,2,0))</f>
        <v>#N/A</v>
      </c>
      <c r="D300" s="35" t="s">
        <v>119</v>
      </c>
      <c r="E300" s="35" t="e">
        <f>IF(D300="","",VLOOKUP(D300,ORÇAMENTO!$B$7:$E$70,2,0))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IF(B301="","",VLOOKUP(B301,ORÇAMENTO!$B$7:C395,2,0))</f>
        <v>#N/A</v>
      </c>
      <c r="D301" s="35" t="s">
        <v>120</v>
      </c>
      <c r="E301" s="35" t="e">
        <f>IF(D301="","",VLOOKUP(D301,ORÇAMENTO!$B$7:$E$70,2,0))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IF(B302="","",VLOOKUP(B302,ORÇAMENTO!$B$7:C396,2,0))</f>
        <v>#N/A</v>
      </c>
      <c r="D302" s="35" t="s">
        <v>121</v>
      </c>
      <c r="E302" s="35" t="e">
        <f>IF(D302="","",VLOOKUP(D302,ORÇAMENTO!$B$7:$E$70,2,0))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IF(B303="","",VLOOKUP(B303,ORÇAMENTO!$B$7:C158,2,0))</f>
        <v>#N/A</v>
      </c>
      <c r="D303" s="44" t="s">
        <v>122</v>
      </c>
      <c r="E303" s="44" t="e">
        <f>IF(D303="","",VLOOKUP(D303,ORÇAMENTO!$B$7:$E$70,2,0))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IF(B304="","",VLOOKUP(B304,ORÇAMENTO!$B$7:C159,2,0))</f>
        <v>#N/A</v>
      </c>
      <c r="D304" s="44" t="s">
        <v>122</v>
      </c>
      <c r="E304" s="44" t="e">
        <f>IF(D304="","",VLOOKUP(D304,ORÇAMENTO!$B$7:$E$70,2,0))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IF(B305="","",VLOOKUP(B305,ORÇAMENTO!$B$7:C160,2,0))</f>
        <v>#N/A</v>
      </c>
      <c r="D305" s="44" t="s">
        <v>122</v>
      </c>
      <c r="E305" s="44" t="e">
        <f>IF(D305="","",VLOOKUP(D305,ORÇAMENTO!$B$7:$E$70,2,0))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IF(B306="","",VLOOKUP(B306,ORÇAMENTO!$B$7:C165,2,0))</f>
        <v>#N/A</v>
      </c>
      <c r="D306" s="44" t="s">
        <v>122</v>
      </c>
      <c r="E306" s="44" t="e">
        <f>IF(D306="","",VLOOKUP(D306,ORÇAMENTO!$B$7:$E$70,2,0))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IF(B307="","",VLOOKUP(B307,ORÇAMENTO!$B$7:C167,2,0))</f>
        <v>#N/A</v>
      </c>
      <c r="D307" s="44" t="s">
        <v>122</v>
      </c>
      <c r="E307" s="44" t="e">
        <f>IF(D307="","",VLOOKUP(D307,ORÇAMENTO!$B$7:$E$70,2,0))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IF(B308="","",VLOOKUP(B308,ORÇAMENTO!$B$7:C168,2,0))</f>
        <v>#N/A</v>
      </c>
      <c r="D308" s="44" t="s">
        <v>122</v>
      </c>
      <c r="E308" s="44" t="e">
        <f>IF(D308="","",VLOOKUP(D308,ORÇAMENTO!$B$7:$E$70,2,0))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IF(B309="","",VLOOKUP(B309,ORÇAMENTO!$B$7:C172,2,0))</f>
        <v>#N/A</v>
      </c>
      <c r="D309" s="44" t="s">
        <v>122</v>
      </c>
      <c r="E309" s="44" t="e">
        <f>IF(D309="","",VLOOKUP(D309,ORÇAMENTO!$B$7:$E$70,2,0))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IF(B310="","",VLOOKUP(B310,ORÇAMENTO!$B$7:C173,2,0))</f>
        <v>#N/A</v>
      </c>
      <c r="D310" s="44" t="s">
        <v>122</v>
      </c>
      <c r="E310" s="44" t="e">
        <f>IF(D310="","",VLOOKUP(D310,ORÇAMENTO!$B$7:$E$70,2,0))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IF(B311="","",VLOOKUP(B311,ORÇAMENTO!$B$7:C174,2,0))</f>
        <v>#N/A</v>
      </c>
      <c r="D311" s="44" t="s">
        <v>122</v>
      </c>
      <c r="E311" s="44" t="e">
        <f>IF(D311="","",VLOOKUP(D311,ORÇAMENTO!$B$7:$E$70,2,0))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IF(B312="","",VLOOKUP(B312,ORÇAMENTO!$B$7:C175,2,0))</f>
        <v>#N/A</v>
      </c>
      <c r="D312" s="44" t="s">
        <v>122</v>
      </c>
      <c r="E312" s="44" t="e">
        <f>IF(D312="","",VLOOKUP(D312,ORÇAMENTO!$B$7:$E$70,2,0))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IF(B313="","",VLOOKUP(B313,ORÇAMENTO!$B$7:C176,2,0))</f>
        <v>#N/A</v>
      </c>
      <c r="D313" s="44" t="s">
        <v>122</v>
      </c>
      <c r="E313" s="44" t="e">
        <f>IF(D313="","",VLOOKUP(D313,ORÇAMENTO!$B$7:$E$70,2,0))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IF(B314="","",VLOOKUP(B314,ORÇAMENTO!$B$7:C178,2,0))</f>
        <v>#N/A</v>
      </c>
      <c r="D314" s="44" t="s">
        <v>122</v>
      </c>
      <c r="E314" s="44" t="e">
        <f>IF(D314="","",VLOOKUP(D314,ORÇAMENTO!$B$7:$E$70,2,0))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IF(B315="","",VLOOKUP(B315,ORÇAMENTO!$B$7:C179,2,0))</f>
        <v>#N/A</v>
      </c>
      <c r="D315" s="44" t="s">
        <v>122</v>
      </c>
      <c r="E315" s="44" t="e">
        <f>IF(D315="","",VLOOKUP(D315,ORÇAMENTO!$B$7:$E$70,2,0))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IF(B316="","",VLOOKUP(B316,ORÇAMENTO!$B$7:C182,2,0))</f>
        <v>#N/A</v>
      </c>
      <c r="D316" s="44" t="s">
        <v>122</v>
      </c>
      <c r="E316" s="44" t="e">
        <f>IF(D316="","",VLOOKUP(D316,ORÇAMENTO!$B$7:$E$70,2,0))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IF(B317="","",VLOOKUP(B317,ORÇAMENTO!$B$7:C183,2,0))</f>
        <v>#N/A</v>
      </c>
      <c r="D317" s="44" t="s">
        <v>122</v>
      </c>
      <c r="E317" s="44" t="e">
        <f>IF(D317="","",VLOOKUP(D317,ORÇAMENTO!$B$7:$E$70,2,0))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IF(B318="","",VLOOKUP(B318,ORÇAMENTO!$B$7:C184,2,0))</f>
        <v>#N/A</v>
      </c>
      <c r="D318" s="44" t="s">
        <v>122</v>
      </c>
      <c r="E318" s="44" t="e">
        <f>IF(D318="","",VLOOKUP(D318,ORÇAMENTO!$B$7:$E$70,2,0))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IF(B319="","",VLOOKUP(B319,ORÇAMENTO!$B$7:C185,2,0))</f>
        <v>#N/A</v>
      </c>
      <c r="D319" s="44" t="s">
        <v>122</v>
      </c>
      <c r="E319" s="44" t="e">
        <f>IF(D319="","",VLOOKUP(D319,ORÇAMENTO!$B$7:$E$70,2,0))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IF(B320="","",VLOOKUP(B320,ORÇAMENTO!$B$7:C186,2,0))</f>
        <v>#N/A</v>
      </c>
      <c r="D320" s="44" t="s">
        <v>122</v>
      </c>
      <c r="E320" s="44" t="e">
        <f>IF(D320="","",VLOOKUP(D320,ORÇAMENTO!$B$7:$E$70,2,0))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IF(B321="","",VLOOKUP(B321,ORÇAMENTO!$B$7:C187,2,0))</f>
        <v>#N/A</v>
      </c>
      <c r="D321" s="44" t="s">
        <v>122</v>
      </c>
      <c r="E321" s="44" t="e">
        <f>IF(D321="","",VLOOKUP(D321,ORÇAMENTO!$B$7:$E$70,2,0))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IF(B322="","",VLOOKUP(B322,ORÇAMENTO!$B$7:C188,2,0))</f>
        <v>#N/A</v>
      </c>
      <c r="D322" s="44" t="s">
        <v>122</v>
      </c>
      <c r="E322" s="44" t="e">
        <f>IF(D322="","",VLOOKUP(D322,ORÇAMENTO!$B$7:$E$70,2,0))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IF(B323="","",VLOOKUP(B323,ORÇAMENTO!$B$7:C189,2,0))</f>
        <v>#N/A</v>
      </c>
      <c r="D323" s="44" t="s">
        <v>122</v>
      </c>
      <c r="E323" s="44" t="e">
        <f>IF(D323="","",VLOOKUP(D323,ORÇAMENTO!$B$7:$E$70,2,0))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IF(B324="","",VLOOKUP(B324,ORÇAMENTO!$B$7:C190,2,0))</f>
        <v>#N/A</v>
      </c>
      <c r="D324" s="44" t="s">
        <v>122</v>
      </c>
      <c r="E324" s="44" t="e">
        <f>IF(D324="","",VLOOKUP(D324,ORÇAMENTO!$B$7:$E$70,2,0))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IF(B325="","",VLOOKUP(B325,ORÇAMENTO!$B$7:C191,2,0))</f>
        <v>#N/A</v>
      </c>
      <c r="D325" s="44" t="s">
        <v>122</v>
      </c>
      <c r="E325" s="44" t="e">
        <f>IF(D325="","",VLOOKUP(D325,ORÇAMENTO!$B$7:$E$70,2,0))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IF(B326="","",VLOOKUP(B326,ORÇAMENTO!$B$7:C192,2,0))</f>
        <v>#N/A</v>
      </c>
      <c r="D326" s="44" t="s">
        <v>122</v>
      </c>
      <c r="E326" s="44" t="e">
        <f>IF(D326="","",VLOOKUP(D326,ORÇAMENTO!$B$7:$E$70,2,0))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IF(B327="","",VLOOKUP(B327,ORÇAMENTO!$B$7:C193,2,0))</f>
        <v>#N/A</v>
      </c>
      <c r="D327" s="44" t="s">
        <v>122</v>
      </c>
      <c r="E327" s="44" t="e">
        <f>IF(D327="","",VLOOKUP(D327,ORÇAMENTO!$B$7:$E$70,2,0))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IF(B328="","",VLOOKUP(B328,ORÇAMENTO!$B$7:C194,2,0))</f>
        <v>#N/A</v>
      </c>
      <c r="D328" s="44" t="s">
        <v>122</v>
      </c>
      <c r="E328" s="44" t="e">
        <f>IF(D328="","",VLOOKUP(D328,ORÇAMENTO!$B$7:$E$70,2,0))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IF(B329="","",VLOOKUP(B329,ORÇAMENTO!$B$7:C195,2,0))</f>
        <v>#N/A</v>
      </c>
      <c r="D329" s="44" t="s">
        <v>122</v>
      </c>
      <c r="E329" s="44" t="e">
        <f>IF(D329="","",VLOOKUP(D329,ORÇAMENTO!$B$7:$E$70,2,0))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IF(B330="","",VLOOKUP(B330,ORÇAMENTO!$B$7:C198,2,0))</f>
        <v>#N/A</v>
      </c>
      <c r="D330" s="44" t="s">
        <v>122</v>
      </c>
      <c r="E330" s="44" t="e">
        <f>IF(D330="","",VLOOKUP(D330,ORÇAMENTO!$B$7:$E$70,2,0))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IF(B331="","",VLOOKUP(B331,ORÇAMENTO!$B$7:C199,2,0))</f>
        <v>#N/A</v>
      </c>
      <c r="D331" s="44" t="s">
        <v>122</v>
      </c>
      <c r="E331" s="44" t="e">
        <f>IF(D331="","",VLOOKUP(D331,ORÇAMENTO!$B$7:$E$70,2,0))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IF(B332="","",VLOOKUP(B332,ORÇAMENTO!$B$7:C200,2,0))</f>
        <v>#N/A</v>
      </c>
      <c r="D332" s="44" t="s">
        <v>122</v>
      </c>
      <c r="E332" s="44" t="e">
        <f>IF(D332="","",VLOOKUP(D332,ORÇAMENTO!$B$7:$E$70,2,0))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IF(B333="","",VLOOKUP(B333,ORÇAMENTO!$B$7:C201,2,0))</f>
        <v>#N/A</v>
      </c>
      <c r="D333" s="44" t="s">
        <v>122</v>
      </c>
      <c r="E333" s="44" t="e">
        <f>IF(D333="","",VLOOKUP(D333,ORÇAMENTO!$B$7:$E$70,2,0))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IF(B334="","",VLOOKUP(B334,ORÇAMENTO!$B$7:C202,2,0))</f>
        <v>#N/A</v>
      </c>
      <c r="D334" s="44" t="s">
        <v>122</v>
      </c>
      <c r="E334" s="44" t="e">
        <f>IF(D334="","",VLOOKUP(D334,ORÇAMENTO!$B$7:$E$70,2,0))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IF(B335="","",VLOOKUP(B335,ORÇAMENTO!$B$7:C203,2,0))</f>
        <v>#N/A</v>
      </c>
      <c r="D335" s="44" t="s">
        <v>122</v>
      </c>
      <c r="E335" s="44" t="e">
        <f>IF(D335="","",VLOOKUP(D335,ORÇAMENTO!$B$7:$E$70,2,0))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IF(B336="","",VLOOKUP(B336,ORÇAMENTO!$B$7:C204,2,0))</f>
        <v>#N/A</v>
      </c>
      <c r="D336" s="44" t="s">
        <v>122</v>
      </c>
      <c r="E336" s="44" t="e">
        <f>IF(D336="","",VLOOKUP(D336,ORÇAMENTO!$B$7:$E$70,2,0))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IF(B337="","",VLOOKUP(B337,ORÇAMENTO!$B$7:C205,2,0))</f>
        <v>#N/A</v>
      </c>
      <c r="D337" s="44" t="s">
        <v>122</v>
      </c>
      <c r="E337" s="44" t="e">
        <f>IF(D337="","",VLOOKUP(D337,ORÇAMENTO!$B$7:$E$70,2,0))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IF(B338="","",VLOOKUP(B338,ORÇAMENTO!$B$7:C206,2,0))</f>
        <v>#N/A</v>
      </c>
      <c r="D338" s="44" t="s">
        <v>122</v>
      </c>
      <c r="E338" s="44" t="e">
        <f>IF(D338="","",VLOOKUP(D338,ORÇAMENTO!$B$7:$E$70,2,0))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IF(B339="","",VLOOKUP(B339,ORÇAMENTO!$B$7:C207,2,0))</f>
        <v>#N/A</v>
      </c>
      <c r="D339" s="44" t="s">
        <v>122</v>
      </c>
      <c r="E339" s="44" t="e">
        <f>IF(D339="","",VLOOKUP(D339,ORÇAMENTO!$B$7:$E$70,2,0))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IF(B340="","",VLOOKUP(B340,ORÇAMENTO!$B$7:C208,2,0))</f>
        <v>#N/A</v>
      </c>
      <c r="D340" s="44" t="s">
        <v>122</v>
      </c>
      <c r="E340" s="44" t="e">
        <f>IF(D340="","",VLOOKUP(D340,ORÇAMENTO!$B$7:$E$70,2,0))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IF(B341="","",VLOOKUP(B341,ORÇAMENTO!$B$7:C209,2,0))</f>
        <v>#N/A</v>
      </c>
      <c r="D341" s="44" t="s">
        <v>122</v>
      </c>
      <c r="E341" s="44" t="e">
        <f>IF(D341="","",VLOOKUP(D341,ORÇAMENTO!$B$7:$E$70,2,0))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IF(B342="","",VLOOKUP(B342,ORÇAMENTO!$B$7:C210,2,0))</f>
        <v>#N/A</v>
      </c>
      <c r="D342" s="44" t="s">
        <v>122</v>
      </c>
      <c r="E342" s="44" t="e">
        <f>IF(D342="","",VLOOKUP(D342,ORÇAMENTO!$B$7:$E$70,2,0))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IF(B343="","",VLOOKUP(B343,ORÇAMENTO!$B$7:C211,2,0))</f>
        <v>#N/A</v>
      </c>
      <c r="D343" s="44" t="s">
        <v>122</v>
      </c>
      <c r="E343" s="44" t="e">
        <f>IF(D343="","",VLOOKUP(D343,ORÇAMENTO!$B$7:$E$70,2,0))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IF(B344="","",VLOOKUP(B344,ORÇAMENTO!$B$7:C212,2,0))</f>
        <v>#N/A</v>
      </c>
      <c r="D344" s="44" t="s">
        <v>122</v>
      </c>
      <c r="E344" s="44" t="e">
        <f>IF(D344="","",VLOOKUP(D344,ORÇAMENTO!$B$7:$E$70,2,0))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IF(B345="","",VLOOKUP(B345,ORÇAMENTO!$B$7:C213,2,0))</f>
        <v>#N/A</v>
      </c>
      <c r="D345" s="44" t="s">
        <v>122</v>
      </c>
      <c r="E345" s="44" t="e">
        <f>IF(D345="","",VLOOKUP(D345,ORÇAMENTO!$B$7:$E$70,2,0))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IF(B346="","",VLOOKUP(B346,ORÇAMENTO!$B$7:C214,2,0))</f>
        <v>#N/A</v>
      </c>
      <c r="D346" s="44" t="s">
        <v>122</v>
      </c>
      <c r="E346" s="44" t="e">
        <f>IF(D346="","",VLOOKUP(D346,ORÇAMENTO!$B$7:$E$70,2,0))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IF(B347="","",VLOOKUP(B347,ORÇAMENTO!$B$7:C260,2,0))</f>
        <v>#N/A</v>
      </c>
      <c r="D347" s="44" t="s">
        <v>122</v>
      </c>
      <c r="E347" s="44" t="e">
        <f>IF(D347="","",VLOOKUP(D347,ORÇAMENTO!$B$7:$E$70,2,0))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IF(B348="","",VLOOKUP(B348,ORÇAMENTO!$B$7:C261,2,0))</f>
        <v>#N/A</v>
      </c>
      <c r="D348" s="44" t="s">
        <v>122</v>
      </c>
      <c r="E348" s="44" t="e">
        <f>IF(D348="","",VLOOKUP(D348,ORÇAMENTO!$B$7:$E$70,2,0))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IF(B349="","",VLOOKUP(B349,ORÇAMENTO!$B$7:C262,2,0))</f>
        <v>#N/A</v>
      </c>
      <c r="D349" s="44" t="s">
        <v>122</v>
      </c>
      <c r="E349" s="44" t="e">
        <f>IF(D349="","",VLOOKUP(D349,ORÇAMENTO!$B$7:$E$70,2,0))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IF(B350="","",VLOOKUP(B350,ORÇAMENTO!$B$7:C222,2,0))</f>
        <v>#N/A</v>
      </c>
      <c r="D350" s="44" t="s">
        <v>122</v>
      </c>
      <c r="E350" s="44" t="e">
        <f>IF(D350="","",VLOOKUP(D350,ORÇAMENTO!$B$7:$E$70,2,0))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IF(B351="","",VLOOKUP(B351,ORÇAMENTO!$B$7:C223,2,0))</f>
        <v>#N/A</v>
      </c>
      <c r="D351" s="44" t="s">
        <v>122</v>
      </c>
      <c r="E351" s="44" t="e">
        <f>IF(D351="","",VLOOKUP(D351,ORÇAMENTO!$B$7:$E$70,2,0))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IF(B352="","",VLOOKUP(B352,ORÇAMENTO!$B$7:C224,2,0))</f>
        <v>#N/A</v>
      </c>
      <c r="D352" s="44" t="s">
        <v>122</v>
      </c>
      <c r="E352" s="44" t="e">
        <f>IF(D352="","",VLOOKUP(D352,ORÇAMENTO!$B$7:$E$70,2,0))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IF(B353="","",VLOOKUP(B353,ORÇAMENTO!$B$7:C225,2,0))</f>
        <v>#N/A</v>
      </c>
      <c r="D353" s="44" t="s">
        <v>122</v>
      </c>
      <c r="E353" s="44" t="e">
        <f>IF(D353="","",VLOOKUP(D353,ORÇAMENTO!$B$7:$E$70,2,0))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IF(B354="","",VLOOKUP(B354,ORÇAMENTO!$B$7:C400,2,0))</f>
        <v>#N/A</v>
      </c>
      <c r="D354" s="44" t="s">
        <v>123</v>
      </c>
      <c r="E354" s="44" t="e">
        <f>IF(D354="","",VLOOKUP(D354,ORÇAMENTO!$B$7:$E$70,2,0))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IF(B355="","",VLOOKUP(B355,ORÇAMENTO!$B$7:C215,2,0))</f>
        <v>INSTALAÇÕES PREDIAIS</v>
      </c>
      <c r="D355" s="35" t="s">
        <v>124</v>
      </c>
      <c r="E355" s="35" t="e">
        <f>IF(D355="","",VLOOKUP(D355,ORÇAMENTO!$B$7:$E$70,2,0))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IF(B356="","",VLOOKUP(B356,ORÇAMENTO!$B$7:C219,2,0))</f>
        <v>INSTALAÇÕES PREDIAIS</v>
      </c>
      <c r="D356" s="35" t="s">
        <v>124</v>
      </c>
      <c r="E356" s="35" t="e">
        <f>IF(D356="","",VLOOKUP(D356,ORÇAMENTO!$B$7:$E$70,2,0))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IF(B357="","",VLOOKUP(B357,ORÇAMENTO!$B$7:C259,2,0))</f>
        <v>INSTALAÇÕES PREDIAIS</v>
      </c>
      <c r="D357" s="35" t="s">
        <v>124</v>
      </c>
      <c r="E357" s="35" t="e">
        <f>IF(D357="","",VLOOKUP(D357,ORÇAMENTO!$B$7:$E$70,2,0))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IF(B358="","",VLOOKUP(B358,ORÇAMENTO!$B$7:C269,2,0))</f>
        <v>INSTALAÇÕES PREDIAIS</v>
      </c>
      <c r="D358" s="35" t="s">
        <v>124</v>
      </c>
      <c r="E358" s="35" t="e">
        <f>IF(D358="","",VLOOKUP(D358,ORÇAMENTO!$B$7:$E$70,2,0))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IF(B359="","",VLOOKUP(B359,ORÇAMENTO!$B$7:C280,2,0))</f>
        <v>INSTALAÇÕES PREDIAIS</v>
      </c>
      <c r="D359" s="35" t="s">
        <v>124</v>
      </c>
      <c r="E359" s="35" t="e">
        <f>IF(D359="","",VLOOKUP(D359,ORÇAMENTO!$B$7:$E$70,2,0))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IF(B360="","",VLOOKUP(B360,ORÇAMENTO!$B$7:C291,2,0))</f>
        <v>INSTALAÇÕES PREDIAIS</v>
      </c>
      <c r="D360" s="35" t="s">
        <v>124</v>
      </c>
      <c r="E360" s="35" t="e">
        <f>IF(D360="","",VLOOKUP(D360,ORÇAMENTO!$B$7:$E$70,2,0))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IF(B361="","",VLOOKUP(B361,ORÇAMENTO!$B$7:C295,2,0))</f>
        <v>INSTALAÇÕES PREDIAIS</v>
      </c>
      <c r="D361" s="35" t="s">
        <v>124</v>
      </c>
      <c r="E361" s="35" t="e">
        <f>IF(D361="","",VLOOKUP(D361,ORÇAMENTO!$B$7:$E$70,2,0))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IF(B362="","",VLOOKUP(B362,ORÇAMENTO!$B$7:C220,2,0))</f>
        <v>INSTALAÇÕES PREDIAIS</v>
      </c>
      <c r="D362" s="35" t="s">
        <v>125</v>
      </c>
      <c r="E362" s="35" t="e">
        <f>IF(D362="","",VLOOKUP(D362,ORÇAMENTO!$B$7:$E$70,2,0))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IF(B363="","",VLOOKUP(B363,ORÇAMENTO!$B$7:C217,2,0))</f>
        <v>INSTALAÇÕES PREDIAIS</v>
      </c>
      <c r="D363" s="35" t="s">
        <v>126</v>
      </c>
      <c r="E363" s="35" t="e">
        <f>IF(D363="","",VLOOKUP(D363,ORÇAMENTO!$B$7:$E$70,2,0))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IF(B364="","",VLOOKUP(B364,ORÇAMENTO!$B$7:C221,2,0))</f>
        <v>INSTALAÇÕES PREDIAIS</v>
      </c>
      <c r="D364" s="35" t="s">
        <v>126</v>
      </c>
      <c r="E364" s="35" t="e">
        <f>IF(D364="","",VLOOKUP(D364,ORÇAMENTO!$B$7:$E$70,2,0))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IF(B365="","",VLOOKUP(B365,ORÇAMENTO!$B$7:C222,2,0))</f>
        <v>INSTALAÇÕES PREDIAIS</v>
      </c>
      <c r="D365" s="35" t="s">
        <v>126</v>
      </c>
      <c r="E365" s="35" t="e">
        <f>IF(D365="","",VLOOKUP(D365,ORÇAMENTO!$B$7:$E$70,2,0))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IF(B366="","",VLOOKUP(B366,ORÇAMENTO!$B$7:C260,2,0))</f>
        <v>INSTALAÇÕES PREDIAIS</v>
      </c>
      <c r="D366" s="35" t="s">
        <v>126</v>
      </c>
      <c r="E366" s="35" t="e">
        <f>IF(D366="","",VLOOKUP(D366,ORÇAMENTO!$B$7:$E$70,2,0))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IF(B367="","",VLOOKUP(B367,ORÇAMENTO!$B$7:C261,2,0))</f>
        <v>INSTALAÇÕES PREDIAIS</v>
      </c>
      <c r="D367" s="35" t="s">
        <v>126</v>
      </c>
      <c r="E367" s="35" t="e">
        <f>IF(D367="","",VLOOKUP(D367,ORÇAMENTO!$B$7:$E$70,2,0))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IF(B368="","",VLOOKUP(B368,ORÇAMENTO!$B$7:C262,2,0))</f>
        <v>INSTALAÇÕES PREDIAIS</v>
      </c>
      <c r="D368" s="35" t="s">
        <v>126</v>
      </c>
      <c r="E368" s="35" t="e">
        <f>IF(D368="","",VLOOKUP(D368,ORÇAMENTO!$B$7:$E$70,2,0))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IF(B369="","",VLOOKUP(B369,ORÇAMENTO!$B$7:C270,2,0))</f>
        <v>INSTALAÇÕES PREDIAIS</v>
      </c>
      <c r="D369" s="35" t="s">
        <v>126</v>
      </c>
      <c r="E369" s="35" t="e">
        <f>IF(D369="","",VLOOKUP(D369,ORÇAMENTO!$B$7:$E$70,2,0))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IF(B370="","",VLOOKUP(B370,ORÇAMENTO!$B$7:C271,2,0))</f>
        <v>INSTALAÇÕES PREDIAIS</v>
      </c>
      <c r="D370" s="35" t="s">
        <v>126</v>
      </c>
      <c r="E370" s="35" t="e">
        <f>IF(D370="","",VLOOKUP(D370,ORÇAMENTO!$B$7:$E$70,2,0))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IF(B371="","",VLOOKUP(B371,ORÇAMENTO!$B$7:C272,2,0))</f>
        <v>INSTALAÇÕES PREDIAIS</v>
      </c>
      <c r="D371" s="35" t="s">
        <v>126</v>
      </c>
      <c r="E371" s="35" t="e">
        <f>IF(D371="","",VLOOKUP(D371,ORÇAMENTO!$B$7:$E$70,2,0))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IF(B372="","",VLOOKUP(B372,ORÇAMENTO!$B$7:C281,2,0))</f>
        <v>INSTALAÇÕES PREDIAIS</v>
      </c>
      <c r="D372" s="35" t="s">
        <v>126</v>
      </c>
      <c r="E372" s="35" t="e">
        <f>IF(D372="","",VLOOKUP(D372,ORÇAMENTO!$B$7:$E$70,2,0))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IF(B373="","",VLOOKUP(B373,ORÇAMENTO!$B$7:C282,2,0))</f>
        <v>INSTALAÇÕES PREDIAIS</v>
      </c>
      <c r="D373" s="35" t="s">
        <v>126</v>
      </c>
      <c r="E373" s="35" t="e">
        <f>IF(D373="","",VLOOKUP(D373,ORÇAMENTO!$B$7:$E$70,2,0))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IF(B374="","",VLOOKUP(B374,ORÇAMENTO!$B$7:C283,2,0))</f>
        <v>INSTALAÇÕES PREDIAIS</v>
      </c>
      <c r="D374" s="35" t="s">
        <v>126</v>
      </c>
      <c r="E374" s="35" t="e">
        <f>IF(D374="","",VLOOKUP(D374,ORÇAMENTO!$B$7:$E$70,2,0))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IF(B375="","",VLOOKUP(B375,ORÇAMENTO!$B$7:C292,2,0))</f>
        <v>INSTALAÇÕES PREDIAIS</v>
      </c>
      <c r="D375" s="35" t="s">
        <v>126</v>
      </c>
      <c r="E375" s="35" t="e">
        <f>IF(D375="","",VLOOKUP(D375,ORÇAMENTO!$B$7:$E$70,2,0))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IF(B376="","",VLOOKUP(B376,ORÇAMENTO!$B$7:C293,2,0))</f>
        <v>INSTALAÇÕES PREDIAIS</v>
      </c>
      <c r="D376" s="35" t="s">
        <v>126</v>
      </c>
      <c r="E376" s="35" t="e">
        <f>IF(D376="","",VLOOKUP(D376,ORÇAMENTO!$B$7:$E$70,2,0))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IF(B377="","",VLOOKUP(B377,ORÇAMENTO!$B$7:C296,2,0))</f>
        <v>INSTALAÇÕES PREDIAIS</v>
      </c>
      <c r="D377" s="35" t="s">
        <v>126</v>
      </c>
      <c r="E377" s="35" t="e">
        <f>IF(D377="","",VLOOKUP(D377,ORÇAMENTO!$B$7:$E$70,2,0))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IF(B378="","",VLOOKUP(B378,ORÇAMENTO!$B$7:C223,2,0))</f>
        <v>INSTALAÇÕES PREDIAIS</v>
      </c>
      <c r="D378" s="35" t="s">
        <v>127</v>
      </c>
      <c r="E378" s="35" t="e">
        <f>IF(D378="","",VLOOKUP(D378,ORÇAMENTO!$B$7:$E$70,2,0))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IF(B379="","",VLOOKUP(B379,ORÇAMENTO!$B$7:C278,2,0))</f>
        <v>INSTALAÇÕES PREDIAIS</v>
      </c>
      <c r="D379" s="35" t="s">
        <v>127</v>
      </c>
      <c r="E379" s="35" t="e">
        <f>IF(D379="","",VLOOKUP(D379,ORÇAMENTO!$B$7:$E$70,2,0))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IF(B380="","",VLOOKUP(B380,ORÇAMENTO!$B$7:C289,2,0))</f>
        <v>INSTALAÇÕES PREDIAIS</v>
      </c>
      <c r="D380" s="35" t="s">
        <v>127</v>
      </c>
      <c r="E380" s="35" t="e">
        <f>IF(D380="","",VLOOKUP(D380,ORÇAMENTO!$B$7:$E$70,2,0))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IF(B381="","",VLOOKUP(B381,ORÇAMENTO!$B$7:C224,2,0))</f>
        <v>INSTALAÇÕES PREDIAIS</v>
      </c>
      <c r="D381" s="35" t="s">
        <v>128</v>
      </c>
      <c r="E381" s="35" t="e">
        <f>IF(D381="","",VLOOKUP(D381,ORÇAMENTO!$B$7:$E$70,2,0))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IF(B382="","",VLOOKUP(B382,ORÇAMENTO!$B$7:C269,2,0))</f>
        <v>INSTALAÇÕES PREDIAIS</v>
      </c>
      <c r="D382" s="35" t="s">
        <v>128</v>
      </c>
      <c r="E382" s="35" t="e">
        <f>IF(D382="","",VLOOKUP(D382,ORÇAMENTO!$B$7:$E$70,2,0))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IF(B383="","",VLOOKUP(B383,ORÇAMENTO!$B$7:C270,2,0))</f>
        <v>INSTALAÇÕES PREDIAIS</v>
      </c>
      <c r="D383" s="35" t="s">
        <v>128</v>
      </c>
      <c r="E383" s="35" t="e">
        <f>IF(D383="","",VLOOKUP(D383,ORÇAMENTO!$B$7:$E$70,2,0))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IF(B384="","",VLOOKUP(B384,ORÇAMENTO!$B$7:C271,2,0))</f>
        <v>INSTALAÇÕES PREDIAIS</v>
      </c>
      <c r="D384" s="35" t="s">
        <v>128</v>
      </c>
      <c r="E384" s="35" t="e">
        <f>IF(D384="","",VLOOKUP(D384,ORÇAMENTO!$B$7:$E$70,2,0))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IF(B385="","",VLOOKUP(B385,ORÇAMENTO!$B$7:C272,2,0))</f>
        <v>INSTALAÇÕES PREDIAIS</v>
      </c>
      <c r="D385" s="35" t="s">
        <v>128</v>
      </c>
      <c r="E385" s="35" t="e">
        <f>IF(D385="","",VLOOKUP(D385,ORÇAMENTO!$B$7:$E$70,2,0))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IF(B386="","",VLOOKUP(B386,ORÇAMENTO!$B$7:C273,2,0))</f>
        <v>INSTALAÇÕES PREDIAIS</v>
      </c>
      <c r="D386" s="35" t="s">
        <v>128</v>
      </c>
      <c r="E386" s="35" t="e">
        <f>IF(D386="","",VLOOKUP(D386,ORÇAMENTO!$B$7:$E$70,2,0))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IF(B387="","",VLOOKUP(B387,ORÇAMENTO!$B$7:C274,2,0))</f>
        <v>INSTALAÇÕES PREDIAIS</v>
      </c>
      <c r="D387" s="35" t="s">
        <v>128</v>
      </c>
      <c r="E387" s="35" t="e">
        <f>IF(D387="","",VLOOKUP(D387,ORÇAMENTO!$B$7:$E$70,2,0))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IF(B388="","",VLOOKUP(B388,ORÇAMENTO!$B$7:C280,2,0))</f>
        <v>INSTALAÇÕES PREDIAIS</v>
      </c>
      <c r="D388" s="35" t="s">
        <v>128</v>
      </c>
      <c r="E388" s="35" t="e">
        <f>IF(D388="","",VLOOKUP(D388,ORÇAMENTO!$B$7:$E$70,2,0))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IF(B389="","",VLOOKUP(B389,ORÇAMENTO!$B$7:C281,2,0))</f>
        <v>INSTALAÇÕES PREDIAIS</v>
      </c>
      <c r="D389" s="35" t="s">
        <v>128</v>
      </c>
      <c r="E389" s="35" t="e">
        <f>IF(D389="","",VLOOKUP(D389,ORÇAMENTO!$B$7:$E$70,2,0))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IF(B390="","",VLOOKUP(B390,ORÇAMENTO!$B$7:C282,2,0))</f>
        <v>INSTALAÇÕES PREDIAIS</v>
      </c>
      <c r="D390" s="35" t="s">
        <v>128</v>
      </c>
      <c r="E390" s="35" t="e">
        <f>IF(D390="","",VLOOKUP(D390,ORÇAMENTO!$B$7:$E$70,2,0))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IF(B391="","",VLOOKUP(B391,ORÇAMENTO!$B$7:C283,2,0))</f>
        <v>INSTALAÇÕES PREDIAIS</v>
      </c>
      <c r="D391" s="35" t="s">
        <v>128</v>
      </c>
      <c r="E391" s="35" t="e">
        <f>IF(D391="","",VLOOKUP(D391,ORÇAMENTO!$B$7:$E$70,2,0))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IF(B392="","",VLOOKUP(B392,ORÇAMENTO!$B$7:C285,2,0))</f>
        <v>INSTALAÇÕES PREDIAIS</v>
      </c>
      <c r="D392" s="35" t="s">
        <v>263</v>
      </c>
      <c r="E392" s="35" t="e">
        <f>IF(D392="","",VLOOKUP(D392,ORÇAMENTO!$B$7:$E$70,2,0))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IF(B393="","",VLOOKUP(B393,ORÇAMENTO!$B$7:C291,2,0))</f>
        <v>INSTALAÇÕES PREDIAIS</v>
      </c>
      <c r="D393" s="35" t="s">
        <v>128</v>
      </c>
      <c r="E393" s="35" t="e">
        <f>IF(D393="","",VLOOKUP(D393,ORÇAMENTO!$B$7:$E$70,2,0))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IF(B394="","",VLOOKUP(B394,ORÇAMENTO!$B$7:C292,2,0))</f>
        <v>INSTALAÇÕES PREDIAIS</v>
      </c>
      <c r="D394" s="35" t="s">
        <v>128</v>
      </c>
      <c r="E394" s="35" t="e">
        <f>IF(D394="","",VLOOKUP(D394,ORÇAMENTO!$B$7:$E$70,2,0))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IF(B395="","",VLOOKUP(B395,ORÇAMENTO!$B$7:C293,2,0))</f>
        <v>INSTALAÇÕES PREDIAIS</v>
      </c>
      <c r="D395" s="35" t="s">
        <v>128</v>
      </c>
      <c r="E395" s="35" t="e">
        <f>IF(D395="","",VLOOKUP(D395,ORÇAMENTO!$B$7:$E$70,2,0))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IF(B396="","",VLOOKUP(B396,ORÇAMENTO!$B$7:C294,2,0))</f>
        <v>INSTALAÇÕES PREDIAIS</v>
      </c>
      <c r="D396" s="35" t="s">
        <v>128</v>
      </c>
      <c r="E396" s="35" t="e">
        <f>IF(D396="","",VLOOKUP(D396,ORÇAMENTO!$B$7:$E$70,2,0))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IF(B397="","",VLOOKUP(B397,ORÇAMENTO!$B$7:C296,2,0))</f>
        <v>INSTALAÇÕES PREDIAIS</v>
      </c>
      <c r="D397" s="35" t="s">
        <v>263</v>
      </c>
      <c r="E397" s="35" t="e">
        <f>IF(D397="","",VLOOKUP(D397,ORÇAMENTO!$B$7:$E$70,2,0))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IF(B398="","",VLOOKUP(B398,ORÇAMENTO!$B$7:C300,2,0))</f>
        <v>INSTALAÇÕES PREDIAIS</v>
      </c>
      <c r="D398" s="35" t="s">
        <v>128</v>
      </c>
      <c r="E398" s="35" t="e">
        <f>IF(D398="","",VLOOKUP(D398,ORÇAMENTO!$B$7:$E$70,2,0))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IF(B399="","",VLOOKUP(B399,ORÇAMENTO!$B$7:C297,2,0))</f>
        <v>#N/A</v>
      </c>
      <c r="D399" s="44" t="s">
        <v>129</v>
      </c>
      <c r="E399" s="44" t="e">
        <f>IF(D399="","",VLOOKUP(D399,ORÇAMENTO!$B$7:$E$70,2,0))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IF(B400="","",VLOOKUP(B400,ORÇAMENTO!$B$7:C301,2,0))</f>
        <v>#N/A</v>
      </c>
      <c r="D400" s="44" t="s">
        <v>129</v>
      </c>
      <c r="E400" s="44" t="e">
        <f>IF(D400="","",VLOOKUP(D400,ORÇAMENTO!$B$7:$E$70,2,0))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IF(B401="","",VLOOKUP(B401,ORÇAMENTO!$B$7:C305,2,0))</f>
        <v>#N/A</v>
      </c>
      <c r="D401" s="44" t="s">
        <v>129</v>
      </c>
      <c r="E401" s="44" t="e">
        <f>IF(D401="","",VLOOKUP(D401,ORÇAMENTO!$B$7:$E$70,2,0))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IF(B402="","",VLOOKUP(B402,ORÇAMENTO!$B$7:C311,2,0))</f>
        <v>#N/A</v>
      </c>
      <c r="D402" s="44" t="s">
        <v>129</v>
      </c>
      <c r="E402" s="44" t="e">
        <f>IF(D402="","",VLOOKUP(D402,ORÇAMENTO!$B$7:$E$70,2,0))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IF(B403="","",VLOOKUP(B403,ORÇAMENTO!$B$7:C317,2,0))</f>
        <v>#N/A</v>
      </c>
      <c r="D403" s="44" t="s">
        <v>129</v>
      </c>
      <c r="E403" s="44" t="e">
        <f>IF(D403="","",VLOOKUP(D403,ORÇAMENTO!$B$7:$E$70,2,0))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IF(B404="","",VLOOKUP(B404,ORÇAMENTO!$B$7:C321,2,0))</f>
        <v>#N/A</v>
      </c>
      <c r="D404" s="44" t="s">
        <v>129</v>
      </c>
      <c r="E404" s="44" t="e">
        <f>IF(D404="","",VLOOKUP(D404,ORÇAMENTO!$B$7:$E$70,2,0))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IF(B405="","",VLOOKUP(B405,ORÇAMENTO!$B$7:C298,2,0))</f>
        <v>#N/A</v>
      </c>
      <c r="D405" s="44" t="s">
        <v>130</v>
      </c>
      <c r="E405" s="44" t="e">
        <f>IF(D405="","",VLOOKUP(D405,ORÇAMENTO!$B$7:$E$70,2,0))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IF(B406="","",VLOOKUP(B406,ORÇAMENTO!$B$7:C307,2,0))</f>
        <v>#N/A</v>
      </c>
      <c r="D406" s="44" t="s">
        <v>130</v>
      </c>
      <c r="E406" s="44" t="e">
        <f>IF(D406="","",VLOOKUP(D406,ORÇAMENTO!$B$7:$E$70,2,0))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IF(B407="","",VLOOKUP(B407,ORÇAMENTO!$B$7:C313,2,0))</f>
        <v>#N/A</v>
      </c>
      <c r="D407" s="44" t="s">
        <v>130</v>
      </c>
      <c r="E407" s="44" t="e">
        <f>IF(D407="","",VLOOKUP(D407,ORÇAMENTO!$B$7:$E$70,2,0))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IF(B408="","",VLOOKUP(B408,ORÇAMENTO!$B$7:C294,2,0))</f>
        <v>#N/A</v>
      </c>
      <c r="D408" s="44" t="s">
        <v>131</v>
      </c>
      <c r="E408" s="44" t="e">
        <f>IF(D408="","",VLOOKUP(D408,ORÇAMENTO!$B$7:$E$70,2,0))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IF(B409="","",VLOOKUP(B409,ORÇAMENTO!$B$7:C299,2,0))</f>
        <v>#N/A</v>
      </c>
      <c r="D409" s="44" t="s">
        <v>131</v>
      </c>
      <c r="E409" s="44" t="e">
        <f>IF(D409="","",VLOOKUP(D409,ORÇAMENTO!$B$7:$E$70,2,0))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IF(B410="","",VLOOKUP(B410,ORÇAMENTO!$B$7:C302,2,0))</f>
        <v>#N/A</v>
      </c>
      <c r="D410" s="44" t="s">
        <v>131</v>
      </c>
      <c r="E410" s="44" t="e">
        <f>IF(D410="","",VLOOKUP(D410,ORÇAMENTO!$B$7:$E$70,2,0))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IF(B411="","",VLOOKUP(B411,ORÇAMENTO!$B$7:C307,2,0))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IF(B412="","",VLOOKUP(B412,ORÇAMENTO!$B$7:C308,2,0))</f>
        <v>#N/A</v>
      </c>
      <c r="D412" s="44" t="s">
        <v>131</v>
      </c>
      <c r="E412" s="44" t="e">
        <f>IF(D412="","",VLOOKUP(D412,ORÇAMENTO!$B$7:$E$70,2,0))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IF(B413="","",VLOOKUP(B413,ORÇAMENTO!$B$7:C312,2,0))</f>
        <v>#N/A</v>
      </c>
      <c r="D413" s="44" t="s">
        <v>268</v>
      </c>
      <c r="E413" s="44" t="e">
        <f>IF(D413="","",VLOOKUP(D413,ORÇAMENTO!$B$7:$E$70,2,0))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IF(B414="","",VLOOKUP(B414,ORÇAMENTO!$B$7:C314,2,0))</f>
        <v>#N/A</v>
      </c>
      <c r="D414" s="44" t="s">
        <v>131</v>
      </c>
      <c r="E414" s="44" t="e">
        <f>IF(D414="","",VLOOKUP(D414,ORÇAMENTO!$B$7:$E$70,2,0))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IF(B415="","",VLOOKUP(B415,ORÇAMENTO!$B$7:C318,2,0))</f>
        <v>#N/A</v>
      </c>
      <c r="D415" s="44" t="s">
        <v>131</v>
      </c>
      <c r="E415" s="44" t="e">
        <f>IF(D415="","",VLOOKUP(D415,ORÇAMENTO!$B$7:$E$70,2,0))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IF(B416="","",VLOOKUP(B416,ORÇAMENTO!$B$7:C296,2,0))</f>
        <v>#N/A</v>
      </c>
      <c r="D416" s="44" t="s">
        <v>132</v>
      </c>
      <c r="E416" s="44" t="e">
        <f>IF(D416="","",VLOOKUP(D416,ORÇAMENTO!$B$7:$E$70,2,0))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IF(B417="","",VLOOKUP(B417,ORÇAMENTO!$B$7:C300,2,0))</f>
        <v>#N/A</v>
      </c>
      <c r="D417" s="44" t="s">
        <v>132</v>
      </c>
      <c r="E417" s="44" t="e">
        <f>IF(D417="","",VLOOKUP(D417,ORÇAMENTO!$B$7:$E$70,2,0))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IF(B418="","",VLOOKUP(B418,ORÇAMENTO!$B$7:C303,2,0))</f>
        <v>#N/A</v>
      </c>
      <c r="D418" s="44" t="s">
        <v>132</v>
      </c>
      <c r="E418" s="44" t="e">
        <f>IF(D418="","",VLOOKUP(D418,ORÇAMENTO!$B$7:$E$70,2,0))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IF(B419="","",VLOOKUP(B419,ORÇAMENTO!$B$7:C309,2,0))</f>
        <v>#N/A</v>
      </c>
      <c r="D419" s="44" t="s">
        <v>132</v>
      </c>
      <c r="E419" s="44" t="e">
        <f>IF(D419="","",VLOOKUP(D419,ORÇAMENTO!$B$7:$E$70,2,0))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IF(B420="","",VLOOKUP(B420,ORÇAMENTO!$B$7:C315,2,0))</f>
        <v>#N/A</v>
      </c>
      <c r="D420" s="44" t="s">
        <v>132</v>
      </c>
      <c r="E420" s="44" t="e">
        <f>IF(D420="","",VLOOKUP(D420,ORÇAMENTO!$B$7:$E$70,2,0))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IF(B421="","",VLOOKUP(B421,ORÇAMENTO!$B$7:C319,2,0))</f>
        <v>#N/A</v>
      </c>
      <c r="D421" s="44" t="s">
        <v>132</v>
      </c>
      <c r="E421" s="44" t="e">
        <f>IF(D421="","",VLOOKUP(D421,ORÇAMENTO!$B$7:$E$70,2,0))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IF(B422="","",VLOOKUP(B422,ORÇAMENTO!$B$7:C322,2,0))</f>
        <v>#N/A</v>
      </c>
      <c r="D422" s="44" t="s">
        <v>132</v>
      </c>
      <c r="E422" s="44" t="e">
        <f>IF(D422="","",VLOOKUP(D422,ORÇAMENTO!$B$7:$E$70,2,0))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IF(B423="","",VLOOKUP(B423,ORÇAMENTO!$B$7:C304,2,0))</f>
        <v>#N/A</v>
      </c>
      <c r="D423" s="44" t="s">
        <v>133</v>
      </c>
      <c r="E423" s="44" t="e">
        <f>IF(D423="","",VLOOKUP(D423,ORÇAMENTO!$B$7:$E$70,2,0))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IF(B424="","",VLOOKUP(B424,ORÇAMENTO!$B$7:C310,2,0))</f>
        <v>#N/A</v>
      </c>
      <c r="D424" s="44" t="s">
        <v>133</v>
      </c>
      <c r="E424" s="44" t="e">
        <f>IF(D424="","",VLOOKUP(D424,ORÇAMENTO!$B$7:$E$70,2,0))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IF(B425="","",VLOOKUP(B425,ORÇAMENTO!$B$7:C316,2,0))</f>
        <v>#N/A</v>
      </c>
      <c r="D425" s="66" t="s">
        <v>133</v>
      </c>
      <c r="E425" s="66" t="e">
        <f>IF(D425="","",VLOOKUP(D425,ORÇAMENTO!$B$7:$E$70,2,0))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IF(B426="","",VLOOKUP(B426,ORÇAMENTO!$B$7:C320,2,0))</f>
        <v>#N/A</v>
      </c>
      <c r="D426" s="44" t="s">
        <v>133</v>
      </c>
      <c r="E426" s="44" t="e">
        <f>IF(D426="","",VLOOKUP(D426,ORÇAMENTO!$B$7:$E$70,2,0))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IF(B427="","",VLOOKUP(B427,ORÇAMENTO!$B$7:C323,2,0))</f>
        <v>#N/A</v>
      </c>
      <c r="D427" s="44" t="s">
        <v>133</v>
      </c>
      <c r="E427" s="44" t="e">
        <f>IF(D427="","",VLOOKUP(D427,ORÇAMENTO!$B$7:$E$70,2,0))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IF(B428="","",VLOOKUP(B428,ORÇAMENTO!$B$7:C397,2,0))</f>
        <v>#N/A</v>
      </c>
      <c r="D428" s="35" t="s">
        <v>140</v>
      </c>
      <c r="E428" s="35" t="e">
        <f>IF(D428="","",VLOOKUP(D428,ORÇAMENTO!$B$7:$E$70,2,0))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30"/>
  <sheetViews>
    <sheetView tabSelected="1" workbookViewId="0">
      <selection activeCell="E9" sqref="E9"/>
    </sheetView>
  </sheetViews>
  <sheetFormatPr defaultRowHeight="12.75" x14ac:dyDescent="0.2"/>
  <cols>
    <col min="3" max="3" width="10.85546875" bestFit="1" customWidth="1"/>
    <col min="4" max="4" width="14.7109375" bestFit="1" customWidth="1"/>
    <col min="5" max="5" width="14.7109375" customWidth="1"/>
    <col min="6" max="6" width="36" customWidth="1"/>
    <col min="7" max="7" width="11.85546875" bestFit="1" customWidth="1"/>
    <col min="8" max="8" width="9.42578125" bestFit="1" customWidth="1"/>
    <col min="9" max="10" width="12.5703125" bestFit="1" customWidth="1"/>
    <col min="11" max="12" width="12.5703125" customWidth="1"/>
  </cols>
  <sheetData>
    <row r="4" spans="2:12" ht="13.5" thickBot="1" x14ac:dyDescent="0.25"/>
    <row r="5" spans="2:12" x14ac:dyDescent="0.2">
      <c r="B5" s="426" t="s">
        <v>336</v>
      </c>
      <c r="C5" s="427"/>
      <c r="D5" s="427"/>
      <c r="E5" s="427"/>
      <c r="F5" s="427"/>
      <c r="G5" s="427"/>
      <c r="H5" s="427"/>
      <c r="I5" s="427"/>
      <c r="J5" s="427"/>
      <c r="K5" s="427"/>
      <c r="L5" s="428"/>
    </row>
    <row r="6" spans="2:12" x14ac:dyDescent="0.2">
      <c r="B6" s="429" t="s">
        <v>320</v>
      </c>
      <c r="C6" s="444"/>
      <c r="D6" s="446"/>
      <c r="E6" s="446"/>
      <c r="F6" s="446"/>
      <c r="G6" s="446"/>
      <c r="H6" s="446"/>
      <c r="I6" s="446"/>
      <c r="J6" s="446"/>
      <c r="K6" s="446"/>
      <c r="L6" s="448"/>
    </row>
    <row r="7" spans="2:12" x14ac:dyDescent="0.2">
      <c r="B7" s="429" t="s">
        <v>321</v>
      </c>
      <c r="C7" s="444"/>
      <c r="D7" s="446"/>
      <c r="E7" s="446"/>
      <c r="F7" s="446"/>
      <c r="G7" s="446"/>
      <c r="H7" s="446"/>
      <c r="I7" s="446"/>
      <c r="J7" s="446"/>
      <c r="K7" s="446"/>
      <c r="L7" s="448"/>
    </row>
    <row r="8" spans="2:12" x14ac:dyDescent="0.2">
      <c r="B8" s="429" t="s">
        <v>319</v>
      </c>
      <c r="C8" s="454" t="s">
        <v>307</v>
      </c>
      <c r="D8" s="455" t="s">
        <v>411</v>
      </c>
      <c r="E8" s="455" t="s">
        <v>412</v>
      </c>
      <c r="F8" s="447"/>
      <c r="G8" s="447"/>
      <c r="H8" s="447"/>
      <c r="I8" s="447"/>
      <c r="J8" s="447"/>
      <c r="K8" s="447"/>
      <c r="L8" s="453"/>
    </row>
    <row r="9" spans="2:12" x14ac:dyDescent="0.2">
      <c r="B9" s="429"/>
      <c r="C9" s="144">
        <v>44593</v>
      </c>
      <c r="D9" s="430">
        <f ca="1">TODAY()</f>
        <v>44669</v>
      </c>
      <c r="E9" s="457">
        <f ca="1">NETWORKDAYS.INTL(C9,D9,1)</f>
        <v>55</v>
      </c>
      <c r="F9" s="449"/>
      <c r="G9" s="449"/>
      <c r="H9" s="449"/>
      <c r="I9" s="449"/>
      <c r="J9" s="449"/>
      <c r="K9" s="449"/>
      <c r="L9" s="456"/>
    </row>
    <row r="10" spans="2:12" x14ac:dyDescent="0.2">
      <c r="B10" s="431"/>
      <c r="C10" s="432" t="s">
        <v>337</v>
      </c>
      <c r="D10" s="432" t="s">
        <v>338</v>
      </c>
      <c r="E10" s="432"/>
      <c r="F10" s="432" t="s">
        <v>309</v>
      </c>
      <c r="G10" s="432" t="s">
        <v>339</v>
      </c>
      <c r="H10" s="432" t="s">
        <v>333</v>
      </c>
      <c r="I10" s="432" t="s">
        <v>334</v>
      </c>
      <c r="J10" s="432" t="s">
        <v>335</v>
      </c>
      <c r="K10" s="443" t="s">
        <v>409</v>
      </c>
      <c r="L10" s="450" t="s">
        <v>410</v>
      </c>
    </row>
    <row r="11" spans="2:12" x14ac:dyDescent="0.2">
      <c r="B11" s="431">
        <v>1</v>
      </c>
      <c r="C11" s="433" t="s">
        <v>340</v>
      </c>
      <c r="D11" s="433" t="s">
        <v>341</v>
      </c>
      <c r="E11" s="433"/>
      <c r="F11" s="433"/>
      <c r="G11" s="434">
        <v>2</v>
      </c>
      <c r="H11" s="435">
        <v>165</v>
      </c>
      <c r="I11" s="436">
        <f>H11/9</f>
        <v>18.333333333333332</v>
      </c>
      <c r="J11" s="436">
        <f>H11*G11</f>
        <v>330</v>
      </c>
      <c r="K11" s="451">
        <v>100</v>
      </c>
      <c r="L11" s="437">
        <f>J11-K11</f>
        <v>230</v>
      </c>
    </row>
    <row r="12" spans="2:12" x14ac:dyDescent="0.2">
      <c r="B12" s="431">
        <v>2</v>
      </c>
      <c r="C12" s="438"/>
      <c r="D12" s="438"/>
      <c r="E12" s="438"/>
      <c r="F12" s="438"/>
      <c r="G12" s="434"/>
      <c r="H12" s="435"/>
      <c r="I12" s="436"/>
      <c r="J12" s="436"/>
      <c r="K12" s="451"/>
      <c r="L12" s="437"/>
    </row>
    <row r="13" spans="2:12" x14ac:dyDescent="0.2">
      <c r="B13" s="431">
        <v>3</v>
      </c>
      <c r="C13" s="438"/>
      <c r="D13" s="438"/>
      <c r="E13" s="438"/>
      <c r="F13" s="438"/>
      <c r="G13" s="434"/>
      <c r="H13" s="435"/>
      <c r="I13" s="436"/>
      <c r="J13" s="436"/>
      <c r="K13" s="451"/>
      <c r="L13" s="437"/>
    </row>
    <row r="14" spans="2:12" x14ac:dyDescent="0.2">
      <c r="B14" s="431">
        <v>4</v>
      </c>
      <c r="C14" s="438"/>
      <c r="D14" s="438"/>
      <c r="E14" s="438"/>
      <c r="F14" s="438"/>
      <c r="G14" s="434"/>
      <c r="H14" s="435"/>
      <c r="I14" s="436"/>
      <c r="J14" s="436"/>
      <c r="K14" s="451"/>
      <c r="L14" s="437"/>
    </row>
    <row r="15" spans="2:12" x14ac:dyDescent="0.2">
      <c r="B15" s="431">
        <v>5</v>
      </c>
      <c r="C15" s="438"/>
      <c r="D15" s="438"/>
      <c r="E15" s="438"/>
      <c r="F15" s="438"/>
      <c r="G15" s="434"/>
      <c r="H15" s="435"/>
      <c r="I15" s="436"/>
      <c r="J15" s="436"/>
      <c r="K15" s="451"/>
      <c r="L15" s="437"/>
    </row>
    <row r="16" spans="2:12" x14ac:dyDescent="0.2">
      <c r="B16" s="431">
        <v>6</v>
      </c>
      <c r="C16" s="438"/>
      <c r="D16" s="438"/>
      <c r="E16" s="438"/>
      <c r="F16" s="438"/>
      <c r="G16" s="434"/>
      <c r="H16" s="435"/>
      <c r="I16" s="436"/>
      <c r="J16" s="436"/>
      <c r="K16" s="451"/>
      <c r="L16" s="437"/>
    </row>
    <row r="17" spans="2:12" x14ac:dyDescent="0.2">
      <c r="B17" s="431">
        <v>7</v>
      </c>
      <c r="C17" s="438"/>
      <c r="D17" s="438"/>
      <c r="E17" s="438"/>
      <c r="F17" s="438"/>
      <c r="G17" s="434"/>
      <c r="H17" s="435"/>
      <c r="I17" s="436"/>
      <c r="J17" s="436"/>
      <c r="K17" s="451"/>
      <c r="L17" s="437"/>
    </row>
    <row r="18" spans="2:12" x14ac:dyDescent="0.2">
      <c r="B18" s="431">
        <v>8</v>
      </c>
      <c r="C18" s="438"/>
      <c r="D18" s="438"/>
      <c r="E18" s="438"/>
      <c r="F18" s="438"/>
      <c r="G18" s="434"/>
      <c r="H18" s="435"/>
      <c r="I18" s="436"/>
      <c r="J18" s="436"/>
      <c r="K18" s="451"/>
      <c r="L18" s="437"/>
    </row>
    <row r="19" spans="2:12" x14ac:dyDescent="0.2">
      <c r="B19" s="431">
        <v>9</v>
      </c>
      <c r="C19" s="438"/>
      <c r="D19" s="438"/>
      <c r="E19" s="438"/>
      <c r="F19" s="438"/>
      <c r="G19" s="434"/>
      <c r="H19" s="435"/>
      <c r="I19" s="436"/>
      <c r="J19" s="436"/>
      <c r="K19" s="451"/>
      <c r="L19" s="437"/>
    </row>
    <row r="20" spans="2:12" x14ac:dyDescent="0.2">
      <c r="B20" s="431">
        <v>10</v>
      </c>
      <c r="C20" s="438"/>
      <c r="D20" s="438"/>
      <c r="E20" s="438"/>
      <c r="F20" s="438"/>
      <c r="G20" s="434"/>
      <c r="H20" s="435"/>
      <c r="I20" s="436"/>
      <c r="J20" s="436"/>
      <c r="K20" s="451"/>
      <c r="L20" s="437"/>
    </row>
    <row r="21" spans="2:12" x14ac:dyDescent="0.2">
      <c r="B21" s="431">
        <v>11</v>
      </c>
      <c r="C21" s="438"/>
      <c r="D21" s="438"/>
      <c r="E21" s="438"/>
      <c r="F21" s="438"/>
      <c r="G21" s="434"/>
      <c r="H21" s="435"/>
      <c r="I21" s="436"/>
      <c r="J21" s="436"/>
      <c r="K21" s="451"/>
      <c r="L21" s="437"/>
    </row>
    <row r="22" spans="2:12" x14ac:dyDescent="0.2">
      <c r="B22" s="431">
        <v>12</v>
      </c>
      <c r="C22" s="438"/>
      <c r="D22" s="438"/>
      <c r="E22" s="438"/>
      <c r="F22" s="438"/>
      <c r="G22" s="434"/>
      <c r="H22" s="435"/>
      <c r="I22" s="436"/>
      <c r="J22" s="436"/>
      <c r="K22" s="451"/>
      <c r="L22" s="437"/>
    </row>
    <row r="23" spans="2:12" x14ac:dyDescent="0.2">
      <c r="B23" s="431">
        <v>13</v>
      </c>
      <c r="C23" s="438"/>
      <c r="D23" s="438"/>
      <c r="E23" s="438"/>
      <c r="F23" s="438"/>
      <c r="G23" s="434"/>
      <c r="H23" s="435"/>
      <c r="I23" s="436"/>
      <c r="J23" s="436"/>
      <c r="K23" s="451"/>
      <c r="L23" s="437"/>
    </row>
    <row r="24" spans="2:12" x14ac:dyDescent="0.2">
      <c r="B24" s="431">
        <v>14</v>
      </c>
      <c r="C24" s="438"/>
      <c r="D24" s="438"/>
      <c r="E24" s="438"/>
      <c r="F24" s="438"/>
      <c r="G24" s="434"/>
      <c r="H24" s="435"/>
      <c r="I24" s="436"/>
      <c r="J24" s="436"/>
      <c r="K24" s="451"/>
      <c r="L24" s="437"/>
    </row>
    <row r="25" spans="2:12" x14ac:dyDescent="0.2">
      <c r="B25" s="431">
        <v>15</v>
      </c>
      <c r="C25" s="438"/>
      <c r="D25" s="438"/>
      <c r="E25" s="438"/>
      <c r="F25" s="438"/>
      <c r="G25" s="434"/>
      <c r="H25" s="435"/>
      <c r="I25" s="436"/>
      <c r="J25" s="436"/>
      <c r="K25" s="451"/>
      <c r="L25" s="437"/>
    </row>
    <row r="26" spans="2:12" x14ac:dyDescent="0.2">
      <c r="B26" s="431">
        <v>16</v>
      </c>
      <c r="C26" s="438"/>
      <c r="D26" s="438"/>
      <c r="E26" s="438"/>
      <c r="F26" s="438"/>
      <c r="G26" s="434"/>
      <c r="H26" s="435"/>
      <c r="I26" s="436"/>
      <c r="J26" s="436"/>
      <c r="K26" s="451"/>
      <c r="L26" s="437"/>
    </row>
    <row r="27" spans="2:12" x14ac:dyDescent="0.2">
      <c r="B27" s="431">
        <v>17</v>
      </c>
      <c r="C27" s="438"/>
      <c r="D27" s="438"/>
      <c r="E27" s="438"/>
      <c r="F27" s="438"/>
      <c r="G27" s="434"/>
      <c r="H27" s="435"/>
      <c r="I27" s="436"/>
      <c r="J27" s="436"/>
      <c r="K27" s="451"/>
      <c r="L27" s="437"/>
    </row>
    <row r="28" spans="2:12" x14ac:dyDescent="0.2">
      <c r="B28" s="431">
        <v>18</v>
      </c>
      <c r="C28" s="438"/>
      <c r="D28" s="438"/>
      <c r="E28" s="438"/>
      <c r="F28" s="438"/>
      <c r="G28" s="434"/>
      <c r="H28" s="435"/>
      <c r="I28" s="436"/>
      <c r="J28" s="436"/>
      <c r="K28" s="451"/>
      <c r="L28" s="437"/>
    </row>
    <row r="29" spans="2:12" x14ac:dyDescent="0.2">
      <c r="B29" s="431">
        <v>19</v>
      </c>
      <c r="C29" s="438"/>
      <c r="D29" s="438"/>
      <c r="E29" s="438"/>
      <c r="F29" s="438"/>
      <c r="G29" s="434"/>
      <c r="H29" s="435"/>
      <c r="I29" s="436"/>
      <c r="J29" s="436"/>
      <c r="K29" s="451"/>
      <c r="L29" s="437"/>
    </row>
    <row r="30" spans="2:12" ht="13.5" thickBot="1" x14ac:dyDescent="0.25">
      <c r="B30" s="186">
        <v>20</v>
      </c>
      <c r="C30" s="439"/>
      <c r="D30" s="439"/>
      <c r="E30" s="439"/>
      <c r="F30" s="439"/>
      <c r="G30" s="440"/>
      <c r="H30" s="441"/>
      <c r="I30" s="442"/>
      <c r="J30" s="442"/>
      <c r="K30" s="452"/>
      <c r="L30" s="445"/>
    </row>
  </sheetData>
  <mergeCells count="3">
    <mergeCell ref="B5:L5"/>
    <mergeCell ref="C6:L6"/>
    <mergeCell ref="C7:L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8"/>
  <sheetViews>
    <sheetView showGridLines="0" zoomScaleNormal="100" workbookViewId="0">
      <selection activeCell="L6" sqref="L6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1" spans="2:12" ht="13.5" thickBot="1" x14ac:dyDescent="0.25"/>
    <row r="2" spans="2:12" ht="23.25" x14ac:dyDescent="0.2">
      <c r="B2" s="423" t="s">
        <v>343</v>
      </c>
      <c r="C2" s="424"/>
      <c r="D2" s="424"/>
      <c r="E2" s="424"/>
      <c r="F2" s="424"/>
      <c r="G2" s="424"/>
      <c r="H2" s="424"/>
      <c r="I2" s="424"/>
      <c r="J2" s="424"/>
      <c r="K2" s="424"/>
      <c r="L2" s="425"/>
    </row>
    <row r="3" spans="2:12" ht="20.25" x14ac:dyDescent="0.2">
      <c r="B3" s="20"/>
      <c r="C3" s="21"/>
      <c r="D3" s="212"/>
      <c r="E3" s="212"/>
      <c r="F3" s="212"/>
      <c r="G3" s="212"/>
      <c r="H3" s="212"/>
      <c r="I3" s="212"/>
      <c r="J3" s="212"/>
      <c r="K3" s="213" t="str">
        <f>("DATA ATUAL:"&amp;"    "&amp;UPPER(LEFT(TEXT(L3,"DDDD"),7)))</f>
        <v>DATA ATUAL:    DOMINGO</v>
      </c>
      <c r="L3" s="266">
        <v>44668</v>
      </c>
    </row>
    <row r="4" spans="2:12" ht="20.25" x14ac:dyDescent="0.2">
      <c r="B4" s="20"/>
      <c r="C4" s="21"/>
      <c r="D4" s="214"/>
      <c r="E4" s="214"/>
      <c r="F4" s="214"/>
      <c r="G4" s="214"/>
      <c r="H4" s="214"/>
      <c r="I4" s="214"/>
      <c r="J4" s="214"/>
      <c r="K4" s="213" t="s">
        <v>344</v>
      </c>
      <c r="L4" s="267">
        <f ca="1">IFERROR(IF(L9&gt;0,TODAY()-L9,0),"")</f>
        <v>39</v>
      </c>
    </row>
    <row r="5" spans="2:12" ht="20.25" x14ac:dyDescent="0.2">
      <c r="B5" s="20"/>
      <c r="C5" s="21"/>
      <c r="D5" s="215" t="s">
        <v>345</v>
      </c>
      <c r="E5" s="215"/>
      <c r="F5" s="214"/>
      <c r="G5" s="214"/>
      <c r="H5" s="214"/>
      <c r="I5" s="214"/>
      <c r="J5" s="214"/>
      <c r="K5" s="213" t="s">
        <v>346</v>
      </c>
      <c r="L5" s="268">
        <f>IFERROR(IF(AND(L10&gt;0,L9&gt;0),L10-L9,0),"")</f>
        <v>102</v>
      </c>
    </row>
    <row r="6" spans="2:12" x14ac:dyDescent="0.2">
      <c r="B6" s="20"/>
      <c r="C6" s="21"/>
      <c r="D6" s="216" t="s">
        <v>347</v>
      </c>
      <c r="E6" s="216"/>
      <c r="F6" s="216"/>
      <c r="G6" s="216"/>
      <c r="H6" s="216"/>
      <c r="I6" s="216"/>
      <c r="J6" s="216"/>
      <c r="K6" s="213" t="s">
        <v>348</v>
      </c>
      <c r="L6" s="268">
        <f>IF(OR(AND(K63&lt;&gt;"",K64&lt;&gt;"",K65&lt;&gt;""),AND(D59&lt;&gt;"",F59&lt;&gt;"")),IF(L9&gt;0,(L3-L9)-1,0),IF(L9&gt;0,L3-L9,0))</f>
        <v>38</v>
      </c>
    </row>
    <row r="7" spans="2:12" x14ac:dyDescent="0.2">
      <c r="B7" s="20"/>
      <c r="C7" s="21"/>
      <c r="D7" s="217" t="s">
        <v>349</v>
      </c>
      <c r="E7" s="217"/>
      <c r="F7" s="217"/>
      <c r="G7" s="217"/>
      <c r="H7" s="217"/>
      <c r="I7" s="217"/>
      <c r="J7" s="217"/>
      <c r="K7" s="213" t="s">
        <v>350</v>
      </c>
      <c r="L7" s="268">
        <f>IFERROR(L5-L6,"")</f>
        <v>64</v>
      </c>
    </row>
    <row r="8" spans="2:12" x14ac:dyDescent="0.2">
      <c r="B8" s="321" t="s">
        <v>351</v>
      </c>
      <c r="C8" s="322"/>
      <c r="D8" s="322"/>
      <c r="E8" s="322"/>
      <c r="F8" s="322"/>
      <c r="G8" s="322"/>
      <c r="H8" s="322"/>
      <c r="I8" s="322"/>
      <c r="J8" s="322"/>
      <c r="K8" s="322"/>
      <c r="L8" s="368"/>
    </row>
    <row r="9" spans="2:12" x14ac:dyDescent="0.2">
      <c r="B9" s="420" t="s">
        <v>352</v>
      </c>
      <c r="C9" s="421"/>
      <c r="D9" s="421"/>
      <c r="E9" s="259"/>
      <c r="F9" s="218"/>
      <c r="G9" s="218"/>
      <c r="H9" s="218"/>
      <c r="I9" s="218"/>
      <c r="J9" s="218"/>
      <c r="K9" s="219" t="s">
        <v>353</v>
      </c>
      <c r="L9" s="220">
        <v>44630</v>
      </c>
    </row>
    <row r="10" spans="2:12" x14ac:dyDescent="0.2">
      <c r="B10" s="221" t="s">
        <v>354</v>
      </c>
      <c r="C10" s="259"/>
      <c r="D10" s="222"/>
      <c r="E10" s="222"/>
      <c r="F10" s="222"/>
      <c r="G10" s="222"/>
      <c r="H10" s="222"/>
      <c r="I10" s="222"/>
      <c r="J10" s="222"/>
      <c r="K10" s="219" t="s">
        <v>355</v>
      </c>
      <c r="L10" s="220">
        <v>44732</v>
      </c>
    </row>
    <row r="11" spans="2:12" x14ac:dyDescent="0.2">
      <c r="B11" s="420" t="s">
        <v>356</v>
      </c>
      <c r="C11" s="421"/>
      <c r="D11" s="421"/>
      <c r="E11" s="259"/>
      <c r="F11" s="415"/>
      <c r="G11" s="415"/>
      <c r="H11" s="415"/>
      <c r="I11" s="415"/>
      <c r="J11" s="415"/>
      <c r="K11" s="415"/>
      <c r="L11" s="416"/>
    </row>
    <row r="12" spans="2:12" x14ac:dyDescent="0.2">
      <c r="B12" s="420" t="s">
        <v>357</v>
      </c>
      <c r="C12" s="421"/>
      <c r="D12" s="421"/>
      <c r="E12" s="259"/>
      <c r="F12" s="422"/>
      <c r="G12" s="422"/>
      <c r="H12" s="422"/>
      <c r="I12" s="422"/>
      <c r="J12" s="422"/>
      <c r="K12" s="422"/>
      <c r="L12" s="386"/>
    </row>
    <row r="13" spans="2:12" x14ac:dyDescent="0.2">
      <c r="B13" s="221" t="s">
        <v>358</v>
      </c>
      <c r="C13" s="259"/>
      <c r="D13" s="415"/>
      <c r="E13" s="415"/>
      <c r="F13" s="415"/>
      <c r="G13" s="415"/>
      <c r="H13" s="415"/>
      <c r="I13" s="415"/>
      <c r="J13" s="415"/>
      <c r="K13" s="415"/>
      <c r="L13" s="416"/>
    </row>
    <row r="14" spans="2:12" x14ac:dyDescent="0.2">
      <c r="B14" s="321" t="s">
        <v>359</v>
      </c>
      <c r="C14" s="322"/>
      <c r="D14" s="322"/>
      <c r="E14" s="322"/>
      <c r="F14" s="322"/>
      <c r="G14" s="322"/>
      <c r="H14" s="322"/>
      <c r="I14" s="322"/>
      <c r="J14" s="322"/>
      <c r="K14" s="322"/>
      <c r="L14" s="368"/>
    </row>
    <row r="15" spans="2:12" x14ac:dyDescent="0.2">
      <c r="B15" s="420" t="s">
        <v>360</v>
      </c>
      <c r="C15" s="421"/>
      <c r="D15" s="421"/>
      <c r="E15" s="259"/>
      <c r="F15" s="422"/>
      <c r="G15" s="422"/>
      <c r="H15" s="422"/>
      <c r="I15" s="422"/>
      <c r="J15" s="422"/>
      <c r="K15" s="422"/>
      <c r="L15" s="386"/>
    </row>
    <row r="16" spans="2:12" x14ac:dyDescent="0.2">
      <c r="B16" s="223" t="s">
        <v>321</v>
      </c>
      <c r="C16" s="218"/>
      <c r="D16" s="415"/>
      <c r="E16" s="415"/>
      <c r="F16" s="415"/>
      <c r="G16" s="415"/>
      <c r="H16" s="415"/>
      <c r="I16" s="415"/>
      <c r="J16" s="415"/>
      <c r="K16" s="415"/>
      <c r="L16" s="416"/>
    </row>
    <row r="17" spans="2:12" x14ac:dyDescent="0.2">
      <c r="B17" s="223" t="s">
        <v>358</v>
      </c>
      <c r="C17" s="218"/>
      <c r="D17" s="415"/>
      <c r="E17" s="415"/>
      <c r="F17" s="415"/>
      <c r="G17" s="415"/>
      <c r="H17" s="415"/>
      <c r="I17" s="415"/>
      <c r="J17" s="415"/>
      <c r="K17" s="415"/>
      <c r="L17" s="416"/>
    </row>
    <row r="18" spans="2:12" x14ac:dyDescent="0.2">
      <c r="B18" s="223" t="s">
        <v>361</v>
      </c>
      <c r="C18" s="218"/>
      <c r="D18" s="415"/>
      <c r="E18" s="415"/>
      <c r="F18" s="415"/>
      <c r="G18" s="415"/>
      <c r="H18" s="415"/>
      <c r="I18" s="415"/>
      <c r="J18" s="415"/>
      <c r="K18" s="415"/>
      <c r="L18" s="416"/>
    </row>
    <row r="19" spans="2:12" x14ac:dyDescent="0.2">
      <c r="B19" s="321" t="s">
        <v>362</v>
      </c>
      <c r="C19" s="322"/>
      <c r="D19" s="322"/>
      <c r="E19" s="322"/>
      <c r="F19" s="322"/>
      <c r="G19" s="322"/>
      <c r="H19" s="322"/>
      <c r="I19" s="322"/>
      <c r="J19" s="322"/>
      <c r="K19" s="322"/>
      <c r="L19" s="368"/>
    </row>
    <row r="20" spans="2:12" x14ac:dyDescent="0.2">
      <c r="B20" s="332" t="s">
        <v>363</v>
      </c>
      <c r="C20" s="333"/>
      <c r="D20" s="333"/>
      <c r="E20" s="333"/>
      <c r="F20" s="333"/>
      <c r="G20" s="333"/>
      <c r="H20" s="333"/>
      <c r="I20" s="333"/>
      <c r="J20" s="333"/>
      <c r="K20" s="333"/>
      <c r="L20" s="334"/>
    </row>
    <row r="21" spans="2:12" x14ac:dyDescent="0.2">
      <c r="B21" s="417" t="s">
        <v>364</v>
      </c>
      <c r="C21" s="364"/>
      <c r="D21" s="365"/>
      <c r="E21" s="260"/>
      <c r="F21" s="366" t="s">
        <v>365</v>
      </c>
      <c r="G21" s="366"/>
      <c r="H21" s="366"/>
      <c r="I21" s="366"/>
      <c r="J21" s="366"/>
      <c r="K21" s="358"/>
      <c r="L21" s="418" t="s">
        <v>366</v>
      </c>
    </row>
    <row r="22" spans="2:12" x14ac:dyDescent="0.2">
      <c r="B22" s="417"/>
      <c r="C22" s="364"/>
      <c r="D22" s="365"/>
      <c r="E22" s="261"/>
      <c r="F22" s="367"/>
      <c r="G22" s="367"/>
      <c r="H22" s="367"/>
      <c r="I22" s="367"/>
      <c r="J22" s="367"/>
      <c r="K22" s="360"/>
      <c r="L22" s="419"/>
    </row>
    <row r="23" spans="2:12" x14ac:dyDescent="0.2">
      <c r="B23" s="412"/>
      <c r="C23" s="413"/>
      <c r="D23" s="414"/>
      <c r="E23" s="244"/>
      <c r="F23" s="336"/>
      <c r="G23" s="336"/>
      <c r="H23" s="336"/>
      <c r="I23" s="336"/>
      <c r="J23" s="336"/>
      <c r="K23" s="353"/>
      <c r="L23" s="224"/>
    </row>
    <row r="24" spans="2:12" x14ac:dyDescent="0.2">
      <c r="B24" s="412"/>
      <c r="C24" s="413"/>
      <c r="D24" s="414"/>
      <c r="E24" s="244"/>
      <c r="F24" s="336"/>
      <c r="G24" s="336"/>
      <c r="H24" s="336"/>
      <c r="I24" s="336"/>
      <c r="J24" s="336"/>
      <c r="K24" s="353"/>
      <c r="L24" s="224"/>
    </row>
    <row r="25" spans="2:12" x14ac:dyDescent="0.2">
      <c r="B25" s="412"/>
      <c r="C25" s="413"/>
      <c r="D25" s="414" t="s">
        <v>367</v>
      </c>
      <c r="E25" s="244"/>
      <c r="F25" s="336"/>
      <c r="G25" s="336"/>
      <c r="H25" s="336"/>
      <c r="I25" s="336"/>
      <c r="J25" s="336"/>
      <c r="K25" s="353"/>
      <c r="L25" s="224"/>
    </row>
    <row r="26" spans="2:12" x14ac:dyDescent="0.2">
      <c r="B26" s="412"/>
      <c r="C26" s="413"/>
      <c r="D26" s="414" t="s">
        <v>368</v>
      </c>
      <c r="E26" s="244"/>
      <c r="F26" s="336"/>
      <c r="G26" s="336"/>
      <c r="H26" s="336"/>
      <c r="I26" s="336"/>
      <c r="J26" s="336"/>
      <c r="K26" s="353"/>
      <c r="L26" s="224"/>
    </row>
    <row r="27" spans="2:12" x14ac:dyDescent="0.2">
      <c r="B27" s="412"/>
      <c r="C27" s="413"/>
      <c r="D27" s="414" t="s">
        <v>369</v>
      </c>
      <c r="E27" s="244"/>
      <c r="F27" s="336"/>
      <c r="G27" s="336"/>
      <c r="H27" s="336"/>
      <c r="I27" s="336"/>
      <c r="J27" s="336"/>
      <c r="K27" s="353"/>
      <c r="L27" s="225"/>
    </row>
    <row r="28" spans="2:12" x14ac:dyDescent="0.2">
      <c r="B28" s="412"/>
      <c r="C28" s="413"/>
      <c r="D28" s="414" t="s">
        <v>370</v>
      </c>
      <c r="E28" s="244"/>
      <c r="F28" s="336"/>
      <c r="G28" s="336"/>
      <c r="H28" s="336"/>
      <c r="I28" s="336"/>
      <c r="J28" s="336"/>
      <c r="K28" s="353"/>
      <c r="L28" s="225"/>
    </row>
    <row r="29" spans="2:12" x14ac:dyDescent="0.2">
      <c r="B29" s="226"/>
      <c r="C29" s="275"/>
      <c r="D29" s="227"/>
      <c r="E29" s="234"/>
      <c r="F29" s="336"/>
      <c r="G29" s="336"/>
      <c r="H29" s="336"/>
      <c r="I29" s="336"/>
      <c r="J29" s="336"/>
      <c r="K29" s="353"/>
      <c r="L29" s="225"/>
    </row>
    <row r="30" spans="2:12" x14ac:dyDescent="0.2">
      <c r="B30" s="226"/>
      <c r="C30" s="275"/>
      <c r="D30" s="227"/>
      <c r="E30" s="234"/>
      <c r="F30" s="336"/>
      <c r="G30" s="336"/>
      <c r="H30" s="336"/>
      <c r="I30" s="336"/>
      <c r="J30" s="336"/>
      <c r="K30" s="353"/>
      <c r="L30" s="225"/>
    </row>
    <row r="31" spans="2:12" x14ac:dyDescent="0.2">
      <c r="B31" s="226"/>
      <c r="C31" s="275"/>
      <c r="D31" s="227"/>
      <c r="E31" s="234"/>
      <c r="F31" s="336"/>
      <c r="G31" s="336"/>
      <c r="H31" s="336"/>
      <c r="I31" s="336"/>
      <c r="J31" s="336"/>
      <c r="K31" s="353"/>
      <c r="L31" s="225"/>
    </row>
    <row r="32" spans="2:12" x14ac:dyDescent="0.2">
      <c r="B32" s="226"/>
      <c r="C32" s="275"/>
      <c r="D32" s="227"/>
      <c r="E32" s="234"/>
      <c r="F32" s="336"/>
      <c r="G32" s="336"/>
      <c r="H32" s="336"/>
      <c r="I32" s="336"/>
      <c r="J32" s="336"/>
      <c r="K32" s="353"/>
      <c r="L32" s="225"/>
    </row>
    <row r="33" spans="2:12" x14ac:dyDescent="0.2">
      <c r="B33" s="226" t="s">
        <v>371</v>
      </c>
      <c r="C33" s="275"/>
      <c r="D33" s="336"/>
      <c r="E33" s="336"/>
      <c r="F33" s="336"/>
      <c r="G33" s="336"/>
      <c r="H33" s="336"/>
      <c r="I33" s="336"/>
      <c r="J33" s="336"/>
      <c r="K33" s="353"/>
      <c r="L33" s="228">
        <f>SUM(L23:L32)</f>
        <v>0</v>
      </c>
    </row>
    <row r="34" spans="2:12" x14ac:dyDescent="0.2">
      <c r="B34" s="332" t="s">
        <v>372</v>
      </c>
      <c r="C34" s="333"/>
      <c r="D34" s="333"/>
      <c r="E34" s="333"/>
      <c r="F34" s="333"/>
      <c r="G34" s="333"/>
      <c r="H34" s="333"/>
      <c r="I34" s="333"/>
      <c r="J34" s="333"/>
      <c r="K34" s="333"/>
      <c r="L34" s="334"/>
    </row>
    <row r="35" spans="2:12" x14ac:dyDescent="0.2">
      <c r="B35" s="394" t="s">
        <v>373</v>
      </c>
      <c r="C35" s="357" t="s">
        <v>364</v>
      </c>
      <c r="D35" s="358"/>
      <c r="E35" s="357" t="s">
        <v>365</v>
      </c>
      <c r="F35" s="366"/>
      <c r="G35" s="366"/>
      <c r="H35" s="366"/>
      <c r="I35" s="366"/>
      <c r="J35" s="366"/>
      <c r="K35" s="358"/>
      <c r="L35" s="410" t="s">
        <v>366</v>
      </c>
    </row>
    <row r="36" spans="2:12" x14ac:dyDescent="0.2">
      <c r="B36" s="395"/>
      <c r="C36" s="359"/>
      <c r="D36" s="360"/>
      <c r="E36" s="359"/>
      <c r="F36" s="367"/>
      <c r="G36" s="367"/>
      <c r="H36" s="367"/>
      <c r="I36" s="367"/>
      <c r="J36" s="367"/>
      <c r="K36" s="360"/>
      <c r="L36" s="411"/>
    </row>
    <row r="37" spans="2:12" x14ac:dyDescent="0.2">
      <c r="B37" s="229"/>
      <c r="C37" s="361"/>
      <c r="D37" s="362"/>
      <c r="E37" s="363"/>
      <c r="F37" s="364"/>
      <c r="G37" s="364"/>
      <c r="H37" s="364"/>
      <c r="I37" s="364"/>
      <c r="J37" s="364"/>
      <c r="K37" s="365"/>
      <c r="L37" s="230"/>
    </row>
    <row r="38" spans="2:12" x14ac:dyDescent="0.2">
      <c r="B38" s="229"/>
      <c r="C38" s="361"/>
      <c r="D38" s="362"/>
      <c r="E38" s="363"/>
      <c r="F38" s="364"/>
      <c r="G38" s="364"/>
      <c r="H38" s="364"/>
      <c r="I38" s="364"/>
      <c r="J38" s="364"/>
      <c r="K38" s="365"/>
      <c r="L38" s="230"/>
    </row>
    <row r="39" spans="2:12" x14ac:dyDescent="0.2">
      <c r="B39" s="229"/>
      <c r="C39" s="361"/>
      <c r="D39" s="362"/>
      <c r="E39" s="363"/>
      <c r="F39" s="364"/>
      <c r="G39" s="364"/>
      <c r="H39" s="364"/>
      <c r="I39" s="364"/>
      <c r="J39" s="364"/>
      <c r="K39" s="365"/>
      <c r="L39" s="230"/>
    </row>
    <row r="40" spans="2:12" x14ac:dyDescent="0.2">
      <c r="B40" s="229"/>
      <c r="C40" s="361"/>
      <c r="D40" s="362"/>
      <c r="E40" s="363"/>
      <c r="F40" s="364"/>
      <c r="G40" s="364"/>
      <c r="H40" s="364"/>
      <c r="I40" s="364"/>
      <c r="J40" s="364"/>
      <c r="K40" s="365"/>
      <c r="L40" s="230"/>
    </row>
    <row r="41" spans="2:12" x14ac:dyDescent="0.2">
      <c r="B41" s="229"/>
      <c r="C41" s="361"/>
      <c r="D41" s="362"/>
      <c r="E41" s="363"/>
      <c r="F41" s="364"/>
      <c r="G41" s="364"/>
      <c r="H41" s="364"/>
      <c r="I41" s="364"/>
      <c r="J41" s="364"/>
      <c r="K41" s="365"/>
      <c r="L41" s="230"/>
    </row>
    <row r="42" spans="2:12" x14ac:dyDescent="0.2">
      <c r="B42" s="229"/>
      <c r="C42" s="361"/>
      <c r="D42" s="362"/>
      <c r="E42" s="363"/>
      <c r="F42" s="364"/>
      <c r="G42" s="364"/>
      <c r="H42" s="364"/>
      <c r="I42" s="364"/>
      <c r="J42" s="364"/>
      <c r="K42" s="365"/>
      <c r="L42" s="230"/>
    </row>
    <row r="43" spans="2:12" x14ac:dyDescent="0.2">
      <c r="B43" s="229"/>
      <c r="C43" s="361"/>
      <c r="D43" s="362"/>
      <c r="E43" s="363"/>
      <c r="F43" s="364"/>
      <c r="G43" s="364"/>
      <c r="H43" s="364"/>
      <c r="I43" s="364"/>
      <c r="J43" s="364"/>
      <c r="K43" s="365"/>
      <c r="L43" s="230"/>
    </row>
    <row r="44" spans="2:12" x14ac:dyDescent="0.2">
      <c r="B44" s="229"/>
      <c r="C44" s="361"/>
      <c r="D44" s="362"/>
      <c r="E44" s="363"/>
      <c r="F44" s="364"/>
      <c r="G44" s="364"/>
      <c r="H44" s="364"/>
      <c r="I44" s="364"/>
      <c r="J44" s="364"/>
      <c r="K44" s="365"/>
      <c r="L44" s="230"/>
    </row>
    <row r="45" spans="2:12" x14ac:dyDescent="0.2">
      <c r="B45" s="404" t="s">
        <v>371</v>
      </c>
      <c r="C45" s="405"/>
      <c r="D45" s="405"/>
      <c r="E45" s="405"/>
      <c r="F45" s="405"/>
      <c r="G45" s="405"/>
      <c r="H45" s="405"/>
      <c r="I45" s="405"/>
      <c r="J45" s="405"/>
      <c r="K45" s="406"/>
      <c r="L45" s="231">
        <f>SUM(L37:L44)</f>
        <v>0</v>
      </c>
    </row>
    <row r="46" spans="2:12" x14ac:dyDescent="0.2">
      <c r="B46" s="407" t="s">
        <v>374</v>
      </c>
      <c r="C46" s="408"/>
      <c r="D46" s="408"/>
      <c r="E46" s="408"/>
      <c r="F46" s="408"/>
      <c r="G46" s="408"/>
      <c r="H46" s="408"/>
      <c r="I46" s="408"/>
      <c r="J46" s="408"/>
      <c r="K46" s="409"/>
      <c r="L46" s="232">
        <f>L45+L33</f>
        <v>0</v>
      </c>
    </row>
    <row r="47" spans="2:12" x14ac:dyDescent="0.2">
      <c r="B47" s="321" t="s">
        <v>215</v>
      </c>
      <c r="C47" s="322"/>
      <c r="D47" s="322"/>
      <c r="E47" s="322"/>
      <c r="F47" s="322"/>
      <c r="G47" s="322"/>
      <c r="H47" s="322"/>
      <c r="I47" s="322"/>
      <c r="J47" s="322"/>
      <c r="K47" s="322"/>
      <c r="L47" s="368"/>
    </row>
    <row r="48" spans="2:12" x14ac:dyDescent="0.2">
      <c r="B48" s="332" t="s">
        <v>375</v>
      </c>
      <c r="C48" s="333"/>
      <c r="D48" s="333"/>
      <c r="E48" s="333"/>
      <c r="F48" s="333"/>
      <c r="G48" s="333"/>
      <c r="H48" s="333"/>
      <c r="I48" s="333"/>
      <c r="J48" s="332" t="s">
        <v>376</v>
      </c>
      <c r="K48" s="333"/>
      <c r="L48" s="334"/>
    </row>
    <row r="49" spans="2:12" x14ac:dyDescent="0.2">
      <c r="B49" s="394" t="s">
        <v>373</v>
      </c>
      <c r="C49" s="400" t="s">
        <v>29</v>
      </c>
      <c r="D49" s="401"/>
      <c r="E49" s="357" t="s">
        <v>1</v>
      </c>
      <c r="F49" s="366"/>
      <c r="G49" s="366"/>
      <c r="H49" s="358"/>
      <c r="I49" s="387" t="s">
        <v>366</v>
      </c>
      <c r="J49" s="396" t="s">
        <v>29</v>
      </c>
      <c r="K49" s="398" t="s">
        <v>1</v>
      </c>
      <c r="L49" s="387" t="s">
        <v>377</v>
      </c>
    </row>
    <row r="50" spans="2:12" x14ac:dyDescent="0.2">
      <c r="B50" s="395"/>
      <c r="C50" s="402"/>
      <c r="D50" s="403"/>
      <c r="E50" s="359"/>
      <c r="F50" s="367"/>
      <c r="G50" s="367"/>
      <c r="H50" s="360"/>
      <c r="I50" s="388"/>
      <c r="J50" s="397"/>
      <c r="K50" s="399"/>
      <c r="L50" s="388"/>
    </row>
    <row r="51" spans="2:12" x14ac:dyDescent="0.2">
      <c r="B51" s="233"/>
      <c r="C51" s="335"/>
      <c r="D51" s="353"/>
      <c r="E51" s="335"/>
      <c r="F51" s="336"/>
      <c r="G51" s="336"/>
      <c r="H51" s="353"/>
      <c r="I51" s="236"/>
      <c r="J51" s="237"/>
      <c r="K51" s="238"/>
      <c r="L51" s="225"/>
    </row>
    <row r="52" spans="2:12" x14ac:dyDescent="0.2">
      <c r="B52" s="233"/>
      <c r="C52" s="335"/>
      <c r="D52" s="353"/>
      <c r="E52" s="335"/>
      <c r="F52" s="336"/>
      <c r="G52" s="336"/>
      <c r="H52" s="353"/>
      <c r="I52" s="239"/>
      <c r="J52" s="240"/>
      <c r="K52" s="241"/>
      <c r="L52" s="242"/>
    </row>
    <row r="53" spans="2:12" x14ac:dyDescent="0.2">
      <c r="B53" s="233"/>
      <c r="C53" s="335"/>
      <c r="D53" s="353"/>
      <c r="E53" s="335"/>
      <c r="F53" s="336"/>
      <c r="G53" s="336"/>
      <c r="H53" s="353"/>
      <c r="I53" s="245"/>
      <c r="J53" s="235"/>
      <c r="K53" s="243"/>
      <c r="L53" s="224"/>
    </row>
    <row r="54" spans="2:12" x14ac:dyDescent="0.2">
      <c r="B54" s="389" t="s">
        <v>378</v>
      </c>
      <c r="C54" s="390"/>
      <c r="D54" s="390"/>
      <c r="E54" s="390"/>
      <c r="F54" s="390"/>
      <c r="G54" s="390"/>
      <c r="H54" s="391"/>
      <c r="I54" s="265">
        <f>SUM(I51:I53)</f>
        <v>0</v>
      </c>
      <c r="J54" s="392" t="s">
        <v>378</v>
      </c>
      <c r="K54" s="393"/>
      <c r="L54" s="246">
        <f>SUM(L51:L53)</f>
        <v>0</v>
      </c>
    </row>
    <row r="55" spans="2:12" x14ac:dyDescent="0.2">
      <c r="B55" s="389" t="s">
        <v>27</v>
      </c>
      <c r="C55" s="390"/>
      <c r="D55" s="390"/>
      <c r="E55" s="390"/>
      <c r="F55" s="390"/>
      <c r="G55" s="390"/>
      <c r="H55" s="390"/>
      <c r="I55" s="390"/>
      <c r="J55" s="390"/>
      <c r="K55" s="391"/>
      <c r="L55" s="246">
        <f>L54+I54</f>
        <v>0</v>
      </c>
    </row>
    <row r="56" spans="2:12" x14ac:dyDescent="0.2">
      <c r="B56" s="321" t="s">
        <v>400</v>
      </c>
      <c r="C56" s="322"/>
      <c r="D56" s="322"/>
      <c r="E56" s="322"/>
      <c r="F56" s="322"/>
      <c r="G56" s="322"/>
      <c r="H56" s="322"/>
      <c r="I56" s="322"/>
      <c r="J56" s="322"/>
      <c r="K56" s="322"/>
      <c r="L56" s="368"/>
    </row>
    <row r="57" spans="2:12" x14ac:dyDescent="0.2">
      <c r="B57" s="332" t="s">
        <v>380</v>
      </c>
      <c r="C57" s="333"/>
      <c r="D57" s="334"/>
      <c r="E57" s="333" t="s">
        <v>406</v>
      </c>
      <c r="F57" s="333"/>
      <c r="G57" s="323" t="s">
        <v>401</v>
      </c>
      <c r="H57" s="324"/>
      <c r="I57" s="324"/>
      <c r="J57" s="324"/>
      <c r="K57" s="324"/>
      <c r="L57" s="325"/>
    </row>
    <row r="58" spans="2:12" x14ac:dyDescent="0.2">
      <c r="B58" s="330" t="s">
        <v>405</v>
      </c>
      <c r="C58" s="331"/>
      <c r="D58" s="282" t="s">
        <v>402</v>
      </c>
      <c r="E58" s="270" t="s">
        <v>403</v>
      </c>
      <c r="F58" s="281" t="s">
        <v>404</v>
      </c>
      <c r="G58" s="272"/>
      <c r="H58" s="270"/>
      <c r="I58" s="270"/>
      <c r="J58" s="270"/>
      <c r="K58" s="270"/>
      <c r="L58" s="271"/>
    </row>
    <row r="59" spans="2:12" x14ac:dyDescent="0.2">
      <c r="B59" s="279"/>
      <c r="C59" s="273"/>
      <c r="D59" s="326" t="s">
        <v>407</v>
      </c>
      <c r="E59" s="287" t="s">
        <v>408</v>
      </c>
      <c r="F59" s="328"/>
      <c r="G59" s="323"/>
      <c r="H59" s="324"/>
      <c r="I59" s="324"/>
      <c r="J59" s="324"/>
      <c r="K59" s="324"/>
      <c r="L59" s="325"/>
    </row>
    <row r="60" spans="2:12" x14ac:dyDescent="0.2">
      <c r="B60" s="280"/>
      <c r="C60" s="273"/>
      <c r="D60" s="327"/>
      <c r="E60" s="287"/>
      <c r="F60" s="329"/>
      <c r="G60" s="323"/>
      <c r="H60" s="324"/>
      <c r="I60" s="324"/>
      <c r="J60" s="324"/>
      <c r="K60" s="324"/>
      <c r="L60" s="325"/>
    </row>
    <row r="61" spans="2:12" x14ac:dyDescent="0.2">
      <c r="B61" s="369" t="s">
        <v>379</v>
      </c>
      <c r="C61" s="370"/>
      <c r="D61" s="370"/>
      <c r="E61" s="370"/>
      <c r="F61" s="370"/>
      <c r="G61" s="370"/>
      <c r="H61" s="370"/>
      <c r="I61" s="370"/>
      <c r="J61" s="370"/>
      <c r="K61" s="370"/>
      <c r="L61" s="371"/>
    </row>
    <row r="62" spans="2:12" ht="25.5" x14ac:dyDescent="0.2">
      <c r="B62" s="278" t="s">
        <v>380</v>
      </c>
      <c r="C62" s="354" t="s">
        <v>381</v>
      </c>
      <c r="D62" s="355"/>
      <c r="E62" s="356"/>
      <c r="F62" s="354" t="s">
        <v>382</v>
      </c>
      <c r="G62" s="355"/>
      <c r="H62" s="356"/>
      <c r="I62" s="354" t="s">
        <v>383</v>
      </c>
      <c r="J62" s="356"/>
      <c r="K62" s="247" t="s">
        <v>384</v>
      </c>
      <c r="L62" s="248" t="s">
        <v>385</v>
      </c>
    </row>
    <row r="63" spans="2:12" x14ac:dyDescent="0.2">
      <c r="B63" s="249" t="s">
        <v>386</v>
      </c>
      <c r="C63" s="350"/>
      <c r="D63" s="351"/>
      <c r="E63" s="352"/>
      <c r="F63" s="250"/>
      <c r="G63" s="274"/>
      <c r="H63" s="251"/>
      <c r="I63" s="250"/>
      <c r="J63" s="251"/>
      <c r="K63" s="283" t="s">
        <v>407</v>
      </c>
      <c r="L63" s="252"/>
    </row>
    <row r="64" spans="2:12" x14ac:dyDescent="0.2">
      <c r="B64" s="249" t="s">
        <v>387</v>
      </c>
      <c r="C64" s="350"/>
      <c r="D64" s="351"/>
      <c r="E64" s="352"/>
      <c r="F64" s="250"/>
      <c r="G64" s="274"/>
      <c r="H64" s="251"/>
      <c r="I64" s="250"/>
      <c r="J64" s="251"/>
      <c r="K64" s="283" t="s">
        <v>407</v>
      </c>
      <c r="L64" s="252"/>
    </row>
    <row r="65" spans="2:12" x14ac:dyDescent="0.2">
      <c r="B65" s="249" t="s">
        <v>388</v>
      </c>
      <c r="C65" s="350"/>
      <c r="D65" s="351"/>
      <c r="E65" s="352"/>
      <c r="F65" s="250"/>
      <c r="G65" s="274"/>
      <c r="H65" s="251"/>
      <c r="I65" s="250"/>
      <c r="J65" s="251"/>
      <c r="K65" s="283"/>
      <c r="L65" s="252"/>
    </row>
    <row r="66" spans="2:12" x14ac:dyDescent="0.2">
      <c r="B66" s="376" t="s">
        <v>389</v>
      </c>
      <c r="C66" s="377"/>
      <c r="D66" s="377"/>
      <c r="E66" s="377"/>
      <c r="F66" s="377"/>
      <c r="G66" s="377"/>
      <c r="H66" s="377"/>
      <c r="I66" s="377"/>
      <c r="J66" s="378"/>
      <c r="K66" s="385" t="s">
        <v>390</v>
      </c>
      <c r="L66" s="386"/>
    </row>
    <row r="67" spans="2:12" x14ac:dyDescent="0.2">
      <c r="B67" s="379"/>
      <c r="C67" s="380"/>
      <c r="D67" s="380"/>
      <c r="E67" s="380"/>
      <c r="F67" s="380"/>
      <c r="G67" s="380"/>
      <c r="H67" s="380"/>
      <c r="I67" s="380"/>
      <c r="J67" s="381"/>
      <c r="K67" s="253" t="s">
        <v>391</v>
      </c>
      <c r="L67" s="252"/>
    </row>
    <row r="68" spans="2:12" x14ac:dyDescent="0.2">
      <c r="B68" s="379"/>
      <c r="C68" s="380"/>
      <c r="D68" s="380"/>
      <c r="E68" s="380"/>
      <c r="F68" s="380"/>
      <c r="G68" s="380"/>
      <c r="H68" s="380"/>
      <c r="I68" s="380"/>
      <c r="J68" s="381"/>
      <c r="K68" s="253" t="s">
        <v>392</v>
      </c>
      <c r="L68" s="252"/>
    </row>
    <row r="69" spans="2:12" ht="13.5" thickBot="1" x14ac:dyDescent="0.25">
      <c r="B69" s="382"/>
      <c r="C69" s="383"/>
      <c r="D69" s="383"/>
      <c r="E69" s="383"/>
      <c r="F69" s="383"/>
      <c r="G69" s="383"/>
      <c r="H69" s="383"/>
      <c r="I69" s="383"/>
      <c r="J69" s="384"/>
      <c r="K69" s="254" t="s">
        <v>393</v>
      </c>
      <c r="L69" s="255"/>
    </row>
    <row r="70" spans="2:12" x14ac:dyDescent="0.2">
      <c r="B70" s="256"/>
      <c r="C70" s="256"/>
      <c r="D70" s="256"/>
      <c r="E70" s="256"/>
      <c r="F70" s="256"/>
      <c r="G70" s="256"/>
      <c r="H70" s="256"/>
      <c r="I70" s="256"/>
      <c r="J70" s="256"/>
      <c r="K70" s="257"/>
      <c r="L70" s="258"/>
    </row>
    <row r="72" spans="2:12" x14ac:dyDescent="0.2">
      <c r="B72" s="321" t="s">
        <v>394</v>
      </c>
      <c r="C72" s="322"/>
      <c r="D72" s="322"/>
      <c r="E72" s="322"/>
      <c r="F72" s="322"/>
      <c r="G72" s="322"/>
      <c r="H72" s="322"/>
      <c r="I72" s="322"/>
      <c r="J72" s="322"/>
      <c r="K72" s="322"/>
      <c r="L72" s="368"/>
    </row>
    <row r="73" spans="2:12" x14ac:dyDescent="0.2">
      <c r="B73" s="233"/>
      <c r="C73" s="335"/>
      <c r="D73" s="336"/>
      <c r="E73" s="336"/>
      <c r="F73" s="336"/>
      <c r="G73" s="336"/>
      <c r="H73" s="336"/>
      <c r="I73" s="336"/>
      <c r="J73" s="336"/>
      <c r="K73" s="336"/>
      <c r="L73" s="337"/>
    </row>
    <row r="74" spans="2:12" x14ac:dyDescent="0.2">
      <c r="B74" s="233"/>
      <c r="C74" s="335"/>
      <c r="D74" s="336"/>
      <c r="E74" s="336"/>
      <c r="F74" s="336"/>
      <c r="G74" s="336"/>
      <c r="H74" s="336"/>
      <c r="I74" s="336"/>
      <c r="J74" s="336"/>
      <c r="K74" s="336"/>
      <c r="L74" s="337"/>
    </row>
    <row r="75" spans="2:12" x14ac:dyDescent="0.2">
      <c r="B75" s="233"/>
      <c r="C75" s="335"/>
      <c r="D75" s="336"/>
      <c r="E75" s="336"/>
      <c r="F75" s="336"/>
      <c r="G75" s="336"/>
      <c r="H75" s="336"/>
      <c r="I75" s="336"/>
      <c r="J75" s="336"/>
      <c r="K75" s="336"/>
      <c r="L75" s="337"/>
    </row>
    <row r="76" spans="2:12" x14ac:dyDescent="0.2">
      <c r="B76" s="233"/>
      <c r="C76" s="335"/>
      <c r="D76" s="336"/>
      <c r="E76" s="336"/>
      <c r="F76" s="336"/>
      <c r="G76" s="336"/>
      <c r="H76" s="336"/>
      <c r="I76" s="336"/>
      <c r="J76" s="336"/>
      <c r="K76" s="336"/>
      <c r="L76" s="337"/>
    </row>
    <row r="77" spans="2:12" x14ac:dyDescent="0.2">
      <c r="B77" s="233"/>
      <c r="C77" s="335"/>
      <c r="D77" s="336"/>
      <c r="E77" s="336"/>
      <c r="F77" s="336"/>
      <c r="G77" s="336"/>
      <c r="H77" s="336"/>
      <c r="I77" s="336"/>
      <c r="J77" s="336"/>
      <c r="K77" s="336"/>
      <c r="L77" s="337"/>
    </row>
    <row r="78" spans="2:12" x14ac:dyDescent="0.2">
      <c r="B78" s="233"/>
      <c r="C78" s="335"/>
      <c r="D78" s="336"/>
      <c r="E78" s="336"/>
      <c r="F78" s="336"/>
      <c r="G78" s="336"/>
      <c r="H78" s="336"/>
      <c r="I78" s="336"/>
      <c r="J78" s="336"/>
      <c r="K78" s="336"/>
      <c r="L78" s="337"/>
    </row>
    <row r="79" spans="2:12" x14ac:dyDescent="0.2">
      <c r="B79" s="233"/>
      <c r="C79" s="335"/>
      <c r="D79" s="336"/>
      <c r="E79" s="336"/>
      <c r="F79" s="336"/>
      <c r="G79" s="336"/>
      <c r="H79" s="336"/>
      <c r="I79" s="336"/>
      <c r="J79" s="336"/>
      <c r="K79" s="336"/>
      <c r="L79" s="337"/>
    </row>
    <row r="80" spans="2:12" x14ac:dyDescent="0.2">
      <c r="B80" s="233"/>
      <c r="C80" s="335"/>
      <c r="D80" s="336"/>
      <c r="E80" s="336"/>
      <c r="F80" s="336"/>
      <c r="G80" s="336"/>
      <c r="H80" s="336"/>
      <c r="I80" s="336"/>
      <c r="J80" s="336"/>
      <c r="K80" s="336"/>
      <c r="L80" s="337"/>
    </row>
    <row r="81" spans="2:12" x14ac:dyDescent="0.2">
      <c r="B81" s="233"/>
      <c r="C81" s="335"/>
      <c r="D81" s="336"/>
      <c r="E81" s="336"/>
      <c r="F81" s="336"/>
      <c r="G81" s="336"/>
      <c r="H81" s="336"/>
      <c r="I81" s="336"/>
      <c r="J81" s="336"/>
      <c r="K81" s="336"/>
      <c r="L81" s="337"/>
    </row>
    <row r="82" spans="2:12" x14ac:dyDescent="0.2">
      <c r="B82" s="233"/>
      <c r="C82" s="335"/>
      <c r="D82" s="336"/>
      <c r="E82" s="336"/>
      <c r="F82" s="336"/>
      <c r="G82" s="336"/>
      <c r="H82" s="336"/>
      <c r="I82" s="336"/>
      <c r="J82" s="336"/>
      <c r="K82" s="336"/>
      <c r="L82" s="337"/>
    </row>
    <row r="83" spans="2:12" x14ac:dyDescent="0.2">
      <c r="B83" s="233"/>
      <c r="C83" s="335"/>
      <c r="D83" s="336"/>
      <c r="E83" s="336"/>
      <c r="F83" s="336"/>
      <c r="G83" s="336"/>
      <c r="H83" s="336"/>
      <c r="I83" s="336"/>
      <c r="J83" s="336"/>
      <c r="K83" s="336"/>
      <c r="L83" s="337"/>
    </row>
    <row r="84" spans="2:12" x14ac:dyDescent="0.2">
      <c r="B84" s="233"/>
      <c r="C84" s="335"/>
      <c r="D84" s="336"/>
      <c r="E84" s="336"/>
      <c r="F84" s="336"/>
      <c r="G84" s="336"/>
      <c r="H84" s="336"/>
      <c r="I84" s="336"/>
      <c r="J84" s="336"/>
      <c r="K84" s="336"/>
      <c r="L84" s="337"/>
    </row>
    <row r="85" spans="2:12" x14ac:dyDescent="0.2">
      <c r="B85" s="233"/>
      <c r="C85" s="335"/>
      <c r="D85" s="336"/>
      <c r="E85" s="336"/>
      <c r="F85" s="336"/>
      <c r="G85" s="336"/>
      <c r="H85" s="336"/>
      <c r="I85" s="336"/>
      <c r="J85" s="336"/>
      <c r="K85" s="336"/>
      <c r="L85" s="337"/>
    </row>
    <row r="86" spans="2:12" x14ac:dyDescent="0.2">
      <c r="B86" s="233"/>
      <c r="C86" s="335"/>
      <c r="D86" s="336"/>
      <c r="E86" s="336"/>
      <c r="F86" s="336"/>
      <c r="G86" s="336"/>
      <c r="H86" s="336"/>
      <c r="I86" s="336"/>
      <c r="J86" s="336"/>
      <c r="K86" s="336"/>
      <c r="L86" s="337"/>
    </row>
    <row r="87" spans="2:12" x14ac:dyDescent="0.2">
      <c r="B87" s="233"/>
      <c r="C87" s="335"/>
      <c r="D87" s="336"/>
      <c r="E87" s="336"/>
      <c r="F87" s="336"/>
      <c r="G87" s="336"/>
      <c r="H87" s="336"/>
      <c r="I87" s="336"/>
      <c r="J87" s="336"/>
      <c r="K87" s="336"/>
      <c r="L87" s="337"/>
    </row>
    <row r="88" spans="2:12" x14ac:dyDescent="0.2">
      <c r="B88" s="233"/>
      <c r="C88" s="335"/>
      <c r="D88" s="336"/>
      <c r="E88" s="336"/>
      <c r="F88" s="336"/>
      <c r="G88" s="336"/>
      <c r="H88" s="336"/>
      <c r="I88" s="336"/>
      <c r="J88" s="336"/>
      <c r="K88" s="336"/>
      <c r="L88" s="337"/>
    </row>
    <row r="89" spans="2:12" x14ac:dyDescent="0.2">
      <c r="B89" s="233"/>
      <c r="C89" s="335"/>
      <c r="D89" s="336"/>
      <c r="E89" s="336"/>
      <c r="F89" s="336"/>
      <c r="G89" s="336"/>
      <c r="H89" s="336"/>
      <c r="I89" s="336"/>
      <c r="J89" s="336"/>
      <c r="K89" s="336"/>
      <c r="L89" s="337"/>
    </row>
    <row r="90" spans="2:12" x14ac:dyDescent="0.2">
      <c r="B90" s="233"/>
      <c r="C90" s="335"/>
      <c r="D90" s="336"/>
      <c r="E90" s="336"/>
      <c r="F90" s="336"/>
      <c r="G90" s="336"/>
      <c r="H90" s="336"/>
      <c r="I90" s="336"/>
      <c r="J90" s="336"/>
      <c r="K90" s="336"/>
      <c r="L90" s="337"/>
    </row>
    <row r="91" spans="2:12" x14ac:dyDescent="0.2">
      <c r="B91" s="233"/>
      <c r="C91" s="335"/>
      <c r="D91" s="336"/>
      <c r="E91" s="336"/>
      <c r="F91" s="336"/>
      <c r="G91" s="336"/>
      <c r="H91" s="336"/>
      <c r="I91" s="336"/>
      <c r="J91" s="336"/>
      <c r="K91" s="336"/>
      <c r="L91" s="337"/>
    </row>
    <row r="92" spans="2:12" x14ac:dyDescent="0.2">
      <c r="B92" s="233"/>
      <c r="C92" s="335"/>
      <c r="D92" s="336"/>
      <c r="E92" s="336"/>
      <c r="F92" s="336"/>
      <c r="G92" s="336"/>
      <c r="H92" s="336"/>
      <c r="I92" s="336"/>
      <c r="J92" s="336"/>
      <c r="K92" s="336"/>
      <c r="L92" s="337"/>
    </row>
    <row r="93" spans="2:12" x14ac:dyDescent="0.2">
      <c r="B93" s="233"/>
      <c r="C93" s="335"/>
      <c r="D93" s="336"/>
      <c r="E93" s="336"/>
      <c r="F93" s="336"/>
      <c r="G93" s="336"/>
      <c r="H93" s="336"/>
      <c r="I93" s="336"/>
      <c r="J93" s="336"/>
      <c r="K93" s="336"/>
      <c r="L93" s="337"/>
    </row>
    <row r="94" spans="2:12" x14ac:dyDescent="0.2">
      <c r="B94" s="233"/>
      <c r="C94" s="335"/>
      <c r="D94" s="336"/>
      <c r="E94" s="336"/>
      <c r="F94" s="336"/>
      <c r="G94" s="336"/>
      <c r="H94" s="336"/>
      <c r="I94" s="336"/>
      <c r="J94" s="336"/>
      <c r="K94" s="336"/>
      <c r="L94" s="337"/>
    </row>
    <row r="95" spans="2:12" x14ac:dyDescent="0.2">
      <c r="B95" s="233"/>
      <c r="C95" s="335"/>
      <c r="D95" s="336"/>
      <c r="E95" s="336"/>
      <c r="F95" s="336"/>
      <c r="G95" s="336"/>
      <c r="H95" s="336"/>
      <c r="I95" s="336"/>
      <c r="J95" s="336"/>
      <c r="K95" s="336"/>
      <c r="L95" s="337"/>
    </row>
    <row r="96" spans="2:12" x14ac:dyDescent="0.2">
      <c r="B96" s="233"/>
      <c r="C96" s="335"/>
      <c r="D96" s="336"/>
      <c r="E96" s="336"/>
      <c r="F96" s="336"/>
      <c r="G96" s="336"/>
      <c r="H96" s="336"/>
      <c r="I96" s="336"/>
      <c r="J96" s="336"/>
      <c r="K96" s="336"/>
      <c r="L96" s="337"/>
    </row>
    <row r="97" spans="2:12" x14ac:dyDescent="0.2">
      <c r="B97" s="233"/>
      <c r="C97" s="335"/>
      <c r="D97" s="336"/>
      <c r="E97" s="336"/>
      <c r="F97" s="336"/>
      <c r="G97" s="336"/>
      <c r="H97" s="336"/>
      <c r="I97" s="336"/>
      <c r="J97" s="336"/>
      <c r="K97" s="336"/>
      <c r="L97" s="337"/>
    </row>
    <row r="98" spans="2:12" x14ac:dyDescent="0.2">
      <c r="B98" s="233"/>
      <c r="C98" s="335"/>
      <c r="D98" s="336"/>
      <c r="E98" s="336"/>
      <c r="F98" s="336"/>
      <c r="G98" s="336"/>
      <c r="H98" s="336"/>
      <c r="I98" s="336"/>
      <c r="J98" s="336"/>
      <c r="K98" s="336"/>
      <c r="L98" s="337"/>
    </row>
    <row r="99" spans="2:12" x14ac:dyDescent="0.2">
      <c r="B99" s="233"/>
      <c r="C99" s="335"/>
      <c r="D99" s="336"/>
      <c r="E99" s="336"/>
      <c r="F99" s="336"/>
      <c r="G99" s="336"/>
      <c r="H99" s="336"/>
      <c r="I99" s="336"/>
      <c r="J99" s="336"/>
      <c r="K99" s="336"/>
      <c r="L99" s="337"/>
    </row>
    <row r="100" spans="2:12" x14ac:dyDescent="0.2">
      <c r="B100" s="233"/>
      <c r="C100" s="335"/>
      <c r="D100" s="336"/>
      <c r="E100" s="336"/>
      <c r="F100" s="336"/>
      <c r="G100" s="336"/>
      <c r="H100" s="336"/>
      <c r="I100" s="336"/>
      <c r="J100" s="336"/>
      <c r="K100" s="336"/>
      <c r="L100" s="337"/>
    </row>
    <row r="101" spans="2:12" x14ac:dyDescent="0.2">
      <c r="B101" s="321" t="s">
        <v>398</v>
      </c>
      <c r="C101" s="322"/>
      <c r="D101" s="322"/>
      <c r="E101" s="322"/>
      <c r="F101" s="322"/>
      <c r="G101" s="322"/>
      <c r="H101" s="322"/>
      <c r="I101" s="322"/>
      <c r="J101" s="322"/>
      <c r="K101" s="322"/>
      <c r="L101" s="368"/>
    </row>
    <row r="102" spans="2:12" x14ac:dyDescent="0.2">
      <c r="B102" s="269"/>
      <c r="C102" s="335"/>
      <c r="D102" s="336"/>
      <c r="E102" s="336"/>
      <c r="F102" s="336"/>
      <c r="G102" s="336"/>
      <c r="H102" s="336"/>
      <c r="I102" s="336"/>
      <c r="J102" s="336"/>
      <c r="K102" s="336"/>
      <c r="L102" s="337"/>
    </row>
    <row r="103" spans="2:12" x14ac:dyDescent="0.2">
      <c r="B103" s="269"/>
      <c r="C103" s="335"/>
      <c r="D103" s="336"/>
      <c r="E103" s="336"/>
      <c r="F103" s="336"/>
      <c r="G103" s="336"/>
      <c r="H103" s="336"/>
      <c r="I103" s="336"/>
      <c r="J103" s="336"/>
      <c r="K103" s="336"/>
      <c r="L103" s="337"/>
    </row>
    <row r="104" spans="2:12" x14ac:dyDescent="0.2">
      <c r="B104" s="262"/>
      <c r="C104" s="335"/>
      <c r="D104" s="336"/>
      <c r="E104" s="336"/>
      <c r="F104" s="336"/>
      <c r="G104" s="336"/>
      <c r="H104" s="336"/>
      <c r="I104" s="336"/>
      <c r="J104" s="336"/>
      <c r="K104" s="336"/>
      <c r="L104" s="337"/>
    </row>
    <row r="105" spans="2:12" x14ac:dyDescent="0.2">
      <c r="B105" s="321" t="s">
        <v>399</v>
      </c>
      <c r="C105" s="322"/>
      <c r="D105" s="322"/>
      <c r="E105" s="322"/>
      <c r="F105" s="322"/>
      <c r="G105" s="322"/>
      <c r="H105" s="322"/>
      <c r="I105" s="322"/>
      <c r="J105" s="322"/>
      <c r="K105" s="322"/>
      <c r="L105" s="368"/>
    </row>
    <row r="106" spans="2:12" x14ac:dyDescent="0.2">
      <c r="B106" s="269"/>
      <c r="C106" s="335"/>
      <c r="D106" s="336"/>
      <c r="E106" s="336"/>
      <c r="F106" s="336"/>
      <c r="G106" s="336"/>
      <c r="H106" s="336"/>
      <c r="I106" s="336"/>
      <c r="J106" s="336"/>
      <c r="K106" s="336"/>
      <c r="L106" s="337"/>
    </row>
    <row r="107" spans="2:12" x14ac:dyDescent="0.2">
      <c r="B107" s="269"/>
      <c r="C107" s="335"/>
      <c r="D107" s="336"/>
      <c r="E107" s="336"/>
      <c r="F107" s="336"/>
      <c r="G107" s="336"/>
      <c r="H107" s="336"/>
      <c r="I107" s="336"/>
      <c r="J107" s="336"/>
      <c r="K107" s="336"/>
      <c r="L107" s="337"/>
    </row>
    <row r="108" spans="2:12" x14ac:dyDescent="0.2">
      <c r="B108" s="269"/>
      <c r="C108" s="335"/>
      <c r="D108" s="336"/>
      <c r="E108" s="336"/>
      <c r="F108" s="336"/>
      <c r="G108" s="336"/>
      <c r="H108" s="336"/>
      <c r="I108" s="336"/>
      <c r="J108" s="336"/>
      <c r="K108" s="336"/>
      <c r="L108" s="337"/>
    </row>
    <row r="109" spans="2:12" x14ac:dyDescent="0.2">
      <c r="B109" s="373" t="s">
        <v>395</v>
      </c>
      <c r="C109" s="374"/>
      <c r="D109" s="374"/>
      <c r="E109" s="374"/>
      <c r="F109" s="374"/>
      <c r="G109" s="374"/>
      <c r="H109" s="374"/>
      <c r="I109" s="374"/>
      <c r="J109" s="374"/>
      <c r="K109" s="374"/>
      <c r="L109" s="375"/>
    </row>
    <row r="110" spans="2:12" x14ac:dyDescent="0.2">
      <c r="B110" s="372"/>
      <c r="C110" s="336"/>
      <c r="D110" s="336"/>
      <c r="E110" s="336"/>
      <c r="F110" s="336"/>
      <c r="G110" s="336"/>
      <c r="H110" s="336"/>
      <c r="I110" s="336"/>
      <c r="J110" s="336"/>
      <c r="K110" s="336"/>
      <c r="L110" s="337"/>
    </row>
    <row r="111" spans="2:12" x14ac:dyDescent="0.2">
      <c r="B111" s="372"/>
      <c r="C111" s="336"/>
      <c r="D111" s="336"/>
      <c r="E111" s="336"/>
      <c r="F111" s="336"/>
      <c r="G111" s="336"/>
      <c r="H111" s="336"/>
      <c r="I111" s="336"/>
      <c r="J111" s="336"/>
      <c r="K111" s="336"/>
      <c r="L111" s="337"/>
    </row>
    <row r="112" spans="2:12" x14ac:dyDescent="0.2">
      <c r="B112" s="372"/>
      <c r="C112" s="336"/>
      <c r="D112" s="336"/>
      <c r="E112" s="336"/>
      <c r="F112" s="336"/>
      <c r="G112" s="336"/>
      <c r="H112" s="336"/>
      <c r="I112" s="336"/>
      <c r="J112" s="336"/>
      <c r="K112" s="336"/>
      <c r="L112" s="337"/>
    </row>
    <row r="113" spans="2:12" x14ac:dyDescent="0.2">
      <c r="B113" s="372"/>
      <c r="C113" s="336"/>
      <c r="D113" s="336"/>
      <c r="E113" s="336"/>
      <c r="F113" s="336"/>
      <c r="G113" s="336"/>
      <c r="H113" s="336"/>
      <c r="I113" s="336"/>
      <c r="J113" s="336"/>
      <c r="K113" s="336"/>
      <c r="L113" s="337"/>
    </row>
    <row r="114" spans="2:12" x14ac:dyDescent="0.2">
      <c r="B114" s="338"/>
      <c r="C114" s="339"/>
      <c r="D114" s="339"/>
      <c r="E114" s="339"/>
      <c r="F114" s="339"/>
      <c r="G114" s="263"/>
      <c r="H114" s="339"/>
      <c r="I114" s="339"/>
      <c r="J114" s="339"/>
      <c r="K114" s="339"/>
      <c r="L114" s="347"/>
    </row>
    <row r="115" spans="2:12" x14ac:dyDescent="0.2">
      <c r="B115" s="340"/>
      <c r="C115" s="341"/>
      <c r="D115" s="341"/>
      <c r="E115" s="341"/>
      <c r="F115" s="341"/>
      <c r="G115" s="264"/>
      <c r="H115" s="341"/>
      <c r="I115" s="341"/>
      <c r="J115" s="341"/>
      <c r="K115" s="341"/>
      <c r="L115" s="348"/>
    </row>
    <row r="116" spans="2:12" x14ac:dyDescent="0.2">
      <c r="B116" s="340"/>
      <c r="C116" s="341"/>
      <c r="D116" s="341"/>
      <c r="E116" s="341"/>
      <c r="F116" s="341"/>
      <c r="G116" s="264"/>
      <c r="H116" s="341"/>
      <c r="I116" s="341"/>
      <c r="J116" s="341"/>
      <c r="K116" s="341"/>
      <c r="L116" s="348"/>
    </row>
    <row r="117" spans="2:12" x14ac:dyDescent="0.2">
      <c r="B117" s="342"/>
      <c r="C117" s="343"/>
      <c r="D117" s="343"/>
      <c r="E117" s="343"/>
      <c r="F117" s="343"/>
      <c r="G117" s="276"/>
      <c r="H117" s="343"/>
      <c r="I117" s="343"/>
      <c r="J117" s="343"/>
      <c r="K117" s="343"/>
      <c r="L117" s="349"/>
    </row>
    <row r="118" spans="2:12" ht="13.5" thickBot="1" x14ac:dyDescent="0.25">
      <c r="B118" s="344" t="s">
        <v>396</v>
      </c>
      <c r="C118" s="345"/>
      <c r="D118" s="345"/>
      <c r="E118" s="345"/>
      <c r="F118" s="345"/>
      <c r="G118" s="277"/>
      <c r="H118" s="345" t="s">
        <v>397</v>
      </c>
      <c r="I118" s="345"/>
      <c r="J118" s="345"/>
      <c r="K118" s="345"/>
      <c r="L118" s="346"/>
    </row>
  </sheetData>
  <mergeCells count="142">
    <mergeCell ref="D13:L13"/>
    <mergeCell ref="B14:L14"/>
    <mergeCell ref="B15:D15"/>
    <mergeCell ref="F15:L15"/>
    <mergeCell ref="D16:L16"/>
    <mergeCell ref="D17:L17"/>
    <mergeCell ref="B2:L2"/>
    <mergeCell ref="B8:L8"/>
    <mergeCell ref="B9:D9"/>
    <mergeCell ref="B11:D11"/>
    <mergeCell ref="F11:L11"/>
    <mergeCell ref="B12:D12"/>
    <mergeCell ref="F12:L12"/>
    <mergeCell ref="B23:D23"/>
    <mergeCell ref="F23:K23"/>
    <mergeCell ref="B24:D24"/>
    <mergeCell ref="F24:K24"/>
    <mergeCell ref="B25:D25"/>
    <mergeCell ref="F25:K25"/>
    <mergeCell ref="D18:L18"/>
    <mergeCell ref="B19:L19"/>
    <mergeCell ref="B20:L20"/>
    <mergeCell ref="B21:D22"/>
    <mergeCell ref="F21:K22"/>
    <mergeCell ref="L21:L22"/>
    <mergeCell ref="F29:K29"/>
    <mergeCell ref="F30:K30"/>
    <mergeCell ref="F31:K31"/>
    <mergeCell ref="F32:K32"/>
    <mergeCell ref="D33:K33"/>
    <mergeCell ref="B34:L34"/>
    <mergeCell ref="B26:D26"/>
    <mergeCell ref="F26:K26"/>
    <mergeCell ref="B27:D27"/>
    <mergeCell ref="F27:K27"/>
    <mergeCell ref="B28:D28"/>
    <mergeCell ref="F28:K28"/>
    <mergeCell ref="B47:L47"/>
    <mergeCell ref="B48:I48"/>
    <mergeCell ref="J48:L48"/>
    <mergeCell ref="C44:D44"/>
    <mergeCell ref="E38:K38"/>
    <mergeCell ref="E39:K39"/>
    <mergeCell ref="E40:K40"/>
    <mergeCell ref="E41:K41"/>
    <mergeCell ref="B35:B36"/>
    <mergeCell ref="L35:L36"/>
    <mergeCell ref="E35:K36"/>
    <mergeCell ref="E37:K37"/>
    <mergeCell ref="B66:J69"/>
    <mergeCell ref="K66:L66"/>
    <mergeCell ref="B72:L72"/>
    <mergeCell ref="L49:L50"/>
    <mergeCell ref="B54:H54"/>
    <mergeCell ref="J54:K54"/>
    <mergeCell ref="B55:K55"/>
    <mergeCell ref="B56:L56"/>
    <mergeCell ref="F62:H62"/>
    <mergeCell ref="I62:J62"/>
    <mergeCell ref="B49:B50"/>
    <mergeCell ref="I49:I50"/>
    <mergeCell ref="J49:J50"/>
    <mergeCell ref="K49:K50"/>
    <mergeCell ref="C49:D50"/>
    <mergeCell ref="C97:L97"/>
    <mergeCell ref="C92:L92"/>
    <mergeCell ref="C93:L93"/>
    <mergeCell ref="C82:L82"/>
    <mergeCell ref="C83:L83"/>
    <mergeCell ref="C84:L84"/>
    <mergeCell ref="C85:L85"/>
    <mergeCell ref="C78:L78"/>
    <mergeCell ref="C79:L79"/>
    <mergeCell ref="C80:L80"/>
    <mergeCell ref="C81:L81"/>
    <mergeCell ref="C51:D51"/>
    <mergeCell ref="C52:D52"/>
    <mergeCell ref="C53:D53"/>
    <mergeCell ref="C62:E62"/>
    <mergeCell ref="C63:E63"/>
    <mergeCell ref="C64:E64"/>
    <mergeCell ref="E53:H53"/>
    <mergeCell ref="C35:D36"/>
    <mergeCell ref="C37:D37"/>
    <mergeCell ref="C38:D38"/>
    <mergeCell ref="C40:D40"/>
    <mergeCell ref="C39:D39"/>
    <mergeCell ref="C41:D41"/>
    <mergeCell ref="C42:D42"/>
    <mergeCell ref="C43:D43"/>
    <mergeCell ref="E42:K42"/>
    <mergeCell ref="E43:K43"/>
    <mergeCell ref="E44:K44"/>
    <mergeCell ref="E49:H50"/>
    <mergeCell ref="E51:H51"/>
    <mergeCell ref="E52:H52"/>
    <mergeCell ref="B61:L61"/>
    <mergeCell ref="B45:K45"/>
    <mergeCell ref="B46:K46"/>
    <mergeCell ref="C107:L107"/>
    <mergeCell ref="C108:L108"/>
    <mergeCell ref="B114:F117"/>
    <mergeCell ref="B118:F118"/>
    <mergeCell ref="H118:L118"/>
    <mergeCell ref="H114:L117"/>
    <mergeCell ref="C98:L98"/>
    <mergeCell ref="C99:L99"/>
    <mergeCell ref="C100:L100"/>
    <mergeCell ref="C102:L102"/>
    <mergeCell ref="C103:L103"/>
    <mergeCell ref="C104:L104"/>
    <mergeCell ref="B105:L105"/>
    <mergeCell ref="B111:L111"/>
    <mergeCell ref="B112:L112"/>
    <mergeCell ref="B113:L113"/>
    <mergeCell ref="B101:L101"/>
    <mergeCell ref="B109:L109"/>
    <mergeCell ref="B110:L110"/>
    <mergeCell ref="G57:L57"/>
    <mergeCell ref="G59:L59"/>
    <mergeCell ref="G60:L60"/>
    <mergeCell ref="D59:D60"/>
    <mergeCell ref="F59:F60"/>
    <mergeCell ref="B58:C58"/>
    <mergeCell ref="B57:D57"/>
    <mergeCell ref="E57:F57"/>
    <mergeCell ref="C106:L106"/>
    <mergeCell ref="C86:L86"/>
    <mergeCell ref="C87:L87"/>
    <mergeCell ref="C88:L88"/>
    <mergeCell ref="C89:L89"/>
    <mergeCell ref="C90:L90"/>
    <mergeCell ref="C91:L91"/>
    <mergeCell ref="C73:L73"/>
    <mergeCell ref="C74:L74"/>
    <mergeCell ref="C75:L75"/>
    <mergeCell ref="C76:L76"/>
    <mergeCell ref="C77:L77"/>
    <mergeCell ref="C65:E65"/>
    <mergeCell ref="C94:L94"/>
    <mergeCell ref="C95:L95"/>
    <mergeCell ref="C96:L96"/>
  </mergeCells>
  <hyperlinks>
    <hyperlink ref="D7" r:id="rId1"/>
  </hyperlinks>
  <pageMargins left="0.39370078740157483" right="0.11811023622047245" top="0.78740157480314965" bottom="0.78740157480314965" header="0.31496062992125984" footer="0.31496062992125984"/>
  <pageSetup paperSize="9" scale="81"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97"/>
  <sheetViews>
    <sheetView zoomScale="90" zoomScaleNormal="90" workbookViewId="0">
      <selection activeCell="I72" sqref="I72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4" customWidth="1"/>
    <col min="5" max="5" width="7.140625" style="3" bestFit="1" customWidth="1"/>
    <col min="6" max="6" width="15.5703125" style="184" customWidth="1"/>
    <col min="7" max="7" width="22.140625" style="184" bestFit="1" customWidth="1"/>
    <col min="8" max="16384" width="9.140625" style="3"/>
  </cols>
  <sheetData>
    <row r="1" spans="1:7" ht="24" customHeight="1" x14ac:dyDescent="0.2">
      <c r="A1" s="28" t="s">
        <v>299</v>
      </c>
      <c r="B1" s="288" t="s">
        <v>290</v>
      </c>
      <c r="C1" s="288"/>
      <c r="D1" s="288"/>
      <c r="E1" s="288"/>
      <c r="F1" s="288"/>
      <c r="G1" s="288"/>
    </row>
    <row r="2" spans="1:7" ht="10.5" customHeight="1" x14ac:dyDescent="0.2">
      <c r="A2" s="28"/>
      <c r="B2" s="31"/>
      <c r="C2" s="76"/>
      <c r="D2" s="164"/>
      <c r="E2" s="76"/>
      <c r="F2" s="175"/>
      <c r="G2" s="175"/>
    </row>
    <row r="3" spans="1:7" ht="14.25" customHeight="1" thickBot="1" x14ac:dyDescent="0.25">
      <c r="A3" s="28"/>
      <c r="B3" s="33"/>
      <c r="C3" s="75"/>
      <c r="D3" s="165"/>
      <c r="E3" s="29"/>
      <c r="F3" s="175"/>
      <c r="G3" s="175"/>
    </row>
    <row r="4" spans="1:7" ht="17.25" customHeight="1" thickBot="1" x14ac:dyDescent="0.3">
      <c r="A4" s="28"/>
      <c r="B4" s="33" t="s">
        <v>303</v>
      </c>
      <c r="C4" s="30"/>
      <c r="D4" s="165"/>
      <c r="E4" s="291" t="s">
        <v>276</v>
      </c>
      <c r="F4" s="292"/>
      <c r="G4" s="176">
        <f>G7+G14+G20+G25+G35+G37+G39+G43+G47+G51+G53+G55+G57+G59+G62+G69+G71</f>
        <v>2341276.7999999998</v>
      </c>
    </row>
    <row r="5" spans="1:7" ht="24.75" customHeight="1" thickBot="1" x14ac:dyDescent="0.25">
      <c r="A5" s="28"/>
      <c r="B5" s="28"/>
      <c r="D5" s="166"/>
      <c r="E5" s="28"/>
      <c r="F5" s="175"/>
      <c r="G5" s="175"/>
    </row>
    <row r="6" spans="1:7" s="96" customFormat="1" ht="21.75" customHeight="1" thickBot="1" x14ac:dyDescent="0.3">
      <c r="B6" s="97" t="s">
        <v>0</v>
      </c>
      <c r="C6" s="98" t="s">
        <v>271</v>
      </c>
      <c r="D6" s="167" t="s">
        <v>272</v>
      </c>
      <c r="E6" s="99" t="s">
        <v>100</v>
      </c>
      <c r="F6" s="177" t="s">
        <v>228</v>
      </c>
      <c r="G6" s="178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8"/>
      <c r="E7" s="77"/>
      <c r="F7" s="179"/>
      <c r="G7" s="180">
        <f>SUM(G8:G13)</f>
        <v>116000</v>
      </c>
    </row>
    <row r="8" spans="1:7" ht="13.5" customHeight="1" x14ac:dyDescent="0.2">
      <c r="A8" s="6"/>
      <c r="B8" s="81" t="s">
        <v>157</v>
      </c>
      <c r="C8" s="82" t="s">
        <v>152</v>
      </c>
      <c r="D8" s="169">
        <v>1</v>
      </c>
      <c r="E8" s="83" t="s">
        <v>145</v>
      </c>
      <c r="F8" s="181">
        <v>10000</v>
      </c>
      <c r="G8" s="181">
        <f t="shared" ref="G8:G13" si="0">D8*F8</f>
        <v>10000</v>
      </c>
    </row>
    <row r="9" spans="1:7" ht="13.5" customHeight="1" x14ac:dyDescent="0.2">
      <c r="A9" s="6"/>
      <c r="B9" s="84" t="s">
        <v>158</v>
      </c>
      <c r="C9" s="85" t="s">
        <v>153</v>
      </c>
      <c r="D9" s="170">
        <v>1</v>
      </c>
      <c r="E9" s="86" t="s">
        <v>145</v>
      </c>
      <c r="F9" s="181">
        <v>4000</v>
      </c>
      <c r="G9" s="18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70">
        <v>1</v>
      </c>
      <c r="E10" s="86" t="s">
        <v>145</v>
      </c>
      <c r="F10" s="181">
        <v>30000</v>
      </c>
      <c r="G10" s="18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70">
        <v>1</v>
      </c>
      <c r="E11" s="86" t="s">
        <v>145</v>
      </c>
      <c r="F11" s="181">
        <v>30000</v>
      </c>
      <c r="G11" s="18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70">
        <v>1</v>
      </c>
      <c r="E12" s="86" t="s">
        <v>145</v>
      </c>
      <c r="F12" s="181">
        <v>40000</v>
      </c>
      <c r="G12" s="18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1">
        <v>50</v>
      </c>
      <c r="E13" s="89" t="s">
        <v>273</v>
      </c>
      <c r="F13" s="181">
        <v>40</v>
      </c>
      <c r="G13" s="18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2"/>
      <c r="E14" s="78"/>
      <c r="F14" s="182"/>
      <c r="G14" s="183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70">
        <v>125</v>
      </c>
      <c r="E15" s="86" t="s">
        <v>144</v>
      </c>
      <c r="F15" s="181">
        <v>15.59</v>
      </c>
      <c r="G15" s="18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70">
        <v>45</v>
      </c>
      <c r="E16" s="86" t="s">
        <v>144</v>
      </c>
      <c r="F16" s="181">
        <v>79.989999999999995</v>
      </c>
      <c r="G16" s="18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70">
        <v>4.5</v>
      </c>
      <c r="E17" s="86" t="s">
        <v>144</v>
      </c>
      <c r="F17" s="181">
        <v>318</v>
      </c>
      <c r="G17" s="18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70">
        <v>1</v>
      </c>
      <c r="E18" s="86" t="s">
        <v>145</v>
      </c>
      <c r="F18" s="181">
        <v>1900</v>
      </c>
      <c r="G18" s="18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70">
        <v>300</v>
      </c>
      <c r="E19" s="86" t="s">
        <v>144</v>
      </c>
      <c r="F19" s="181">
        <v>2.41</v>
      </c>
      <c r="G19" s="18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2"/>
      <c r="E20" s="78"/>
      <c r="F20" s="182"/>
      <c r="G20" s="183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70">
        <v>44</v>
      </c>
      <c r="E21" s="86" t="s">
        <v>148</v>
      </c>
      <c r="F21" s="181">
        <v>40</v>
      </c>
      <c r="G21" s="18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70">
        <v>4.4000000000000004</v>
      </c>
      <c r="E22" s="86" t="s">
        <v>148</v>
      </c>
      <c r="F22" s="181">
        <v>40</v>
      </c>
      <c r="G22" s="18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70">
        <v>1</v>
      </c>
      <c r="E23" s="86" t="s">
        <v>145</v>
      </c>
      <c r="F23" s="181">
        <v>1000</v>
      </c>
      <c r="G23" s="18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70">
        <v>1</v>
      </c>
      <c r="E24" s="86" t="s">
        <v>146</v>
      </c>
      <c r="F24" s="181">
        <v>10000</v>
      </c>
      <c r="G24" s="18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2"/>
      <c r="E25" s="78"/>
      <c r="F25" s="182"/>
      <c r="G25" s="183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70">
        <v>12</v>
      </c>
      <c r="E26" s="86" t="s">
        <v>149</v>
      </c>
      <c r="F26" s="181">
        <v>7000</v>
      </c>
      <c r="G26" s="18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70">
        <v>12</v>
      </c>
      <c r="E27" s="86" t="s">
        <v>149</v>
      </c>
      <c r="F27" s="181">
        <v>5000</v>
      </c>
      <c r="G27" s="181">
        <f t="shared" ref="G27:G46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70">
        <v>12</v>
      </c>
      <c r="E28" s="86" t="s">
        <v>149</v>
      </c>
      <c r="F28" s="181">
        <v>800</v>
      </c>
      <c r="G28" s="18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70">
        <v>12</v>
      </c>
      <c r="E29" s="86" t="s">
        <v>149</v>
      </c>
      <c r="F29" s="181">
        <v>2200</v>
      </c>
      <c r="G29" s="18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70">
        <v>12</v>
      </c>
      <c r="E30" s="86" t="s">
        <v>149</v>
      </c>
      <c r="F30" s="181">
        <v>400</v>
      </c>
      <c r="G30" s="18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70">
        <v>12</v>
      </c>
      <c r="E31" s="86" t="s">
        <v>149</v>
      </c>
      <c r="F31" s="181">
        <v>200</v>
      </c>
      <c r="G31" s="18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70">
        <v>12</v>
      </c>
      <c r="E32" s="86" t="s">
        <v>149</v>
      </c>
      <c r="F32" s="181">
        <v>40</v>
      </c>
      <c r="G32" s="18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70">
        <v>1</v>
      </c>
      <c r="E33" s="86" t="s">
        <v>145</v>
      </c>
      <c r="F33" s="181">
        <v>1900</v>
      </c>
      <c r="G33" s="18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70">
        <v>1</v>
      </c>
      <c r="E34" s="86" t="s">
        <v>145</v>
      </c>
      <c r="F34" s="181">
        <v>400</v>
      </c>
      <c r="G34" s="181">
        <f t="shared" si="1"/>
        <v>400</v>
      </c>
    </row>
    <row r="35" spans="1:7" ht="15.75" customHeight="1" x14ac:dyDescent="0.2">
      <c r="A35" s="5" t="s">
        <v>2</v>
      </c>
      <c r="B35" s="90" t="s">
        <v>6</v>
      </c>
      <c r="C35" s="91" t="s">
        <v>217</v>
      </c>
      <c r="D35" s="172"/>
      <c r="E35" s="78"/>
      <c r="F35" s="182"/>
      <c r="G35" s="183">
        <f>SUM(G36)</f>
        <v>8400</v>
      </c>
    </row>
    <row r="36" spans="1:7" ht="13.5" customHeight="1" x14ac:dyDescent="0.2">
      <c r="A36" s="6"/>
      <c r="B36" s="84" t="s">
        <v>191</v>
      </c>
      <c r="C36" s="85" t="s">
        <v>180</v>
      </c>
      <c r="D36" s="170">
        <v>210</v>
      </c>
      <c r="E36" s="86" t="s">
        <v>150</v>
      </c>
      <c r="F36" s="181">
        <v>40</v>
      </c>
      <c r="G36" s="181">
        <f t="shared" si="1"/>
        <v>8400</v>
      </c>
    </row>
    <row r="37" spans="1:7" ht="15.75" customHeight="1" x14ac:dyDescent="0.2">
      <c r="A37" s="5" t="s">
        <v>2</v>
      </c>
      <c r="B37" s="90" t="s">
        <v>7</v>
      </c>
      <c r="C37" s="91" t="s">
        <v>218</v>
      </c>
      <c r="D37" s="172"/>
      <c r="E37" s="78"/>
      <c r="F37" s="182"/>
      <c r="G37" s="183">
        <f>SUM(G38)</f>
        <v>2560</v>
      </c>
    </row>
    <row r="38" spans="1:7" ht="13.5" customHeight="1" x14ac:dyDescent="0.2">
      <c r="A38" s="6"/>
      <c r="B38" s="84" t="s">
        <v>192</v>
      </c>
      <c r="C38" s="85" t="s">
        <v>181</v>
      </c>
      <c r="D38" s="170">
        <v>16</v>
      </c>
      <c r="E38" s="86" t="s">
        <v>145</v>
      </c>
      <c r="F38" s="181">
        <v>160</v>
      </c>
      <c r="G38" s="181">
        <f t="shared" si="1"/>
        <v>2560</v>
      </c>
    </row>
    <row r="39" spans="1:7" ht="15.75" customHeight="1" x14ac:dyDescent="0.2">
      <c r="A39" s="5" t="s">
        <v>2</v>
      </c>
      <c r="B39" s="90" t="s">
        <v>8</v>
      </c>
      <c r="C39" s="91" t="s">
        <v>219</v>
      </c>
      <c r="D39" s="172"/>
      <c r="E39" s="78"/>
      <c r="F39" s="182"/>
      <c r="G39" s="183">
        <f>SUM(G40:G42)</f>
        <v>2818.5</v>
      </c>
    </row>
    <row r="40" spans="1:7" ht="13.5" customHeight="1" x14ac:dyDescent="0.2">
      <c r="A40" s="6"/>
      <c r="B40" s="84" t="s">
        <v>193</v>
      </c>
      <c r="C40" s="85" t="s">
        <v>88</v>
      </c>
      <c r="D40" s="170">
        <v>350</v>
      </c>
      <c r="E40" s="86" t="s">
        <v>144</v>
      </c>
      <c r="F40" s="181">
        <v>2.41</v>
      </c>
      <c r="G40" s="181">
        <f t="shared" si="1"/>
        <v>843.5</v>
      </c>
    </row>
    <row r="41" spans="1:7" ht="13.5" customHeight="1" x14ac:dyDescent="0.2">
      <c r="A41" s="6"/>
      <c r="B41" s="84" t="s">
        <v>207</v>
      </c>
      <c r="C41" s="85" t="s">
        <v>89</v>
      </c>
      <c r="D41" s="170">
        <v>25</v>
      </c>
      <c r="E41" s="86" t="s">
        <v>150</v>
      </c>
      <c r="F41" s="181">
        <v>25</v>
      </c>
      <c r="G41" s="181">
        <f t="shared" si="1"/>
        <v>625</v>
      </c>
    </row>
    <row r="42" spans="1:7" ht="13.5" customHeight="1" x14ac:dyDescent="0.2">
      <c r="A42" s="6"/>
      <c r="B42" s="84" t="s">
        <v>208</v>
      </c>
      <c r="C42" s="85" t="s">
        <v>90</v>
      </c>
      <c r="D42" s="170">
        <v>90</v>
      </c>
      <c r="E42" s="86" t="s">
        <v>144</v>
      </c>
      <c r="F42" s="181">
        <v>15</v>
      </c>
      <c r="G42" s="181">
        <f t="shared" si="1"/>
        <v>1350</v>
      </c>
    </row>
    <row r="43" spans="1:7" ht="15.75" customHeight="1" x14ac:dyDescent="0.2">
      <c r="A43" s="5" t="s">
        <v>2</v>
      </c>
      <c r="B43" s="90" t="s">
        <v>9</v>
      </c>
      <c r="C43" s="91" t="s">
        <v>220</v>
      </c>
      <c r="D43" s="172"/>
      <c r="E43" s="78"/>
      <c r="F43" s="182"/>
      <c r="G43" s="183">
        <f>SUM(G44:G46)</f>
        <v>28550</v>
      </c>
    </row>
    <row r="44" spans="1:7" ht="13.5" customHeight="1" x14ac:dyDescent="0.2">
      <c r="A44" s="6"/>
      <c r="B44" s="84" t="s">
        <v>101</v>
      </c>
      <c r="C44" s="85" t="s">
        <v>26</v>
      </c>
      <c r="D44" s="170">
        <v>25</v>
      </c>
      <c r="E44" s="86" t="s">
        <v>150</v>
      </c>
      <c r="F44" s="181">
        <v>350</v>
      </c>
      <c r="G44" s="181">
        <f t="shared" si="1"/>
        <v>8750</v>
      </c>
    </row>
    <row r="45" spans="1:7" ht="13.5" customHeight="1" x14ac:dyDescent="0.2">
      <c r="A45" s="6"/>
      <c r="B45" s="84" t="s">
        <v>102</v>
      </c>
      <c r="C45" s="85" t="s">
        <v>37</v>
      </c>
      <c r="D45" s="170">
        <v>45</v>
      </c>
      <c r="E45" s="86" t="s">
        <v>144</v>
      </c>
      <c r="F45" s="181">
        <v>40</v>
      </c>
      <c r="G45" s="181">
        <f t="shared" si="1"/>
        <v>1800</v>
      </c>
    </row>
    <row r="46" spans="1:7" ht="13.5" customHeight="1" x14ac:dyDescent="0.2">
      <c r="A46" s="6"/>
      <c r="B46" s="84" t="s">
        <v>103</v>
      </c>
      <c r="C46" s="85" t="s">
        <v>275</v>
      </c>
      <c r="D46" s="170">
        <v>3000</v>
      </c>
      <c r="E46" s="86" t="s">
        <v>151</v>
      </c>
      <c r="F46" s="181">
        <v>6</v>
      </c>
      <c r="G46" s="181">
        <f t="shared" si="1"/>
        <v>18000</v>
      </c>
    </row>
    <row r="47" spans="1:7" ht="15.75" customHeight="1" x14ac:dyDescent="0.2">
      <c r="A47" s="5" t="s">
        <v>2</v>
      </c>
      <c r="B47" s="90" t="s">
        <v>10</v>
      </c>
      <c r="C47" s="91" t="s">
        <v>221</v>
      </c>
      <c r="D47" s="172"/>
      <c r="E47" s="78"/>
      <c r="F47" s="182"/>
      <c r="G47" s="183">
        <f>SUM(G48:G50)</f>
        <v>792500</v>
      </c>
    </row>
    <row r="48" spans="1:7" ht="13.5" customHeight="1" x14ac:dyDescent="0.2">
      <c r="A48" s="6"/>
      <c r="B48" s="84" t="s">
        <v>104</v>
      </c>
      <c r="C48" s="85" t="s">
        <v>26</v>
      </c>
      <c r="D48" s="170">
        <v>750</v>
      </c>
      <c r="E48" s="86" t="s">
        <v>150</v>
      </c>
      <c r="F48" s="181">
        <v>350</v>
      </c>
      <c r="G48" s="181">
        <f>D48*F48</f>
        <v>262500</v>
      </c>
    </row>
    <row r="49" spans="1:7" ht="13.5" customHeight="1" x14ac:dyDescent="0.2">
      <c r="A49" s="6"/>
      <c r="B49" s="84" t="s">
        <v>105</v>
      </c>
      <c r="C49" s="85" t="s">
        <v>37</v>
      </c>
      <c r="D49" s="170">
        <v>2000</v>
      </c>
      <c r="E49" s="86" t="s">
        <v>144</v>
      </c>
      <c r="F49" s="181">
        <v>40</v>
      </c>
      <c r="G49" s="181">
        <f>D49*F49</f>
        <v>80000</v>
      </c>
    </row>
    <row r="50" spans="1:7" ht="13.5" customHeight="1" x14ac:dyDescent="0.2">
      <c r="A50" s="6"/>
      <c r="B50" s="84" t="s">
        <v>106</v>
      </c>
      <c r="C50" s="85" t="s">
        <v>35</v>
      </c>
      <c r="D50" s="170">
        <v>75000</v>
      </c>
      <c r="E50" s="86" t="s">
        <v>151</v>
      </c>
      <c r="F50" s="181">
        <v>6</v>
      </c>
      <c r="G50" s="181">
        <f>D50*F50</f>
        <v>450000</v>
      </c>
    </row>
    <row r="51" spans="1:7" ht="15.75" customHeight="1" x14ac:dyDescent="0.2">
      <c r="A51" s="5" t="s">
        <v>2</v>
      </c>
      <c r="B51" s="90" t="s">
        <v>12</v>
      </c>
      <c r="C51" s="91" t="s">
        <v>222</v>
      </c>
      <c r="D51" s="172"/>
      <c r="E51" s="78"/>
      <c r="F51" s="182"/>
      <c r="G51" s="183">
        <f>SUM(G52)</f>
        <v>92500</v>
      </c>
    </row>
    <row r="52" spans="1:7" ht="13.5" customHeight="1" x14ac:dyDescent="0.2">
      <c r="A52" s="6"/>
      <c r="B52" s="84" t="s">
        <v>107</v>
      </c>
      <c r="C52" s="85" t="s">
        <v>38</v>
      </c>
      <c r="D52" s="170">
        <v>2500</v>
      </c>
      <c r="E52" s="86" t="s">
        <v>144</v>
      </c>
      <c r="F52" s="181">
        <v>37</v>
      </c>
      <c r="G52" s="181">
        <f>D52*F52</f>
        <v>92500</v>
      </c>
    </row>
    <row r="53" spans="1:7" ht="15.75" customHeight="1" x14ac:dyDescent="0.2">
      <c r="A53" s="5" t="s">
        <v>2</v>
      </c>
      <c r="B53" s="90" t="s">
        <v>13</v>
      </c>
      <c r="C53" s="91" t="s">
        <v>223</v>
      </c>
      <c r="D53" s="172"/>
      <c r="E53" s="78"/>
      <c r="F53" s="182"/>
      <c r="G53" s="183">
        <f>SUM(G54:G54)</f>
        <v>62000</v>
      </c>
    </row>
    <row r="54" spans="1:7" ht="13.5" customHeight="1" x14ac:dyDescent="0.2">
      <c r="A54" s="6"/>
      <c r="B54" s="84" t="s">
        <v>108</v>
      </c>
      <c r="C54" s="85" t="s">
        <v>74</v>
      </c>
      <c r="D54" s="170">
        <v>200</v>
      </c>
      <c r="E54" s="86" t="s">
        <v>144</v>
      </c>
      <c r="F54" s="181">
        <v>310</v>
      </c>
      <c r="G54" s="181">
        <f>D54*F54</f>
        <v>62000</v>
      </c>
    </row>
    <row r="55" spans="1:7" ht="15.75" customHeight="1" x14ac:dyDescent="0.2">
      <c r="A55" s="5" t="s">
        <v>2</v>
      </c>
      <c r="B55" s="90" t="s">
        <v>14</v>
      </c>
      <c r="C55" s="91" t="s">
        <v>224</v>
      </c>
      <c r="D55" s="172"/>
      <c r="E55" s="78"/>
      <c r="F55" s="182"/>
      <c r="G55" s="183">
        <f>SUM(G56:G56)</f>
        <v>17192</v>
      </c>
    </row>
    <row r="56" spans="1:7" ht="13.5" customHeight="1" x14ac:dyDescent="0.2">
      <c r="A56" s="6"/>
      <c r="B56" s="84" t="s">
        <v>110</v>
      </c>
      <c r="C56" s="85" t="s">
        <v>69</v>
      </c>
      <c r="D56" s="170">
        <v>800</v>
      </c>
      <c r="E56" s="86" t="s">
        <v>144</v>
      </c>
      <c r="F56" s="181">
        <v>21.49</v>
      </c>
      <c r="G56" s="181">
        <f>D56*F56</f>
        <v>17192</v>
      </c>
    </row>
    <row r="57" spans="1:7" ht="15.75" customHeight="1" x14ac:dyDescent="0.2">
      <c r="A57" s="5" t="s">
        <v>2</v>
      </c>
      <c r="B57" s="90" t="s">
        <v>16</v>
      </c>
      <c r="C57" s="91" t="s">
        <v>279</v>
      </c>
      <c r="D57" s="172"/>
      <c r="E57" s="78"/>
      <c r="F57" s="182"/>
      <c r="G57" s="183">
        <f>SUM(G58)</f>
        <v>18828</v>
      </c>
    </row>
    <row r="58" spans="1:7" ht="13.5" customHeight="1" x14ac:dyDescent="0.2">
      <c r="A58" s="6"/>
      <c r="B58" s="84" t="s">
        <v>112</v>
      </c>
      <c r="C58" s="85" t="s">
        <v>68</v>
      </c>
      <c r="D58" s="170">
        <v>1200</v>
      </c>
      <c r="E58" s="86" t="s">
        <v>144</v>
      </c>
      <c r="F58" s="181">
        <v>15.69</v>
      </c>
      <c r="G58" s="181">
        <f>D58*F58</f>
        <v>18828</v>
      </c>
    </row>
    <row r="59" spans="1:7" ht="15.75" customHeight="1" x14ac:dyDescent="0.2">
      <c r="A59" s="5" t="s">
        <v>2</v>
      </c>
      <c r="B59" s="90" t="s">
        <v>17</v>
      </c>
      <c r="C59" s="91" t="s">
        <v>226</v>
      </c>
      <c r="D59" s="172"/>
      <c r="E59" s="78"/>
      <c r="F59" s="182"/>
      <c r="G59" s="183">
        <f>SUM(G60:G61)</f>
        <v>41510</v>
      </c>
    </row>
    <row r="60" spans="1:7" ht="13.5" customHeight="1" x14ac:dyDescent="0.2">
      <c r="A60" s="6"/>
      <c r="B60" s="84" t="s">
        <v>115</v>
      </c>
      <c r="C60" s="85" t="s">
        <v>39</v>
      </c>
      <c r="D60" s="170">
        <v>3100</v>
      </c>
      <c r="E60" s="86" t="s">
        <v>144</v>
      </c>
      <c r="F60" s="181">
        <v>12</v>
      </c>
      <c r="G60" s="181">
        <f>D60*F60</f>
        <v>37200</v>
      </c>
    </row>
    <row r="61" spans="1:7" ht="13.5" customHeight="1" x14ac:dyDescent="0.2">
      <c r="A61" s="6"/>
      <c r="B61" s="84" t="s">
        <v>116</v>
      </c>
      <c r="C61" s="85" t="s">
        <v>260</v>
      </c>
      <c r="D61" s="170">
        <v>1000</v>
      </c>
      <c r="E61" s="86" t="s">
        <v>147</v>
      </c>
      <c r="F61" s="181">
        <v>4.3099999999999996</v>
      </c>
      <c r="G61" s="181">
        <f>D61*F61</f>
        <v>4310</v>
      </c>
    </row>
    <row r="62" spans="1:7" ht="15.75" customHeight="1" x14ac:dyDescent="0.2">
      <c r="A62" s="5" t="s">
        <v>2</v>
      </c>
      <c r="B62" s="90" t="s">
        <v>20</v>
      </c>
      <c r="C62" s="91" t="s">
        <v>227</v>
      </c>
      <c r="D62" s="172"/>
      <c r="E62" s="78"/>
      <c r="F62" s="182"/>
      <c r="G62" s="183">
        <f>SUM(G63:G68)</f>
        <v>880000</v>
      </c>
    </row>
    <row r="63" spans="1:7" ht="13.5" customHeight="1" x14ac:dyDescent="0.2">
      <c r="A63" s="6"/>
      <c r="B63" s="84" t="s">
        <v>134</v>
      </c>
      <c r="C63" s="85" t="s">
        <v>94</v>
      </c>
      <c r="D63" s="170">
        <v>1</v>
      </c>
      <c r="E63" s="86" t="s">
        <v>145</v>
      </c>
      <c r="F63" s="181">
        <v>280000</v>
      </c>
      <c r="G63" s="181">
        <f t="shared" ref="G63:G74" si="2">D63*F63</f>
        <v>280000</v>
      </c>
    </row>
    <row r="64" spans="1:7" ht="13.5" customHeight="1" x14ac:dyDescent="0.2">
      <c r="A64" s="6"/>
      <c r="B64" s="84" t="s">
        <v>135</v>
      </c>
      <c r="C64" s="85" t="s">
        <v>95</v>
      </c>
      <c r="D64" s="170">
        <v>1</v>
      </c>
      <c r="E64" s="86" t="s">
        <v>145</v>
      </c>
      <c r="F64" s="181">
        <v>35000</v>
      </c>
      <c r="G64" s="181">
        <f t="shared" si="2"/>
        <v>35000</v>
      </c>
    </row>
    <row r="65" spans="1:7" ht="13.5" customHeight="1" x14ac:dyDescent="0.2">
      <c r="A65" s="6"/>
      <c r="B65" s="84" t="s">
        <v>136</v>
      </c>
      <c r="C65" s="85" t="s">
        <v>96</v>
      </c>
      <c r="D65" s="170">
        <v>1</v>
      </c>
      <c r="E65" s="86" t="s">
        <v>145</v>
      </c>
      <c r="F65" s="181">
        <v>15000</v>
      </c>
      <c r="G65" s="181">
        <f t="shared" si="2"/>
        <v>15000</v>
      </c>
    </row>
    <row r="66" spans="1:7" ht="13.5" customHeight="1" x14ac:dyDescent="0.2">
      <c r="A66" s="6"/>
      <c r="B66" s="84" t="s">
        <v>137</v>
      </c>
      <c r="C66" s="85" t="s">
        <v>97</v>
      </c>
      <c r="D66" s="170">
        <v>1</v>
      </c>
      <c r="E66" s="86" t="s">
        <v>145</v>
      </c>
      <c r="F66" s="181">
        <v>350000</v>
      </c>
      <c r="G66" s="181">
        <f t="shared" si="2"/>
        <v>350000</v>
      </c>
    </row>
    <row r="67" spans="1:7" ht="13.5" customHeight="1" x14ac:dyDescent="0.2">
      <c r="A67" s="6"/>
      <c r="B67" s="84" t="s">
        <v>138</v>
      </c>
      <c r="C67" s="85" t="s">
        <v>98</v>
      </c>
      <c r="D67" s="170">
        <v>1</v>
      </c>
      <c r="E67" s="86" t="s">
        <v>145</v>
      </c>
      <c r="F67" s="181">
        <v>50000</v>
      </c>
      <c r="G67" s="181">
        <f t="shared" si="2"/>
        <v>50000</v>
      </c>
    </row>
    <row r="68" spans="1:7" ht="13.5" customHeight="1" x14ac:dyDescent="0.2">
      <c r="A68" s="6"/>
      <c r="B68" s="84" t="s">
        <v>139</v>
      </c>
      <c r="C68" s="85" t="s">
        <v>99</v>
      </c>
      <c r="D68" s="170">
        <v>1</v>
      </c>
      <c r="E68" s="86" t="s">
        <v>145</v>
      </c>
      <c r="F68" s="181">
        <v>150000</v>
      </c>
      <c r="G68" s="181">
        <f t="shared" si="2"/>
        <v>150000</v>
      </c>
    </row>
    <row r="69" spans="1:7" ht="15.75" customHeight="1" x14ac:dyDescent="0.2">
      <c r="A69" s="5" t="s">
        <v>2</v>
      </c>
      <c r="B69" s="90" t="s">
        <v>296</v>
      </c>
      <c r="C69" s="91" t="s">
        <v>297</v>
      </c>
      <c r="D69" s="172"/>
      <c r="E69" s="78"/>
      <c r="F69" s="182"/>
      <c r="G69" s="183">
        <f>SUM(G70)</f>
        <v>40000</v>
      </c>
    </row>
    <row r="70" spans="1:7" ht="13.5" customHeight="1" x14ac:dyDescent="0.2">
      <c r="A70" s="6"/>
      <c r="B70" s="84" t="s">
        <v>298</v>
      </c>
      <c r="C70" s="85" t="s">
        <v>91</v>
      </c>
      <c r="D70" s="170">
        <v>2</v>
      </c>
      <c r="E70" s="86" t="s">
        <v>146</v>
      </c>
      <c r="F70" s="181">
        <v>20000</v>
      </c>
      <c r="G70" s="181">
        <f t="shared" si="2"/>
        <v>40000</v>
      </c>
    </row>
    <row r="71" spans="1:7" ht="15.75" customHeight="1" x14ac:dyDescent="0.2">
      <c r="A71" s="5" t="s">
        <v>2</v>
      </c>
      <c r="B71" s="90" t="s">
        <v>22</v>
      </c>
      <c r="C71" s="91" t="s">
        <v>212</v>
      </c>
      <c r="D71" s="172"/>
      <c r="E71" s="78"/>
      <c r="F71" s="182"/>
      <c r="G71" s="183">
        <f>SUM(G72:G74)</f>
        <v>25900</v>
      </c>
    </row>
    <row r="72" spans="1:7" ht="13.5" customHeight="1" x14ac:dyDescent="0.2">
      <c r="A72" s="6"/>
      <c r="B72" s="84" t="s">
        <v>141</v>
      </c>
      <c r="C72" s="85" t="s">
        <v>92</v>
      </c>
      <c r="D72" s="170">
        <v>1</v>
      </c>
      <c r="E72" s="86" t="s">
        <v>145</v>
      </c>
      <c r="F72" s="181">
        <v>1000</v>
      </c>
      <c r="G72" s="181">
        <f t="shared" si="2"/>
        <v>1000</v>
      </c>
    </row>
    <row r="73" spans="1:7" ht="13.5" customHeight="1" x14ac:dyDescent="0.2">
      <c r="A73" s="6"/>
      <c r="B73" s="84" t="s">
        <v>142</v>
      </c>
      <c r="C73" s="85" t="s">
        <v>291</v>
      </c>
      <c r="D73" s="170">
        <v>1</v>
      </c>
      <c r="E73" s="86" t="s">
        <v>145</v>
      </c>
      <c r="F73" s="181">
        <v>20000</v>
      </c>
      <c r="G73" s="181">
        <f t="shared" si="2"/>
        <v>20000</v>
      </c>
    </row>
    <row r="74" spans="1:7" ht="13.5" customHeight="1" x14ac:dyDescent="0.2">
      <c r="A74" s="6"/>
      <c r="B74" s="84" t="s">
        <v>143</v>
      </c>
      <c r="C74" s="85" t="s">
        <v>93</v>
      </c>
      <c r="D74" s="170">
        <v>1</v>
      </c>
      <c r="E74" s="86" t="s">
        <v>145</v>
      </c>
      <c r="F74" s="181">
        <v>4900</v>
      </c>
      <c r="G74" s="181">
        <f t="shared" si="2"/>
        <v>4900</v>
      </c>
    </row>
    <row r="75" spans="1:7" x14ac:dyDescent="0.2">
      <c r="D75" s="173"/>
    </row>
    <row r="76" spans="1:7" ht="14.25" x14ac:dyDescent="0.2">
      <c r="D76" s="173"/>
      <c r="E76" s="12" t="s">
        <v>2</v>
      </c>
      <c r="F76" s="185"/>
      <c r="G76" s="185"/>
    </row>
    <row r="77" spans="1:7" x14ac:dyDescent="0.2">
      <c r="D77" s="173"/>
    </row>
    <row r="78" spans="1:7" x14ac:dyDescent="0.2">
      <c r="D78" s="173"/>
    </row>
    <row r="79" spans="1:7" x14ac:dyDescent="0.2">
      <c r="B79" s="27"/>
      <c r="C79" s="26"/>
      <c r="D79" s="173"/>
    </row>
    <row r="80" spans="1:7" x14ac:dyDescent="0.2">
      <c r="D80" s="173"/>
    </row>
    <row r="81" spans="4:4" x14ac:dyDescent="0.2">
      <c r="D81" s="173"/>
    </row>
    <row r="82" spans="4:4" x14ac:dyDescent="0.2">
      <c r="D82" s="173"/>
    </row>
    <row r="83" spans="4:4" x14ac:dyDescent="0.2">
      <c r="D83" s="173"/>
    </row>
    <row r="84" spans="4:4" x14ac:dyDescent="0.2">
      <c r="D84" s="173"/>
    </row>
    <row r="85" spans="4:4" x14ac:dyDescent="0.2">
      <c r="D85" s="173"/>
    </row>
    <row r="86" spans="4:4" x14ac:dyDescent="0.2">
      <c r="D86" s="173"/>
    </row>
    <row r="87" spans="4:4" x14ac:dyDescent="0.2">
      <c r="D87" s="173"/>
    </row>
    <row r="88" spans="4:4" x14ac:dyDescent="0.2">
      <c r="D88" s="173"/>
    </row>
    <row r="89" spans="4:4" x14ac:dyDescent="0.2">
      <c r="D89" s="173"/>
    </row>
    <row r="90" spans="4:4" x14ac:dyDescent="0.2">
      <c r="D90" s="173"/>
    </row>
    <row r="91" spans="4:4" x14ac:dyDescent="0.2">
      <c r="D91" s="173"/>
    </row>
    <row r="92" spans="4:4" x14ac:dyDescent="0.2">
      <c r="D92" s="173"/>
    </row>
    <row r="93" spans="4:4" x14ac:dyDescent="0.2">
      <c r="D93" s="173"/>
    </row>
    <row r="94" spans="4:4" x14ac:dyDescent="0.2">
      <c r="D94" s="173"/>
    </row>
    <row r="95" spans="4:4" x14ac:dyDescent="0.2">
      <c r="D95" s="173"/>
    </row>
    <row r="96" spans="4:4" x14ac:dyDescent="0.2">
      <c r="D96" s="173"/>
    </row>
    <row r="97" spans="4:4" x14ac:dyDescent="0.2">
      <c r="D97" s="173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X9" activePane="bottomRight" state="frozen"/>
      <selection pane="topRight" activeCell="D1" sqref="D1"/>
      <selection pane="bottomLeft" activeCell="A9" sqref="A9"/>
      <selection pane="bottomRight" activeCell="AD6" sqref="AD6:AJ6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298" t="s">
        <v>230</v>
      </c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8"/>
      <c r="U1" s="298"/>
      <c r="V1" s="298"/>
      <c r="W1" s="298"/>
      <c r="X1" s="298"/>
      <c r="Y1" s="298"/>
      <c r="Z1" s="298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Finalizado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11">
        <f>'FÍSICO SEMANAL'!B7</f>
        <v>44661</v>
      </c>
      <c r="I6" s="295">
        <f>I7</f>
        <v>44661</v>
      </c>
      <c r="J6" s="296"/>
      <c r="K6" s="296"/>
      <c r="L6" s="296"/>
      <c r="M6" s="296"/>
      <c r="N6" s="296"/>
      <c r="O6" s="297"/>
      <c r="P6" s="295">
        <f ca="1">P7</f>
        <v>44669</v>
      </c>
      <c r="Q6" s="296"/>
      <c r="R6" s="296"/>
      <c r="S6" s="296"/>
      <c r="T6" s="296"/>
      <c r="U6" s="296"/>
      <c r="V6" s="297"/>
      <c r="W6" s="295">
        <f ca="1">W7</f>
        <v>44669</v>
      </c>
      <c r="X6" s="296"/>
      <c r="Y6" s="296"/>
      <c r="Z6" s="296"/>
      <c r="AA6" s="296"/>
      <c r="AB6" s="296"/>
      <c r="AC6" s="297"/>
      <c r="AD6" s="295">
        <f ca="1">AD7</f>
        <v>44669</v>
      </c>
      <c r="AE6" s="296"/>
      <c r="AF6" s="296"/>
      <c r="AG6" s="296"/>
      <c r="AH6" s="296"/>
      <c r="AI6" s="296"/>
      <c r="AJ6" s="297"/>
      <c r="AK6" s="295">
        <f ca="1">AK7</f>
        <v>44669</v>
      </c>
      <c r="AL6" s="296"/>
      <c r="AM6" s="296"/>
      <c r="AN6" s="296"/>
      <c r="AO6" s="296"/>
      <c r="AP6" s="296"/>
      <c r="AQ6" s="297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10">
        <f>C6+I4</f>
        <v>44661</v>
      </c>
      <c r="J7" s="210">
        <f>I7+1</f>
        <v>44662</v>
      </c>
      <c r="K7" s="210">
        <f t="shared" ref="K7:O7" si="0">J7+1</f>
        <v>44663</v>
      </c>
      <c r="L7" s="210">
        <f t="shared" si="0"/>
        <v>44664</v>
      </c>
      <c r="M7" s="210">
        <f t="shared" si="0"/>
        <v>44665</v>
      </c>
      <c r="N7" s="210">
        <f t="shared" si="0"/>
        <v>44666</v>
      </c>
      <c r="O7" s="210">
        <f t="shared" si="0"/>
        <v>44667</v>
      </c>
      <c r="P7" s="210">
        <f ca="1">TODAY()</f>
        <v>44669</v>
      </c>
      <c r="Q7" s="210">
        <f ca="1">P7+1</f>
        <v>44670</v>
      </c>
      <c r="R7" s="210">
        <f t="shared" ref="R7:V7" ca="1" si="1">Q7+1</f>
        <v>44671</v>
      </c>
      <c r="S7" s="210">
        <f t="shared" ca="1" si="1"/>
        <v>44672</v>
      </c>
      <c r="T7" s="210">
        <f t="shared" ca="1" si="1"/>
        <v>44673</v>
      </c>
      <c r="U7" s="210">
        <f t="shared" ca="1" si="1"/>
        <v>44674</v>
      </c>
      <c r="V7" s="210">
        <f t="shared" ca="1" si="1"/>
        <v>44675</v>
      </c>
      <c r="W7" s="210">
        <f ca="1">TODAY()</f>
        <v>44669</v>
      </c>
      <c r="X7" s="210">
        <f ca="1">W7+1</f>
        <v>44670</v>
      </c>
      <c r="Y7" s="210">
        <f t="shared" ref="Y7:AC7" ca="1" si="2">X7+1</f>
        <v>44671</v>
      </c>
      <c r="Z7" s="210">
        <f t="shared" ca="1" si="2"/>
        <v>44672</v>
      </c>
      <c r="AA7" s="210">
        <f t="shared" ca="1" si="2"/>
        <v>44673</v>
      </c>
      <c r="AB7" s="210">
        <f t="shared" ca="1" si="2"/>
        <v>44674</v>
      </c>
      <c r="AC7" s="210">
        <f t="shared" ca="1" si="2"/>
        <v>44675</v>
      </c>
      <c r="AD7" s="210">
        <f ca="1">TODAY()</f>
        <v>44669</v>
      </c>
      <c r="AE7" s="210">
        <f ca="1">AD7+1</f>
        <v>44670</v>
      </c>
      <c r="AF7" s="210">
        <f t="shared" ref="AF7:AJ7" ca="1" si="3">AE7+1</f>
        <v>44671</v>
      </c>
      <c r="AG7" s="210">
        <f t="shared" ca="1" si="3"/>
        <v>44672</v>
      </c>
      <c r="AH7" s="210">
        <f t="shared" ca="1" si="3"/>
        <v>44673</v>
      </c>
      <c r="AI7" s="210">
        <f t="shared" ca="1" si="3"/>
        <v>44674</v>
      </c>
      <c r="AJ7" s="210">
        <f t="shared" ca="1" si="3"/>
        <v>44675</v>
      </c>
      <c r="AK7" s="210">
        <f ca="1">TODAY()</f>
        <v>44669</v>
      </c>
      <c r="AL7" s="210">
        <f ca="1">AK7+1</f>
        <v>44670</v>
      </c>
      <c r="AM7" s="210">
        <f t="shared" ref="AM7:AQ7" ca="1" si="4">AL7+1</f>
        <v>44671</v>
      </c>
      <c r="AN7" s="210">
        <f t="shared" ca="1" si="4"/>
        <v>44672</v>
      </c>
      <c r="AO7" s="210">
        <f t="shared" ca="1" si="4"/>
        <v>44673</v>
      </c>
      <c r="AP7" s="210">
        <f t="shared" ca="1" si="4"/>
        <v>44674</v>
      </c>
      <c r="AQ7" s="210">
        <f t="shared" ca="1" si="4"/>
        <v>44675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VLOOKUP(B9,ORÇAMENTO!B7:G83,2,0)</f>
        <v>SERVIÇOS TÉCNICOS</v>
      </c>
      <c r="D9" s="108"/>
      <c r="E9" s="293"/>
      <c r="F9" s="143"/>
      <c r="G9" s="143"/>
      <c r="H9" s="143"/>
      <c r="I9" s="130">
        <f>IFERROR(IF($E$9="Não iniciado","",IF(I10="","",I10/ORÇAMENTO!$G$7)),"")</f>
        <v>1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294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VLOOKUP(B11,ORÇAMENTO!B9:G85,2,0)</f>
        <v>INSTALAÇÕES PROVISÓRIAS</v>
      </c>
      <c r="D11" s="115"/>
      <c r="E11" s="293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294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VLOOKUP(B13,ORÇAMENTO!B11:G87,2,0)</f>
        <v>EQUIPAMENTOS</v>
      </c>
      <c r="D13" s="108"/>
      <c r="E13" s="293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294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VLOOKUP(B15,ORÇAMENTO!B13:G89,2,0)</f>
        <v>DESPESAS INDIRETAS</v>
      </c>
      <c r="D15" s="115"/>
      <c r="E15" s="293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294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VLOOKUP(B17,ORÇAMENTO!B15:G91,2,0)</f>
        <v>LIMPEZA DA OBRA</v>
      </c>
      <c r="D17" s="108"/>
      <c r="E17" s="293" t="s">
        <v>305</v>
      </c>
      <c r="F17" s="143"/>
      <c r="G17" s="143"/>
      <c r="H17" s="143"/>
      <c r="I17" s="128" t="str">
        <f>IFERROR(IF(I18="","",I18/ORÇAMENTO!$G$35),"")</f>
        <v/>
      </c>
      <c r="J17" s="128" t="str">
        <f>IFERROR(IF(J18="","",J18/ORÇAMENTO!$G$35),"")</f>
        <v/>
      </c>
      <c r="K17" s="128">
        <f>IFERROR(IF(K18="","",K18/ORÇAMENTO!$G$35),"")</f>
        <v>9.0909090909090912E-2</v>
      </c>
      <c r="L17" s="128">
        <f>IFERROR(IF(L18="","",L18/ORÇAMENTO!$G$35),"")</f>
        <v>9.0909090909090912E-2</v>
      </c>
      <c r="M17" s="128">
        <f>IFERROR(IF(M18="","",M18/ORÇAMENTO!$G$35),"")</f>
        <v>9.0909090909090912E-2</v>
      </c>
      <c r="N17" s="128">
        <f>IFERROR(IF(N18="","",N18/ORÇAMENTO!$G$35),"")</f>
        <v>9.0909090909090912E-2</v>
      </c>
      <c r="O17" s="128">
        <f>IFERROR(IF(O18="","",O18/ORÇAMENTO!$G$35),"")</f>
        <v>9.0909090909090912E-2</v>
      </c>
      <c r="P17" s="128">
        <f>IFERROR(IF(P18="","",P18/ORÇAMENTO!$G$35),"")</f>
        <v>9.0909090909090912E-2</v>
      </c>
      <c r="Q17" s="128">
        <f>IFERROR(IF(Q18="","",Q18/ORÇAMENTO!$G$35),"")</f>
        <v>9.0909090909090912E-2</v>
      </c>
      <c r="R17" s="128">
        <f>IFERROR(IF(R18="","",R18/ORÇAMENTO!$G$35),"")</f>
        <v>9.0909090909090912E-2</v>
      </c>
      <c r="S17" s="128">
        <f>IFERROR(IF(S18="","",S18/ORÇAMENTO!$G$35),"")</f>
        <v>9.0909090909090912E-2</v>
      </c>
      <c r="T17" s="128">
        <f>IFERROR(IF(T18="","",T18/ORÇAMENTO!$G$35),"")</f>
        <v>9.0909090909090912E-2</v>
      </c>
      <c r="U17" s="128">
        <f>IFERROR(IF(U18="","",U18/ORÇAMENTO!$G$35),"")</f>
        <v>9.0909090909090912E-2</v>
      </c>
      <c r="V17" s="128" t="str">
        <f>IFERROR(IF(V18="","",V18/ORÇAMENTO!$G$35),"")</f>
        <v/>
      </c>
      <c r="W17" s="128" t="str">
        <f>IFERROR(IF(W18="","",W18/ORÇAMENTO!$G$35),"")</f>
        <v/>
      </c>
      <c r="X17" s="128" t="str">
        <f>IFERROR(IF(X18="","",X18/ORÇAMENTO!$G$35),"")</f>
        <v/>
      </c>
      <c r="Y17" s="128" t="str">
        <f>IFERROR(IF(Y18="","",Y18/ORÇAMENTO!$G$35),"")</f>
        <v/>
      </c>
      <c r="Z17" s="128" t="str">
        <f>IFERROR(IF(Z18="","",Z18/ORÇAMENTO!$G$35),"")</f>
        <v/>
      </c>
      <c r="AA17" s="128" t="str">
        <f>IFERROR(IF(AA18="","",AA18/ORÇAMENTO!$G$35),"")</f>
        <v/>
      </c>
      <c r="AB17" s="128" t="str">
        <f>IFERROR(IF(AB18="","",AB18/ORÇAMENTO!$G$35),"")</f>
        <v/>
      </c>
      <c r="AC17" s="128" t="str">
        <f>IFERROR(IF(AC18="","",AC18/ORÇAMENTO!$G$35),"")</f>
        <v/>
      </c>
      <c r="AD17" s="128" t="str">
        <f>IFERROR(IF(AD18="","",AD18/ORÇAMENTO!$G$35),"")</f>
        <v/>
      </c>
      <c r="AE17" s="128" t="str">
        <f>IFERROR(IF(AE18="","",AE18/ORÇAMENTO!$G$35),"")</f>
        <v/>
      </c>
      <c r="AF17" s="128" t="str">
        <f>IFERROR(IF(AF18="","",AF18/ORÇAMENTO!$G$35),"")</f>
        <v/>
      </c>
      <c r="AG17" s="128" t="str">
        <f>IFERROR(IF(AG18="","",AG18/ORÇAMENTO!$G$35),"")</f>
        <v/>
      </c>
      <c r="AH17" s="128" t="str">
        <f>IFERROR(IF(AH18="","",AH18/ORÇAMENTO!$G$35),"")</f>
        <v/>
      </c>
      <c r="AI17" s="128" t="str">
        <f>IFERROR(IF(AI18="","",AI18/ORÇAMENTO!$G$35),"")</f>
        <v/>
      </c>
      <c r="AJ17" s="128" t="str">
        <f>IFERROR(IF(AJ18="","",AJ18/ORÇAMENTO!$G$35),"")</f>
        <v/>
      </c>
      <c r="AK17" s="128" t="str">
        <f>IFERROR(IF(AK18="","",AK18/ORÇAMENTO!$G$35),"")</f>
        <v/>
      </c>
      <c r="AL17" s="128" t="str">
        <f>IFERROR(IF(AL18="","",AL18/ORÇAMENTO!$G$35),"")</f>
        <v/>
      </c>
      <c r="AM17" s="128" t="str">
        <f>IFERROR(IF(AM18="","",AM18/ORÇAMENTO!$G$35),"")</f>
        <v/>
      </c>
      <c r="AN17" s="128" t="str">
        <f>IFERROR(IF(AN18="","",AN18/ORÇAMENTO!$G$35),"")</f>
        <v/>
      </c>
      <c r="AO17" s="128" t="str">
        <f>IFERROR(IF(AO18="","",AO18/ORÇAMENTO!$G$35),"")</f>
        <v/>
      </c>
      <c r="AP17" s="128" t="str">
        <f>IFERROR(IF(AP18="","",AP18/ORÇAMENTO!$G$35),"")</f>
        <v/>
      </c>
      <c r="AQ17" s="128" t="str">
        <f>IFERROR(IF(AQ18="","",AQ18/ORÇAMENTO!$G$35),"")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294"/>
      <c r="F18" s="143"/>
      <c r="G18" s="143"/>
      <c r="H18" s="143"/>
      <c r="I18" s="135"/>
      <c r="J18" s="135"/>
      <c r="K18" s="135">
        <f>ORÇAMENTO!$G$35/11</f>
        <v>763.63636363636363</v>
      </c>
      <c r="L18" s="135">
        <f>ORÇAMENTO!$G$35/11</f>
        <v>763.63636363636363</v>
      </c>
      <c r="M18" s="135">
        <f>ORÇAMENTO!$G$35/11</f>
        <v>763.63636363636363</v>
      </c>
      <c r="N18" s="135">
        <f>ORÇAMENTO!$G$35/11</f>
        <v>763.63636363636363</v>
      </c>
      <c r="O18" s="135">
        <f>ORÇAMENTO!$G$35/11</f>
        <v>763.63636363636363</v>
      </c>
      <c r="P18" s="135">
        <f>ORÇAMENTO!$G$35/11</f>
        <v>763.63636363636363</v>
      </c>
      <c r="Q18" s="135">
        <f>ORÇAMENTO!$G$35/11</f>
        <v>763.63636363636363</v>
      </c>
      <c r="R18" s="135">
        <f>ORÇAMENTO!$G$35/11</f>
        <v>763.63636363636363</v>
      </c>
      <c r="S18" s="135">
        <f>ORÇAMENTO!$G$35/11</f>
        <v>763.63636363636363</v>
      </c>
      <c r="T18" s="135">
        <f>ORÇAMENTO!$G$35/11</f>
        <v>763.63636363636363</v>
      </c>
      <c r="U18" s="135">
        <f>ORÇAMENTO!$G$35/11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VLOOKUP(B19,ORÇAMENTO!B17:G93,2,0)</f>
        <v xml:space="preserve">TRANSPORTE </v>
      </c>
      <c r="D19" s="115"/>
      <c r="E19" s="293"/>
      <c r="F19" s="143"/>
      <c r="G19" s="143"/>
      <c r="H19" s="143"/>
      <c r="I19" s="136" t="str">
        <f>IFERROR(IF(I20="","",I20/ORÇAMENTO!$G$37),"")</f>
        <v/>
      </c>
      <c r="J19" s="136" t="str">
        <f>IFERROR(IF(J20="","",J20/ORÇAMENTO!$G$37),"")</f>
        <v/>
      </c>
      <c r="K19" s="136">
        <f>IFERROR(IF(K20="","",K20/ORÇAMENTO!$G$37),"")</f>
        <v>9.0909090909090912E-2</v>
      </c>
      <c r="L19" s="136">
        <f>IFERROR(IF(L20="","",L20/ORÇAMENTO!$G$37),"")</f>
        <v>9.0909090909090912E-2</v>
      </c>
      <c r="M19" s="136">
        <f>IFERROR(IF(M20="","",M20/ORÇAMENTO!$G$37),"")</f>
        <v>9.0909090909090912E-2</v>
      </c>
      <c r="N19" s="136">
        <f>IFERROR(IF(N20="","",N20/ORÇAMENTO!$G$37),"")</f>
        <v>9.0909090909090912E-2</v>
      </c>
      <c r="O19" s="136">
        <f>IFERROR(IF(O20="","",O20/ORÇAMENTO!$G$37),"")</f>
        <v>9.0909090909090912E-2</v>
      </c>
      <c r="P19" s="136">
        <f>IFERROR(IF(P20="","",P20/ORÇAMENTO!$G$37),"")</f>
        <v>9.0909090909090912E-2</v>
      </c>
      <c r="Q19" s="136">
        <f>IFERROR(IF(Q20="","",Q20/ORÇAMENTO!$G$37),"")</f>
        <v>9.0909090909090912E-2</v>
      </c>
      <c r="R19" s="136">
        <f>IFERROR(IF(R20="","",R20/ORÇAMENTO!$G$37),"")</f>
        <v>9.0909090909090912E-2</v>
      </c>
      <c r="S19" s="136">
        <f>IFERROR(IF(S20="","",S20/ORÇAMENTO!$G$37),"")</f>
        <v>9.0909090909090912E-2</v>
      </c>
      <c r="T19" s="136">
        <f>IFERROR(IF(T20="","",T20/ORÇAMENTO!$G$37),"")</f>
        <v>9.0909090909090912E-2</v>
      </c>
      <c r="U19" s="136">
        <f>IFERROR(IF(U20="","",U20/ORÇAMENTO!$G$37),"")</f>
        <v>9.0909090909090912E-2</v>
      </c>
      <c r="V19" s="136" t="str">
        <f>IFERROR(IF(V20="","",V20/ORÇAMENTO!$G$37),"")</f>
        <v/>
      </c>
      <c r="W19" s="136" t="str">
        <f>IFERROR(IF(W20="","",W20/ORÇAMENTO!$G$37),"")</f>
        <v/>
      </c>
      <c r="X19" s="136" t="str">
        <f>IFERROR(IF(X20="","",X20/ORÇAMENTO!$G$37),"")</f>
        <v/>
      </c>
      <c r="Y19" s="136" t="str">
        <f>IFERROR(IF(Y20="","",Y20/ORÇAMENTO!$G$37),"")</f>
        <v/>
      </c>
      <c r="Z19" s="136" t="str">
        <f>IFERROR(IF(Z20="","",Z20/ORÇAMENTO!$G$37),"")</f>
        <v/>
      </c>
      <c r="AA19" s="136" t="str">
        <f>IFERROR(IF(AA20="","",AA20/ORÇAMENTO!$G$37),"")</f>
        <v/>
      </c>
      <c r="AB19" s="136" t="str">
        <f>IFERROR(IF(AB20="","",AB20/ORÇAMENTO!$G$37),"")</f>
        <v/>
      </c>
      <c r="AC19" s="136" t="str">
        <f>IFERROR(IF(AC20="","",AC20/ORÇAMENTO!$G$37),"")</f>
        <v/>
      </c>
      <c r="AD19" s="136" t="str">
        <f>IFERROR(IF(AD20="","",AD20/ORÇAMENTO!$G$37),"")</f>
        <v/>
      </c>
      <c r="AE19" s="136" t="str">
        <f>IFERROR(IF(AE20="","",AE20/ORÇAMENTO!$G$37),"")</f>
        <v/>
      </c>
      <c r="AF19" s="136" t="str">
        <f>IFERROR(IF(AF20="","",AF20/ORÇAMENTO!$G$37),"")</f>
        <v/>
      </c>
      <c r="AG19" s="136" t="str">
        <f>IFERROR(IF(AG20="","",AG20/ORÇAMENTO!$G$37),"")</f>
        <v/>
      </c>
      <c r="AH19" s="136" t="str">
        <f>IFERROR(IF(AH20="","",AH20/ORÇAMENTO!$G$37),"")</f>
        <v/>
      </c>
      <c r="AI19" s="136" t="str">
        <f>IFERROR(IF(AI20="","",AI20/ORÇAMENTO!$G$37),"")</f>
        <v/>
      </c>
      <c r="AJ19" s="136" t="str">
        <f>IFERROR(IF(AJ20="","",AJ20/ORÇAMENTO!$G$37),"")</f>
        <v/>
      </c>
      <c r="AK19" s="136" t="str">
        <f>IFERROR(IF(AK20="","",AK20/ORÇAMENTO!$G$37),"")</f>
        <v/>
      </c>
      <c r="AL19" s="136" t="str">
        <f>IFERROR(IF(AL20="","",AL20/ORÇAMENTO!$G$37),"")</f>
        <v/>
      </c>
      <c r="AM19" s="136" t="str">
        <f>IFERROR(IF(AM20="","",AM20/ORÇAMENTO!$G$37),"")</f>
        <v/>
      </c>
      <c r="AN19" s="136" t="str">
        <f>IFERROR(IF(AN20="","",AN20/ORÇAMENTO!$G$37),"")</f>
        <v/>
      </c>
      <c r="AO19" s="136" t="str">
        <f>IFERROR(IF(AO20="","",AO20/ORÇAMENTO!$G$37),"")</f>
        <v/>
      </c>
      <c r="AP19" s="136" t="str">
        <f>IFERROR(IF(AP20="","",AP20/ORÇAMENTO!$G$37),"")</f>
        <v/>
      </c>
      <c r="AQ19" s="136" t="str">
        <f>IFERROR(IF(AQ20="","",AQ20/ORÇAMENTO!$G$37),"")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294"/>
      <c r="F20" s="143"/>
      <c r="G20" s="143"/>
      <c r="H20" s="143"/>
      <c r="I20" s="135"/>
      <c r="J20" s="135"/>
      <c r="K20" s="135">
        <f>ORÇAMENTO!$G$37/11</f>
        <v>232.72727272727272</v>
      </c>
      <c r="L20" s="135">
        <f>ORÇAMENTO!$G$37/11</f>
        <v>232.72727272727272</v>
      </c>
      <c r="M20" s="135">
        <f>ORÇAMENTO!$G$37/11</f>
        <v>232.72727272727272</v>
      </c>
      <c r="N20" s="135">
        <f>ORÇAMENTO!$G$37/11</f>
        <v>232.72727272727272</v>
      </c>
      <c r="O20" s="135">
        <f>ORÇAMENTO!$G$37/11</f>
        <v>232.72727272727272</v>
      </c>
      <c r="P20" s="135">
        <f>ORÇAMENTO!$G$37/11</f>
        <v>232.72727272727272</v>
      </c>
      <c r="Q20" s="135">
        <f>ORÇAMENTO!$G$37/11</f>
        <v>232.72727272727272</v>
      </c>
      <c r="R20" s="135">
        <f>ORÇAMENTO!$G$37/11</f>
        <v>232.72727272727272</v>
      </c>
      <c r="S20" s="135">
        <f>ORÇAMENTO!$G$37/11</f>
        <v>232.72727272727272</v>
      </c>
      <c r="T20" s="135">
        <f>ORÇAMENTO!$G$37/11</f>
        <v>232.72727272727272</v>
      </c>
      <c r="U20" s="135">
        <f>ORÇAMENTO!$G$37/11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VLOOKUP(B21,ORÇAMENTO!B19:G95,2,0)</f>
        <v>MOVIMENTO DE TERRA</v>
      </c>
      <c r="D21" s="108"/>
      <c r="E21" s="293"/>
      <c r="F21" s="143"/>
      <c r="G21" s="143"/>
      <c r="H21" s="143"/>
      <c r="I21" s="136" t="str">
        <f>IFERROR(IF(I22="","",I22/ORÇAMENTO!$G$39),"")</f>
        <v/>
      </c>
      <c r="J21" s="136" t="str">
        <f>IFERROR(IF(J22="","",J22/ORÇAMENTO!$G$39),"")</f>
        <v/>
      </c>
      <c r="K21" s="136">
        <f>IFERROR(IF(K22="","",K22/ORÇAMENTO!$G$39),"")</f>
        <v>0.73813642008160374</v>
      </c>
      <c r="L21" s="136">
        <f>IFERROR(IF(L22="","",L22/ORÇAMENTO!$G$39),"")</f>
        <v>3.7409082845485185E-2</v>
      </c>
      <c r="M21" s="136">
        <f>IFERROR(IF(M22="","",M22/ORÇAMENTO!$G$39),"")</f>
        <v>3.7409082845485185E-2</v>
      </c>
      <c r="N21" s="136">
        <f>IFERROR(IF(N22="","",N22/ORÇAMENTO!$G$39),"")</f>
        <v>3.7409082845485185E-2</v>
      </c>
      <c r="O21" s="136">
        <f>IFERROR(IF(O22="","",O22/ORÇAMENTO!$G$39),"")</f>
        <v>3.7409082845485185E-2</v>
      </c>
      <c r="P21" s="136">
        <f>IFERROR(IF(P22="","",P22/ORÇAMENTO!$G$39),"")</f>
        <v>3.7409082845485185E-2</v>
      </c>
      <c r="Q21" s="136">
        <f>IFERROR(IF(Q22="","",Q22/ORÇAMENTO!$G$39),"")</f>
        <v>3.7409082845485185E-2</v>
      </c>
      <c r="R21" s="136">
        <f>IFERROR(IF(R22="","",R22/ORÇAMENTO!$G$39),"")</f>
        <v>3.7409082845485185E-2</v>
      </c>
      <c r="S21" s="136" t="str">
        <f>IFERROR(IF(S22="","",S22/ORÇAMENTO!$G$39),"")</f>
        <v/>
      </c>
      <c r="T21" s="136" t="str">
        <f>IFERROR(IF(T22="","",T22/ORÇAMENTO!$G$39),"")</f>
        <v/>
      </c>
      <c r="U21" s="136" t="str">
        <f>IFERROR(IF(U22="","",U22/ORÇAMENTO!$G$39),"")</f>
        <v/>
      </c>
      <c r="V21" s="136" t="str">
        <f>IFERROR(IF(V22="","",V22/ORÇAMENTO!$G$39),"")</f>
        <v/>
      </c>
      <c r="W21" s="136" t="str">
        <f>IFERROR(IF(W22="","",W22/ORÇAMENTO!$G$39),"")</f>
        <v/>
      </c>
      <c r="X21" s="136" t="str">
        <f>IFERROR(IF(X22="","",X22/ORÇAMENTO!$G$39),"")</f>
        <v/>
      </c>
      <c r="Y21" s="136" t="str">
        <f>IFERROR(IF(Y22="","",Y22/ORÇAMENTO!$G$39),"")</f>
        <v/>
      </c>
      <c r="Z21" s="136" t="str">
        <f>IFERROR(IF(Z22="","",Z22/ORÇAMENTO!$G$39),"")</f>
        <v/>
      </c>
      <c r="AA21" s="136" t="str">
        <f>IFERROR(IF(AA22="","",AA22/ORÇAMENTO!$G$39),"")</f>
        <v/>
      </c>
      <c r="AB21" s="136" t="str">
        <f>IFERROR(IF(AB22="","",AB22/ORÇAMENTO!$G$39),"")</f>
        <v/>
      </c>
      <c r="AC21" s="136" t="str">
        <f>IFERROR(IF(AC22="","",AC22/ORÇAMENTO!$G$39),"")</f>
        <v/>
      </c>
      <c r="AD21" s="136" t="str">
        <f>IFERROR(IF(AD22="","",AD22/ORÇAMENTO!$G$39),"")</f>
        <v/>
      </c>
      <c r="AE21" s="136">
        <f>IFERROR(IF(AE22="","",AE22/ORÇAMENTO!$G$39),"")</f>
        <v>7.0959730353024658E-4</v>
      </c>
      <c r="AF21" s="136" t="str">
        <f>IFERROR(IF(AF22="","",AF22/ORÇAMENTO!$G$39),"")</f>
        <v/>
      </c>
      <c r="AG21" s="136" t="str">
        <f>IFERROR(IF(AG22="","",AG22/ORÇAMENTO!$G$39),"")</f>
        <v/>
      </c>
      <c r="AH21" s="136" t="str">
        <f>IFERROR(IF(AH22="","",AH22/ORÇAMENTO!$G$39),"")</f>
        <v/>
      </c>
      <c r="AI21" s="136" t="str">
        <f>IFERROR(IF(AI22="","",AI22/ORÇAMENTO!$G$39),"")</f>
        <v/>
      </c>
      <c r="AJ21" s="136" t="str">
        <f>IFERROR(IF(AJ22="","",AJ22/ORÇAMENTO!$G$39),"")</f>
        <v/>
      </c>
      <c r="AK21" s="136" t="str">
        <f>IFERROR(IF(AK22="","",AK22/ORÇAMENTO!$G$39),"")</f>
        <v/>
      </c>
      <c r="AL21" s="136" t="str">
        <f>IFERROR(IF(AL22="","",AL22/ORÇAMENTO!$G$39),"")</f>
        <v/>
      </c>
      <c r="AM21" s="136" t="str">
        <f>IFERROR(IF(AM22="","",AM22/ORÇAMENTO!$G$39),"")</f>
        <v/>
      </c>
      <c r="AN21" s="136" t="str">
        <f>IFERROR(IF(AN22="","",AN22/ORÇAMENTO!$G$39),"")</f>
        <v/>
      </c>
      <c r="AO21" s="136" t="str">
        <f>IFERROR(IF(AO22="","",AO22/ORÇAMENTO!$G$39),"")</f>
        <v/>
      </c>
      <c r="AP21" s="136" t="str">
        <f>IFERROR(IF(AP22="","",AP22/ORÇAMENTO!$G$39),"")</f>
        <v/>
      </c>
      <c r="AQ21" s="136" t="str">
        <f>IFERROR(IF(AQ22="","",AQ22/ORÇAMENTO!$G$39),"")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294"/>
      <c r="F22" s="143"/>
      <c r="G22" s="143"/>
      <c r="H22" s="143"/>
      <c r="I22" s="135"/>
      <c r="J22" s="135"/>
      <c r="K22" s="135">
        <f>ORÇAMENTO!G42+ORÇAMENTO!G41+L22</f>
        <v>2080.4375</v>
      </c>
      <c r="L22" s="135">
        <f>ORÇAMENTO!$G$40/8</f>
        <v>105.4375</v>
      </c>
      <c r="M22" s="135">
        <f>ORÇAMENTO!$G$40/8</f>
        <v>105.4375</v>
      </c>
      <c r="N22" s="135">
        <f>ORÇAMENTO!$G$40/8</f>
        <v>105.4375</v>
      </c>
      <c r="O22" s="135">
        <f>ORÇAMENTO!$G$40/8</f>
        <v>105.4375</v>
      </c>
      <c r="P22" s="135">
        <f>ORÇAMENTO!$G$40/8</f>
        <v>105.4375</v>
      </c>
      <c r="Q22" s="135">
        <f>ORÇAMENTO!$G$40/8</f>
        <v>105.4375</v>
      </c>
      <c r="R22" s="135">
        <f>ORÇAMENTO!$G$40/8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VLOOKUP(B23,ORÇAMENTO!B22:G99,2,0)</f>
        <v>FUNDAÇÃO</v>
      </c>
      <c r="D23" s="115"/>
      <c r="E23" s="293"/>
      <c r="F23" s="143"/>
      <c r="G23" s="143"/>
      <c r="H23" s="143"/>
      <c r="I23" s="136"/>
      <c r="J23" s="136">
        <f>J24/ORÇAMENTO!G43</f>
        <v>0.5</v>
      </c>
      <c r="K23" s="136">
        <f>K24/ORÇAMENTO!G43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294"/>
      <c r="F24" s="143"/>
      <c r="G24" s="143"/>
      <c r="H24" s="143"/>
      <c r="I24" s="135"/>
      <c r="J24" s="135">
        <f>ORÇAMENTO!G43/2</f>
        <v>14275</v>
      </c>
      <c r="K24" s="135">
        <f>ORÇAMENTO!G43/2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VLOOKUP(B25,ORÇAMENTO!B24:G101,2,0)</f>
        <v>ESTRUTURA</v>
      </c>
      <c r="D25" s="108"/>
      <c r="E25" s="293"/>
      <c r="F25" s="143"/>
      <c r="G25" s="143"/>
      <c r="H25" s="143"/>
      <c r="I25" s="136"/>
      <c r="J25" s="136"/>
      <c r="K25" s="136"/>
      <c r="L25" s="136">
        <f>L26/ORÇAMENTO!$G$47</f>
        <v>0.11111111111111112</v>
      </c>
      <c r="M25" s="136">
        <f>M26/ORÇAMENTO!$G$47</f>
        <v>0.11111111111111112</v>
      </c>
      <c r="N25" s="136">
        <f>N26/ORÇAMENTO!$G$47</f>
        <v>0.11111111111111112</v>
      </c>
      <c r="O25" s="136">
        <f>O26/ORÇAMENTO!$G$47</f>
        <v>0.11111111111111112</v>
      </c>
      <c r="P25" s="136">
        <f>P26/ORÇAMENTO!$G$47</f>
        <v>0.11111111111111112</v>
      </c>
      <c r="Q25" s="136">
        <f>Q26/ORÇAMENTO!$G$47</f>
        <v>0.11111111111111112</v>
      </c>
      <c r="R25" s="136">
        <f>R26/ORÇAMENTO!$G$47</f>
        <v>0.11111111111111112</v>
      </c>
      <c r="S25" s="136">
        <f>S26/ORÇAMENTO!$G$47</f>
        <v>0.11111111111111112</v>
      </c>
      <c r="T25" s="136">
        <f>T26/ORÇAMENTO!$G$47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294"/>
      <c r="F26" s="143"/>
      <c r="G26" s="143"/>
      <c r="H26" s="143"/>
      <c r="I26" s="135"/>
      <c r="J26" s="135"/>
      <c r="K26" s="135"/>
      <c r="L26" s="135">
        <f>ORÇAMENTO!$G$47/9</f>
        <v>88055.555555555562</v>
      </c>
      <c r="M26" s="135">
        <f>ORÇAMENTO!$G$47/9</f>
        <v>88055.555555555562</v>
      </c>
      <c r="N26" s="135">
        <f>ORÇAMENTO!$G$47/9</f>
        <v>88055.555555555562</v>
      </c>
      <c r="O26" s="135">
        <f>ORÇAMENTO!$G$47/9</f>
        <v>88055.555555555562</v>
      </c>
      <c r="P26" s="135">
        <f>ORÇAMENTO!$G$47/9</f>
        <v>88055.555555555562</v>
      </c>
      <c r="Q26" s="135">
        <f>ORÇAMENTO!$G$47/9</f>
        <v>88055.555555555562</v>
      </c>
      <c r="R26" s="135">
        <f>ORÇAMENTO!$G$47/9</f>
        <v>88055.555555555562</v>
      </c>
      <c r="S26" s="135">
        <f>ORÇAMENTO!$G$47/9</f>
        <v>88055.555555555562</v>
      </c>
      <c r="T26" s="135">
        <f>ORÇAMENTO!$G$47/9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VLOOKUP(B27,ORÇAMENTO!B26:G103,2,0)</f>
        <v>ALVENARIA</v>
      </c>
      <c r="D27" s="115"/>
      <c r="E27" s="293"/>
      <c r="F27" s="143"/>
      <c r="G27" s="143"/>
      <c r="H27" s="143"/>
      <c r="I27" s="136"/>
      <c r="J27" s="136"/>
      <c r="K27" s="136"/>
      <c r="L27" s="137"/>
      <c r="M27" s="136">
        <f>M28/ORÇAMENTO!$G$51</f>
        <v>0.125</v>
      </c>
      <c r="N27" s="136">
        <f>N28/ORÇAMENTO!$G$51</f>
        <v>0.125</v>
      </c>
      <c r="O27" s="136">
        <f>O28/ORÇAMENTO!$G$51</f>
        <v>0.125</v>
      </c>
      <c r="P27" s="136">
        <f>P28/ORÇAMENTO!$G$51</f>
        <v>0.125</v>
      </c>
      <c r="Q27" s="136">
        <f>Q28/ORÇAMENTO!$G$51</f>
        <v>0.125</v>
      </c>
      <c r="R27" s="136">
        <f>R28/ORÇAMENTO!$G$51</f>
        <v>0.125</v>
      </c>
      <c r="S27" s="136">
        <f>S28/ORÇAMENTO!$G$51</f>
        <v>0.125</v>
      </c>
      <c r="T27" s="136">
        <f>T28/ORÇAMENTO!$G$51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294"/>
      <c r="F28" s="143"/>
      <c r="G28" s="143"/>
      <c r="H28" s="143"/>
      <c r="I28" s="135"/>
      <c r="J28" s="135"/>
      <c r="K28" s="135"/>
      <c r="L28" s="135"/>
      <c r="M28" s="135">
        <f>ORÇAMENTO!$G$51/8</f>
        <v>11562.5</v>
      </c>
      <c r="N28" s="135">
        <f>ORÇAMENTO!$G$51/8</f>
        <v>11562.5</v>
      </c>
      <c r="O28" s="135">
        <f>ORÇAMENTO!$G$51/8</f>
        <v>11562.5</v>
      </c>
      <c r="P28" s="135">
        <f>ORÇAMENTO!$G$51/8</f>
        <v>11562.5</v>
      </c>
      <c r="Q28" s="135">
        <f>ORÇAMENTO!$G$51/8</f>
        <v>11562.5</v>
      </c>
      <c r="R28" s="135">
        <f>ORÇAMENTO!$G$51/8</f>
        <v>11562.5</v>
      </c>
      <c r="S28" s="135">
        <f>ORÇAMENTO!$G$51/8</f>
        <v>11562.5</v>
      </c>
      <c r="T28" s="135">
        <f>ORÇAMENTO!$G$51/8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293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T30/ORÇAMENTO!G53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294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ORÇAMENTO!G53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VLOOKUP(B31,ORÇAMENTO!B28:G107,2,0)</f>
        <v>IMPERMEABILIZAÇÃO</v>
      </c>
      <c r="D31" s="108"/>
      <c r="E31" s="293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Q32/ORÇAMENTO!$G$55</f>
        <v>0.25</v>
      </c>
      <c r="R31" s="136">
        <f>R32/ORÇAMENTO!$G$55</f>
        <v>0.25</v>
      </c>
      <c r="S31" s="136">
        <f>S32/ORÇAMENTO!$G$55</f>
        <v>0.25</v>
      </c>
      <c r="T31" s="136">
        <f>T32/ORÇAMENTO!$G$55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294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ORÇAMENTO!$G$55/4</f>
        <v>4298</v>
      </c>
      <c r="R32" s="135">
        <f>ORÇAMENTO!$G$55/4</f>
        <v>4298</v>
      </c>
      <c r="S32" s="135">
        <f>ORÇAMENTO!$G$55/4</f>
        <v>4298</v>
      </c>
      <c r="T32" s="135">
        <f>ORÇAMENTO!$G$55/4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VLOOKUP(B33,ORÇAMENTO!B30:G111,2,0)</f>
        <v>FORRO E SANCA EM GESSO</v>
      </c>
      <c r="D33" s="115"/>
      <c r="E33" s="293"/>
      <c r="F33" s="143"/>
      <c r="G33" s="143"/>
      <c r="H33" s="143"/>
      <c r="I33" s="136"/>
      <c r="J33" s="136"/>
      <c r="K33" s="136"/>
      <c r="L33" s="136"/>
      <c r="M33" s="136"/>
      <c r="N33" s="136">
        <f>N34/ORÇAMENTO!$G$57</f>
        <v>0.33333333333333331</v>
      </c>
      <c r="O33" s="136">
        <f>O34/ORÇAMENTO!$G$57</f>
        <v>0.33333333333333331</v>
      </c>
      <c r="P33" s="136">
        <f>P34/ORÇAMENTO!$G$57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294"/>
      <c r="F34" s="143"/>
      <c r="G34" s="143"/>
      <c r="H34" s="143"/>
      <c r="I34" s="135"/>
      <c r="J34" s="135"/>
      <c r="K34" s="135"/>
      <c r="L34" s="135"/>
      <c r="M34" s="135"/>
      <c r="N34" s="135">
        <f>ORÇAMENTO!$G$57/3</f>
        <v>6276</v>
      </c>
      <c r="O34" s="135">
        <f>ORÇAMENTO!$G$57/3</f>
        <v>6276</v>
      </c>
      <c r="P34" s="135">
        <f>ORÇAMENTO!$G$57/3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VLOOKUP(B35,ORÇAMENTO!B32:G113,2,0)</f>
        <v>PINTURA</v>
      </c>
      <c r="D35" s="108"/>
      <c r="E35" s="293"/>
      <c r="F35" s="143"/>
      <c r="G35" s="143"/>
      <c r="H35" s="143"/>
      <c r="I35" s="136"/>
      <c r="J35" s="136"/>
      <c r="K35" s="136"/>
      <c r="L35" s="136"/>
      <c r="M35" s="136"/>
      <c r="N35" s="136">
        <f>N36/ORÇAMENTO!$G$59</f>
        <v>0.11111111111111112</v>
      </c>
      <c r="O35" s="136">
        <f>O36/ORÇAMENTO!$G$59</f>
        <v>0.11111111111111112</v>
      </c>
      <c r="P35" s="136">
        <f>P36/ORÇAMENTO!$G$59</f>
        <v>0.11111111111111112</v>
      </c>
      <c r="Q35" s="136">
        <f>Q36/ORÇAMENTO!$G$59</f>
        <v>0.11111111111111112</v>
      </c>
      <c r="R35" s="136">
        <f>R36/ORÇAMENTO!$G$59</f>
        <v>0.11111111111111112</v>
      </c>
      <c r="S35" s="136">
        <f>S36/ORÇAMENTO!$G$59</f>
        <v>0.11111111111111112</v>
      </c>
      <c r="T35" s="136">
        <f>T36/ORÇAMENTO!$G$59</f>
        <v>0.11111111111111112</v>
      </c>
      <c r="U35" s="136">
        <f>U36/ORÇAMENTO!$G$59</f>
        <v>0.11111111111111112</v>
      </c>
      <c r="V35" s="136">
        <f>V36/ORÇAMENTO!$G$59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294"/>
      <c r="F36" s="143"/>
      <c r="G36" s="143"/>
      <c r="H36" s="143"/>
      <c r="I36" s="135"/>
      <c r="J36" s="135"/>
      <c r="K36" s="135"/>
      <c r="L36" s="135"/>
      <c r="M36" s="135"/>
      <c r="N36" s="135">
        <f>ORÇAMENTO!$G$59/9</f>
        <v>4612.2222222222226</v>
      </c>
      <c r="O36" s="135">
        <f>ORÇAMENTO!$G$59/9</f>
        <v>4612.2222222222226</v>
      </c>
      <c r="P36" s="135">
        <f>ORÇAMENTO!$G$59/9</f>
        <v>4612.2222222222226</v>
      </c>
      <c r="Q36" s="135">
        <f>ORÇAMENTO!$G$59/9</f>
        <v>4612.2222222222226</v>
      </c>
      <c r="R36" s="135">
        <f>ORÇAMENTO!$G$59/9</f>
        <v>4612.2222222222226</v>
      </c>
      <c r="S36" s="135">
        <f>ORÇAMENTO!$G$59/9</f>
        <v>4612.2222222222226</v>
      </c>
      <c r="T36" s="135">
        <f>ORÇAMENTO!$G$59/9</f>
        <v>4612.2222222222226</v>
      </c>
      <c r="U36" s="135">
        <f>ORÇAMENTO!$G$59/9</f>
        <v>4612.2222222222226</v>
      </c>
      <c r="V36" s="135">
        <f>ORÇAMENTO!$G$59/9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VLOOKUP(B37,ORÇAMENTO!B40:G121,2,0)</f>
        <v>INSTALAÇÕES PREDIAIS</v>
      </c>
      <c r="D37" s="108"/>
      <c r="E37" s="293"/>
      <c r="F37" s="143"/>
      <c r="G37" s="143"/>
      <c r="H37" s="143"/>
      <c r="I37" s="136"/>
      <c r="J37" s="136"/>
      <c r="K37" s="136"/>
      <c r="L37" s="136"/>
      <c r="M37" s="136">
        <f>M38/ORÇAMENTO!$G$62</f>
        <v>0.25</v>
      </c>
      <c r="N37" s="136">
        <f>N38/ORÇAMENTO!$G$62</f>
        <v>0.25</v>
      </c>
      <c r="O37" s="136">
        <f>O38/ORÇAMENTO!$G$62</f>
        <v>0.25</v>
      </c>
      <c r="P37" s="136">
        <f>P38/ORÇAMENTO!$G$62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294"/>
      <c r="F38" s="143"/>
      <c r="G38" s="143"/>
      <c r="H38" s="143"/>
      <c r="I38" s="135"/>
      <c r="J38" s="135"/>
      <c r="K38" s="135"/>
      <c r="L38" s="135"/>
      <c r="M38" s="135">
        <f>ORÇAMENTO!$G$62/4</f>
        <v>220000</v>
      </c>
      <c r="N38" s="135">
        <f>ORÇAMENTO!$G$62/4</f>
        <v>220000</v>
      </c>
      <c r="O38" s="135">
        <f>ORÇAMENTO!$G$62/4</f>
        <v>220000</v>
      </c>
      <c r="P38" s="135">
        <f>ORÇAMENTO!$G$62/4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VLOOKUP(B39,ORÇAMENTO!B48:G129,2,0)</f>
        <v>ELEVADORES PROVISÓRIOS</v>
      </c>
      <c r="D39" s="115"/>
      <c r="E39" s="293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O40/ORÇAMENTO!G69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294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ORÇAMENTO!G69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VLOOKUP(B41,ORÇAMENTO!B50:G131,2,0)</f>
        <v>SERVIÇOS COMPLEMENTARES</v>
      </c>
      <c r="D41" s="108"/>
      <c r="E41" s="293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W42/ORÇAMENTO!$G$71</f>
        <v>0.5</v>
      </c>
      <c r="X41" s="136">
        <f>X42/ORÇAMENTO!$G$71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294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ORÇAMENTO!$G$71/2</f>
        <v>12950</v>
      </c>
      <c r="X42" s="135">
        <f>ORÇAMENTO!$G$71/2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AD6:AJ6"/>
    <mergeCell ref="AK6:AQ6"/>
    <mergeCell ref="B1:Z1"/>
    <mergeCell ref="E9:E10"/>
    <mergeCell ref="E11:E12"/>
    <mergeCell ref="E13:E14"/>
    <mergeCell ref="E15:E16"/>
    <mergeCell ref="I6:O6"/>
    <mergeCell ref="P6:V6"/>
    <mergeCell ref="W6:AC6"/>
    <mergeCell ref="E17:E18"/>
    <mergeCell ref="E19:E20"/>
    <mergeCell ref="E21:E22"/>
    <mergeCell ref="E23:E24"/>
    <mergeCell ref="E25:E26"/>
    <mergeCell ref="E37:E38"/>
    <mergeCell ref="E39:E40"/>
    <mergeCell ref="E41:E42"/>
    <mergeCell ref="E27:E28"/>
    <mergeCell ref="E29:E30"/>
    <mergeCell ref="E31:E32"/>
    <mergeCell ref="E33:E34"/>
    <mergeCell ref="E35:E36"/>
  </mergeCells>
  <phoneticPr fontId="4" type="noConversion"/>
  <conditionalFormatting sqref="I10:AQ10">
    <cfRule type="cellIs" dxfId="27" priority="21" operator="greaterThan">
      <formula>0</formula>
    </cfRule>
  </conditionalFormatting>
  <conditionalFormatting sqref="I12:AQ12">
    <cfRule type="cellIs" dxfId="26" priority="20" operator="greaterThan">
      <formula>0</formula>
    </cfRule>
  </conditionalFormatting>
  <conditionalFormatting sqref="I14:AQ14">
    <cfRule type="cellIs" dxfId="25" priority="19" operator="greaterThan">
      <formula>0</formula>
    </cfRule>
  </conditionalFormatting>
  <conditionalFormatting sqref="I16:AQ16">
    <cfRule type="cellIs" dxfId="24" priority="18" operator="greaterThan">
      <formula>0</formula>
    </cfRule>
  </conditionalFormatting>
  <conditionalFormatting sqref="I18:AQ18">
    <cfRule type="cellIs" dxfId="23" priority="17" operator="greaterThan">
      <formula>0</formula>
    </cfRule>
  </conditionalFormatting>
  <conditionalFormatting sqref="I20:AQ20">
    <cfRule type="cellIs" dxfId="22" priority="16" operator="greaterThan">
      <formula>0</formula>
    </cfRule>
  </conditionalFormatting>
  <conditionalFormatting sqref="I22:AQ22">
    <cfRule type="cellIs" dxfId="21" priority="15" operator="greaterThan">
      <formula>0</formula>
    </cfRule>
  </conditionalFormatting>
  <conditionalFormatting sqref="I24:AQ24">
    <cfRule type="cellIs" dxfId="20" priority="14" operator="greaterThan">
      <formula>0</formula>
    </cfRule>
  </conditionalFormatting>
  <conditionalFormatting sqref="I26:AQ26">
    <cfRule type="cellIs" dxfId="19" priority="13" operator="greaterThan">
      <formula>0</formula>
    </cfRule>
  </conditionalFormatting>
  <conditionalFormatting sqref="I28:AQ28">
    <cfRule type="cellIs" dxfId="18" priority="12" operator="greaterThan">
      <formula>0</formula>
    </cfRule>
  </conditionalFormatting>
  <conditionalFormatting sqref="I30:AQ30">
    <cfRule type="cellIs" dxfId="17" priority="11" operator="greaterThan">
      <formula>0</formula>
    </cfRule>
  </conditionalFormatting>
  <conditionalFormatting sqref="I32:AQ32">
    <cfRule type="cellIs" dxfId="16" priority="10" operator="greaterThan">
      <formula>0</formula>
    </cfRule>
  </conditionalFormatting>
  <conditionalFormatting sqref="I34:AQ34">
    <cfRule type="cellIs" dxfId="15" priority="9" operator="greaterThan">
      <formula>0</formula>
    </cfRule>
  </conditionalFormatting>
  <conditionalFormatting sqref="I36:AQ36">
    <cfRule type="cellIs" dxfId="14" priority="8" operator="greaterThan">
      <formula>0</formula>
    </cfRule>
  </conditionalFormatting>
  <conditionalFormatting sqref="I38:AQ38">
    <cfRule type="cellIs" dxfId="13" priority="7" operator="greaterThan">
      <formula>0</formula>
    </cfRule>
  </conditionalFormatting>
  <conditionalFormatting sqref="I40:AQ40">
    <cfRule type="cellIs" dxfId="12" priority="6" operator="greaterThan">
      <formula>0</formula>
    </cfRule>
  </conditionalFormatting>
  <conditionalFormatting sqref="I42:AQ42">
    <cfRule type="cellIs" dxfId="11" priority="5" operator="greaterThan">
      <formula>0</formula>
    </cfRule>
  </conditionalFormatting>
  <conditionalFormatting sqref="E9:E42">
    <cfRule type="cellIs" dxfId="10" priority="1" operator="equal">
      <formula>"Interrompido"</formula>
    </cfRule>
    <cfRule type="cellIs" dxfId="9" priority="2" operator="equal">
      <formula>"Cancelado"</formula>
    </cfRule>
    <cfRule type="cellIs" dxfId="8" priority="3" operator="equal">
      <formula>"Em execução"</formula>
    </cfRule>
    <cfRule type="cellIs" dxfId="7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44661</v>
      </c>
      <c r="F2" s="127">
        <f>'FÍSICO x FINANCEIRO'!J7</f>
        <v>44662</v>
      </c>
      <c r="G2" s="127">
        <f>'FÍSICO x FINANCEIRO'!K7</f>
        <v>44663</v>
      </c>
      <c r="H2" s="127">
        <f>'FÍSICO x FINANCEIRO'!L7</f>
        <v>44664</v>
      </c>
      <c r="I2" s="127">
        <f>'FÍSICO x FINANCEIRO'!M7</f>
        <v>44665</v>
      </c>
      <c r="J2" s="127">
        <f>'FÍSICO x FINANCEIRO'!N7</f>
        <v>44666</v>
      </c>
      <c r="K2" s="127">
        <f>'FÍSICO x FINANCEIRO'!O7</f>
        <v>44667</v>
      </c>
      <c r="L2" s="127">
        <f ca="1">'FÍSICO x FINANCEIRO'!P7</f>
        <v>44669</v>
      </c>
      <c r="M2" s="127">
        <f ca="1">'FÍSICO x FINANCEIRO'!Q7</f>
        <v>44670</v>
      </c>
      <c r="N2" s="127">
        <f ca="1">'FÍSICO x FINANCEIRO'!R7</f>
        <v>44671</v>
      </c>
      <c r="O2" s="127">
        <f ca="1">'FÍSICO x FINANCEIRO'!S7</f>
        <v>44672</v>
      </c>
      <c r="P2" s="127">
        <f ca="1">'FÍSICO x FINANCEIRO'!T7</f>
        <v>44673</v>
      </c>
      <c r="Q2" s="127">
        <f ca="1">'FÍSICO x FINANCEIRO'!U7</f>
        <v>44674</v>
      </c>
      <c r="R2" s="127">
        <f ca="1">'FÍSICO x FINANCEIRO'!V7</f>
        <v>44675</v>
      </c>
      <c r="S2" s="131">
        <f ca="1">'FÍSICO x FINANCEIRO'!W7</f>
        <v>44669</v>
      </c>
      <c r="T2" s="131">
        <f ca="1">'FÍSICO x FINANCEIRO'!X7</f>
        <v>44670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44661</v>
      </c>
      <c r="E2" s="127">
        <f>'FÍSICO x FINANCEIRO'!J7</f>
        <v>44662</v>
      </c>
      <c r="F2" s="127">
        <f>'FÍSICO x FINANCEIRO'!K7</f>
        <v>44663</v>
      </c>
      <c r="G2" s="127">
        <f>'FÍSICO x FINANCEIRO'!L7</f>
        <v>44664</v>
      </c>
      <c r="H2" s="127">
        <f>'FÍSICO x FINANCEIRO'!M7</f>
        <v>44665</v>
      </c>
      <c r="I2" s="127">
        <f>'FÍSICO x FINANCEIRO'!N7</f>
        <v>44666</v>
      </c>
      <c r="J2" s="127">
        <f>'FÍSICO x FINANCEIRO'!O7</f>
        <v>44667</v>
      </c>
      <c r="K2" s="127">
        <f ca="1">'FÍSICO x FINANCEIRO'!P7</f>
        <v>44669</v>
      </c>
      <c r="L2" s="127">
        <f ca="1">'FÍSICO x FINANCEIRO'!Q7</f>
        <v>44670</v>
      </c>
      <c r="M2" s="127">
        <f ca="1">'FÍSICO x FINANCEIRO'!R7</f>
        <v>44671</v>
      </c>
      <c r="N2" s="127">
        <f ca="1">'FÍSICO x FINANCEIRO'!S7</f>
        <v>44672</v>
      </c>
      <c r="O2" s="127">
        <f ca="1">'FÍSICO x FINANCEIRO'!T7</f>
        <v>44673</v>
      </c>
      <c r="P2" s="127">
        <f ca="1">'FÍSICO x FINANCEIRO'!U7</f>
        <v>44674</v>
      </c>
      <c r="Q2" s="127">
        <f ca="1">'FÍSICO x FINANCEIRO'!V7</f>
        <v>44675</v>
      </c>
      <c r="R2" s="131">
        <f ca="1">'FÍSICO x FINANCEIRO'!W7</f>
        <v>44669</v>
      </c>
      <c r="S2" s="131">
        <f ca="1">'FÍSICO x FINANCEIRO'!X7</f>
        <v>44670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K9" sqref="K9"/>
    </sheetView>
  </sheetViews>
  <sheetFormatPr defaultRowHeight="12.75" x14ac:dyDescent="0.2"/>
  <cols>
    <col min="2" max="2" width="12.28515625" bestFit="1" customWidth="1"/>
    <col min="3" max="4" width="10.140625" bestFit="1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3" t="s">
        <v>332</v>
      </c>
      <c r="D6" s="299"/>
      <c r="E6" s="299"/>
      <c r="F6" s="299"/>
      <c r="G6" s="299"/>
      <c r="H6" s="299"/>
      <c r="I6" s="300"/>
      <c r="J6" s="193">
        <v>0</v>
      </c>
      <c r="K6" s="193"/>
      <c r="L6" s="193"/>
      <c r="M6" s="193"/>
      <c r="N6" s="193"/>
      <c r="O6" s="193"/>
      <c r="P6" s="193"/>
      <c r="Q6" s="193"/>
      <c r="R6" s="193"/>
      <c r="S6" s="193"/>
      <c r="T6" s="193"/>
      <c r="U6" s="193"/>
      <c r="V6" s="193"/>
      <c r="W6" s="193"/>
      <c r="X6" s="193"/>
      <c r="Y6" s="193"/>
      <c r="Z6" s="193"/>
      <c r="AA6" s="193"/>
      <c r="AB6" s="193"/>
      <c r="AC6" s="193"/>
      <c r="AD6" s="193"/>
      <c r="AE6" s="193"/>
      <c r="AF6" s="193"/>
      <c r="AG6" s="193"/>
      <c r="AH6" s="193"/>
      <c r="AI6" s="193"/>
      <c r="AJ6" s="193"/>
      <c r="AK6" s="193"/>
      <c r="AL6" s="193"/>
      <c r="AM6" s="193"/>
      <c r="AN6" s="193"/>
      <c r="AO6" s="193"/>
      <c r="AP6" s="193"/>
      <c r="AQ6" s="193"/>
      <c r="AR6" s="194"/>
    </row>
    <row r="7" spans="2:44" x14ac:dyDescent="0.2">
      <c r="B7" s="153">
        <v>44661</v>
      </c>
      <c r="C7" s="162" t="s">
        <v>321</v>
      </c>
      <c r="D7" s="301"/>
      <c r="E7" s="301"/>
      <c r="F7" s="301"/>
      <c r="G7" s="301"/>
      <c r="H7" s="301"/>
      <c r="I7" s="302"/>
      <c r="J7" s="303">
        <f>J8</f>
        <v>44661</v>
      </c>
      <c r="K7" s="303"/>
      <c r="L7" s="303"/>
      <c r="M7" s="303"/>
      <c r="N7" s="303"/>
      <c r="O7" s="303"/>
      <c r="P7" s="304"/>
      <c r="Q7" s="305">
        <f>Q8</f>
        <v>44668</v>
      </c>
      <c r="R7" s="303"/>
      <c r="S7" s="303"/>
      <c r="T7" s="303"/>
      <c r="U7" s="303"/>
      <c r="V7" s="303"/>
      <c r="W7" s="304"/>
      <c r="X7" s="305">
        <f t="shared" ref="X7" si="0">X8</f>
        <v>44675</v>
      </c>
      <c r="Y7" s="303"/>
      <c r="Z7" s="303"/>
      <c r="AA7" s="303"/>
      <c r="AB7" s="303"/>
      <c r="AC7" s="303"/>
      <c r="AD7" s="304"/>
      <c r="AE7" s="305">
        <f t="shared" ref="AE7" si="1">AE8</f>
        <v>44682</v>
      </c>
      <c r="AF7" s="303"/>
      <c r="AG7" s="303"/>
      <c r="AH7" s="303"/>
      <c r="AI7" s="303"/>
      <c r="AJ7" s="303"/>
      <c r="AK7" s="304"/>
      <c r="AL7" s="305">
        <f t="shared" ref="AL7" si="2">AL8</f>
        <v>44689</v>
      </c>
      <c r="AM7" s="303"/>
      <c r="AN7" s="303"/>
      <c r="AO7" s="303"/>
      <c r="AP7" s="303"/>
      <c r="AQ7" s="303"/>
      <c r="AR7" s="304"/>
    </row>
    <row r="8" spans="2:44" x14ac:dyDescent="0.2">
      <c r="B8" s="308" t="s">
        <v>309</v>
      </c>
      <c r="C8" s="309" t="s">
        <v>307</v>
      </c>
      <c r="D8" s="309" t="s">
        <v>308</v>
      </c>
      <c r="E8" s="309" t="s">
        <v>310</v>
      </c>
      <c r="F8" s="306" t="s">
        <v>311</v>
      </c>
      <c r="G8" s="306" t="s">
        <v>312</v>
      </c>
      <c r="H8" s="306" t="s">
        <v>314</v>
      </c>
      <c r="I8" s="307" t="s">
        <v>315</v>
      </c>
      <c r="J8" s="195">
        <f>B7+J6</f>
        <v>44661</v>
      </c>
      <c r="K8" s="196">
        <f>J8+1</f>
        <v>44662</v>
      </c>
      <c r="L8" s="197">
        <f t="shared" ref="L8:W8" si="3">K8+1</f>
        <v>44663</v>
      </c>
      <c r="M8" s="196">
        <f t="shared" si="3"/>
        <v>44664</v>
      </c>
      <c r="N8" s="197">
        <f t="shared" si="3"/>
        <v>44665</v>
      </c>
      <c r="O8" s="196">
        <f t="shared" si="3"/>
        <v>44666</v>
      </c>
      <c r="P8" s="198">
        <f t="shared" si="3"/>
        <v>44667</v>
      </c>
      <c r="Q8" s="199">
        <f t="shared" si="3"/>
        <v>44668</v>
      </c>
      <c r="R8" s="197">
        <f t="shared" si="3"/>
        <v>44669</v>
      </c>
      <c r="S8" s="196">
        <f t="shared" si="3"/>
        <v>44670</v>
      </c>
      <c r="T8" s="197">
        <f t="shared" si="3"/>
        <v>44671</v>
      </c>
      <c r="U8" s="196">
        <f t="shared" si="3"/>
        <v>44672</v>
      </c>
      <c r="V8" s="197">
        <f t="shared" si="3"/>
        <v>44673</v>
      </c>
      <c r="W8" s="200">
        <f t="shared" si="3"/>
        <v>44674</v>
      </c>
      <c r="X8" s="201">
        <f t="shared" ref="X8:AR8" si="4">W8+1</f>
        <v>44675</v>
      </c>
      <c r="Y8" s="196">
        <f t="shared" si="4"/>
        <v>44676</v>
      </c>
      <c r="Z8" s="197">
        <f t="shared" si="4"/>
        <v>44677</v>
      </c>
      <c r="AA8" s="196">
        <f t="shared" si="4"/>
        <v>44678</v>
      </c>
      <c r="AB8" s="197">
        <f t="shared" si="4"/>
        <v>44679</v>
      </c>
      <c r="AC8" s="196">
        <f t="shared" si="4"/>
        <v>44680</v>
      </c>
      <c r="AD8" s="198">
        <f t="shared" si="4"/>
        <v>44681</v>
      </c>
      <c r="AE8" s="199">
        <f t="shared" si="4"/>
        <v>44682</v>
      </c>
      <c r="AF8" s="197">
        <f t="shared" si="4"/>
        <v>44683</v>
      </c>
      <c r="AG8" s="196">
        <f t="shared" si="4"/>
        <v>44684</v>
      </c>
      <c r="AH8" s="197">
        <f t="shared" si="4"/>
        <v>44685</v>
      </c>
      <c r="AI8" s="196">
        <f t="shared" si="4"/>
        <v>44686</v>
      </c>
      <c r="AJ8" s="197">
        <f t="shared" si="4"/>
        <v>44687</v>
      </c>
      <c r="AK8" s="200">
        <f t="shared" si="4"/>
        <v>44688</v>
      </c>
      <c r="AL8" s="201">
        <f t="shared" si="4"/>
        <v>44689</v>
      </c>
      <c r="AM8" s="196">
        <f t="shared" si="4"/>
        <v>44690</v>
      </c>
      <c r="AN8" s="197">
        <f t="shared" si="4"/>
        <v>44691</v>
      </c>
      <c r="AO8" s="196">
        <f t="shared" si="4"/>
        <v>44692</v>
      </c>
      <c r="AP8" s="197">
        <f t="shared" si="4"/>
        <v>44693</v>
      </c>
      <c r="AQ8" s="196">
        <f t="shared" si="4"/>
        <v>44694</v>
      </c>
      <c r="AR8" s="198">
        <f t="shared" si="4"/>
        <v>44695</v>
      </c>
    </row>
    <row r="9" spans="2:44" ht="13.5" thickBot="1" x14ac:dyDescent="0.25">
      <c r="B9" s="308"/>
      <c r="C9" s="309"/>
      <c r="D9" s="309"/>
      <c r="E9" s="309"/>
      <c r="F9" s="306"/>
      <c r="G9" s="306"/>
      <c r="H9" s="306"/>
      <c r="I9" s="307"/>
      <c r="J9" s="202" t="str">
        <f>UPPER(LEFT(TEXT(J8,"DDD"),1))</f>
        <v>D</v>
      </c>
      <c r="K9" s="203" t="str">
        <f t="shared" ref="K9:AR9" si="5">UPPER(LEFT(TEXT(K8,"DDD"),1))</f>
        <v>S</v>
      </c>
      <c r="L9" s="204" t="str">
        <f t="shared" si="5"/>
        <v>T</v>
      </c>
      <c r="M9" s="203" t="str">
        <f t="shared" si="5"/>
        <v>Q</v>
      </c>
      <c r="N9" s="204" t="str">
        <f t="shared" si="5"/>
        <v>Q</v>
      </c>
      <c r="O9" s="203" t="str">
        <f t="shared" si="5"/>
        <v>S</v>
      </c>
      <c r="P9" s="205" t="str">
        <f t="shared" si="5"/>
        <v>S</v>
      </c>
      <c r="Q9" s="206" t="str">
        <f t="shared" si="5"/>
        <v>D</v>
      </c>
      <c r="R9" s="204" t="str">
        <f t="shared" si="5"/>
        <v>S</v>
      </c>
      <c r="S9" s="203" t="str">
        <f t="shared" si="5"/>
        <v>T</v>
      </c>
      <c r="T9" s="204" t="str">
        <f t="shared" si="5"/>
        <v>Q</v>
      </c>
      <c r="U9" s="203" t="str">
        <f t="shared" si="5"/>
        <v>Q</v>
      </c>
      <c r="V9" s="204" t="str">
        <f t="shared" si="5"/>
        <v>S</v>
      </c>
      <c r="W9" s="207" t="str">
        <f t="shared" si="5"/>
        <v>S</v>
      </c>
      <c r="X9" s="208" t="str">
        <f t="shared" si="5"/>
        <v>D</v>
      </c>
      <c r="Y9" s="203" t="str">
        <f t="shared" si="5"/>
        <v>S</v>
      </c>
      <c r="Z9" s="204" t="str">
        <f t="shared" si="5"/>
        <v>T</v>
      </c>
      <c r="AA9" s="203" t="str">
        <f t="shared" si="5"/>
        <v>Q</v>
      </c>
      <c r="AB9" s="204" t="str">
        <f t="shared" si="5"/>
        <v>Q</v>
      </c>
      <c r="AC9" s="203" t="str">
        <f t="shared" si="5"/>
        <v>S</v>
      </c>
      <c r="AD9" s="205" t="str">
        <f t="shared" si="5"/>
        <v>S</v>
      </c>
      <c r="AE9" s="206" t="str">
        <f t="shared" si="5"/>
        <v>D</v>
      </c>
      <c r="AF9" s="204" t="str">
        <f t="shared" si="5"/>
        <v>S</v>
      </c>
      <c r="AG9" s="203" t="str">
        <f t="shared" si="5"/>
        <v>T</v>
      </c>
      <c r="AH9" s="204" t="str">
        <f t="shared" si="5"/>
        <v>Q</v>
      </c>
      <c r="AI9" s="203" t="str">
        <f t="shared" si="5"/>
        <v>Q</v>
      </c>
      <c r="AJ9" s="204" t="str">
        <f t="shared" si="5"/>
        <v>S</v>
      </c>
      <c r="AK9" s="207" t="str">
        <f t="shared" si="5"/>
        <v>S</v>
      </c>
      <c r="AL9" s="208" t="str">
        <f t="shared" si="5"/>
        <v>D</v>
      </c>
      <c r="AM9" s="203" t="str">
        <f t="shared" si="5"/>
        <v>S</v>
      </c>
      <c r="AN9" s="204" t="str">
        <f t="shared" si="5"/>
        <v>T</v>
      </c>
      <c r="AO9" s="203" t="str">
        <f t="shared" si="5"/>
        <v>Q</v>
      </c>
      <c r="AP9" s="204" t="str">
        <f t="shared" si="5"/>
        <v>Q</v>
      </c>
      <c r="AQ9" s="203" t="str">
        <f t="shared" si="5"/>
        <v>S</v>
      </c>
      <c r="AR9" s="205" t="str">
        <f t="shared" si="5"/>
        <v>S</v>
      </c>
    </row>
    <row r="10" spans="2:44" x14ac:dyDescent="0.2">
      <c r="B10" s="147"/>
      <c r="C10" s="154">
        <v>44661</v>
      </c>
      <c r="D10" s="187">
        <f>IF(C10="","",C10+E10)</f>
        <v>44664</v>
      </c>
      <c r="E10" s="146">
        <v>3</v>
      </c>
      <c r="F10" s="156">
        <v>44662</v>
      </c>
      <c r="G10" s="156">
        <v>44663</v>
      </c>
      <c r="H10" s="189" t="str">
        <f t="shared" ref="H10:H21" si="6">IF(G10&gt;D10,G10-D10,"")</f>
        <v/>
      </c>
      <c r="I10" s="190">
        <f>IF(AND(G10&lt;D10,G10&lt;&gt;""),D10-G10,"")</f>
        <v>1</v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>
        <v>44662</v>
      </c>
      <c r="D11" s="187">
        <f t="shared" ref="D11:D24" si="7">IF(C11="","",C11+E11)</f>
        <v>44663</v>
      </c>
      <c r="E11" s="146">
        <v>1</v>
      </c>
      <c r="F11" s="156">
        <v>44663</v>
      </c>
      <c r="G11" s="156">
        <v>44665</v>
      </c>
      <c r="H11" s="189">
        <f t="shared" si="6"/>
        <v>2</v>
      </c>
      <c r="I11" s="190" t="str">
        <f t="shared" ref="I11:I21" si="8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>
        <v>44663</v>
      </c>
      <c r="D12" s="187">
        <f t="shared" si="7"/>
        <v>44683</v>
      </c>
      <c r="E12" s="146">
        <v>20</v>
      </c>
      <c r="F12" s="156"/>
      <c r="G12" s="156"/>
      <c r="H12" s="189" t="str">
        <f t="shared" si="6"/>
        <v/>
      </c>
      <c r="I12" s="190" t="str">
        <f t="shared" si="8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7" t="str">
        <f t="shared" si="7"/>
        <v/>
      </c>
      <c r="E13" s="146"/>
      <c r="F13" s="156"/>
      <c r="G13" s="156"/>
      <c r="H13" s="189" t="str">
        <f t="shared" si="6"/>
        <v/>
      </c>
      <c r="I13" s="190" t="str">
        <f t="shared" si="8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7" t="str">
        <f t="shared" si="7"/>
        <v/>
      </c>
      <c r="E14" s="146"/>
      <c r="F14" s="156"/>
      <c r="G14" s="156"/>
      <c r="H14" s="189" t="str">
        <f t="shared" si="6"/>
        <v/>
      </c>
      <c r="I14" s="190" t="str">
        <f t="shared" si="8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7" t="str">
        <f t="shared" si="7"/>
        <v/>
      </c>
      <c r="E15" s="146"/>
      <c r="F15" s="156"/>
      <c r="G15" s="156"/>
      <c r="H15" s="189" t="str">
        <f t="shared" si="6"/>
        <v/>
      </c>
      <c r="I15" s="190" t="str">
        <f t="shared" si="8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7" t="str">
        <f t="shared" si="7"/>
        <v/>
      </c>
      <c r="E16" s="146"/>
      <c r="F16" s="156"/>
      <c r="G16" s="156"/>
      <c r="H16" s="189" t="str">
        <f t="shared" si="6"/>
        <v/>
      </c>
      <c r="I16" s="190" t="str">
        <f t="shared" si="8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7" t="str">
        <f t="shared" si="7"/>
        <v/>
      </c>
      <c r="E17" s="146"/>
      <c r="F17" s="156"/>
      <c r="G17" s="156"/>
      <c r="H17" s="189" t="str">
        <f t="shared" si="6"/>
        <v/>
      </c>
      <c r="I17" s="190" t="str">
        <f t="shared" si="8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7" t="str">
        <f t="shared" si="7"/>
        <v/>
      </c>
      <c r="E18" s="146"/>
      <c r="F18" s="156"/>
      <c r="G18" s="156"/>
      <c r="H18" s="189" t="str">
        <f t="shared" si="6"/>
        <v/>
      </c>
      <c r="I18" s="190" t="str">
        <f t="shared" si="8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7" t="str">
        <f t="shared" si="7"/>
        <v/>
      </c>
      <c r="E19" s="146"/>
      <c r="F19" s="156"/>
      <c r="G19" s="156"/>
      <c r="H19" s="189" t="str">
        <f t="shared" si="6"/>
        <v/>
      </c>
      <c r="I19" s="190" t="str">
        <f t="shared" si="8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7" t="str">
        <f t="shared" si="7"/>
        <v/>
      </c>
      <c r="E20" s="146"/>
      <c r="F20" s="156"/>
      <c r="G20" s="156"/>
      <c r="H20" s="189" t="str">
        <f t="shared" si="6"/>
        <v/>
      </c>
      <c r="I20" s="190" t="str">
        <f t="shared" si="8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8" t="str">
        <f t="shared" si="7"/>
        <v/>
      </c>
      <c r="E21" s="150"/>
      <c r="F21" s="157"/>
      <c r="G21" s="157"/>
      <c r="H21" s="191" t="str">
        <f t="shared" si="6"/>
        <v/>
      </c>
      <c r="I21" s="192" t="str">
        <f t="shared" si="8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7"/>
        <v/>
      </c>
    </row>
    <row r="23" spans="2:44" x14ac:dyDescent="0.2">
      <c r="D23" s="144" t="str">
        <f t="shared" si="7"/>
        <v/>
      </c>
    </row>
    <row r="24" spans="2:44" x14ac:dyDescent="0.2">
      <c r="D24" s="144" t="str">
        <f t="shared" si="7"/>
        <v/>
      </c>
    </row>
  </sheetData>
  <mergeCells count="15">
    <mergeCell ref="B8:B9"/>
    <mergeCell ref="C8:C9"/>
    <mergeCell ref="D8:D9"/>
    <mergeCell ref="E8:E9"/>
    <mergeCell ref="X7:AD7"/>
    <mergeCell ref="AL7:AR7"/>
    <mergeCell ref="H8:H9"/>
    <mergeCell ref="F8:F9"/>
    <mergeCell ref="G8:G9"/>
    <mergeCell ref="I8:I9"/>
    <mergeCell ref="D6:I6"/>
    <mergeCell ref="D7:I7"/>
    <mergeCell ref="J7:P7"/>
    <mergeCell ref="Q7:W7"/>
    <mergeCell ref="AE7:AK7"/>
  </mergeCells>
  <conditionalFormatting sqref="J10:AR21">
    <cfRule type="expression" dxfId="6" priority="2">
      <formula>IF($I10="","",AND(J$8&gt;=$G10,J$8&lt;=$G10))</formula>
    </cfRule>
    <cfRule type="expression" dxfId="5" priority="6">
      <formula>IF($H10="","",AND(J$8&gt;=$G10-($H10-1),J$8&lt;=$G10))</formula>
    </cfRule>
    <cfRule type="expression" dxfId="4" priority="37">
      <formula>IF($F10="","",AND(J$8&gt;=$F10,J$8&lt;=$G10))</formula>
    </cfRule>
    <cfRule type="expression" dxfId="3" priority="38">
      <formula>J$8=TODAY()</formula>
    </cfRule>
    <cfRule type="expression" dxfId="2" priority="39">
      <formula>IF($C10="","",AND(J$8&gt;=$C10,J$8&lt;=$D10))</formula>
    </cfRule>
  </conditionalFormatting>
  <conditionalFormatting sqref="I10:I21">
    <cfRule type="cellIs" dxfId="1" priority="5" operator="notEqual">
      <formula>""</formula>
    </cfRule>
  </conditionalFormatting>
  <conditionalFormatting sqref="H10:H21">
    <cfRule type="cellIs" dxfId="0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5</xdr:row>
                    <xdr:rowOff>9525</xdr:rowOff>
                  </from>
                  <to>
                    <xdr:col>44</xdr:col>
                    <xdr:colOff>9525</xdr:colOff>
                    <xdr:row>5</xdr:row>
                    <xdr:rowOff>161925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98"/>
  <sheetViews>
    <sheetView workbookViewId="0">
      <selection activeCell="A2" sqref="A2"/>
    </sheetView>
  </sheetViews>
  <sheetFormatPr defaultRowHeight="12.75" x14ac:dyDescent="0.2"/>
  <cols>
    <col min="1" max="1" width="12.28515625" bestFit="1" customWidth="1"/>
  </cols>
  <sheetData>
    <row r="1" spans="1:1" x14ac:dyDescent="0.2">
      <c r="A1" s="145" t="str">
        <f>'FÍSICO SEMANAL'!B6</f>
        <v>Data de Início</v>
      </c>
    </row>
    <row r="2" spans="1:1" x14ac:dyDescent="0.2">
      <c r="A2" s="144">
        <v>44661</v>
      </c>
    </row>
    <row r="3" spans="1:1" x14ac:dyDescent="0.2">
      <c r="A3" s="144">
        <f>A2+1</f>
        <v>44662</v>
      </c>
    </row>
    <row r="4" spans="1:1" x14ac:dyDescent="0.2">
      <c r="A4" s="144">
        <f t="shared" ref="A4:A67" si="0">A3+1</f>
        <v>44663</v>
      </c>
    </row>
    <row r="5" spans="1:1" x14ac:dyDescent="0.2">
      <c r="A5" s="144">
        <f t="shared" si="0"/>
        <v>44664</v>
      </c>
    </row>
    <row r="6" spans="1:1" x14ac:dyDescent="0.2">
      <c r="A6" s="144">
        <f t="shared" si="0"/>
        <v>44665</v>
      </c>
    </row>
    <row r="7" spans="1:1" x14ac:dyDescent="0.2">
      <c r="A7" s="144">
        <f t="shared" si="0"/>
        <v>44666</v>
      </c>
    </row>
    <row r="8" spans="1:1" x14ac:dyDescent="0.2">
      <c r="A8" s="144">
        <f t="shared" si="0"/>
        <v>44667</v>
      </c>
    </row>
    <row r="9" spans="1:1" x14ac:dyDescent="0.2">
      <c r="A9" s="144">
        <f t="shared" si="0"/>
        <v>44668</v>
      </c>
    </row>
    <row r="10" spans="1:1" x14ac:dyDescent="0.2">
      <c r="A10" s="144">
        <f t="shared" si="0"/>
        <v>44669</v>
      </c>
    </row>
    <row r="11" spans="1:1" x14ac:dyDescent="0.2">
      <c r="A11" s="144">
        <f t="shared" si="0"/>
        <v>44670</v>
      </c>
    </row>
    <row r="12" spans="1:1" x14ac:dyDescent="0.2">
      <c r="A12" s="144">
        <f t="shared" si="0"/>
        <v>44671</v>
      </c>
    </row>
    <row r="13" spans="1:1" x14ac:dyDescent="0.2">
      <c r="A13" s="144">
        <f t="shared" si="0"/>
        <v>44672</v>
      </c>
    </row>
    <row r="14" spans="1:1" x14ac:dyDescent="0.2">
      <c r="A14" s="144">
        <f t="shared" si="0"/>
        <v>44673</v>
      </c>
    </row>
    <row r="15" spans="1:1" x14ac:dyDescent="0.2">
      <c r="A15" s="144">
        <f t="shared" si="0"/>
        <v>44674</v>
      </c>
    </row>
    <row r="16" spans="1:1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20"/>
  <sheetViews>
    <sheetView topLeftCell="B1" workbookViewId="0">
      <selection activeCell="L23" sqref="L23"/>
    </sheetView>
  </sheetViews>
  <sheetFormatPr defaultRowHeight="12.75" x14ac:dyDescent="0.2"/>
  <cols>
    <col min="2" max="2" width="5" customWidth="1"/>
    <col min="4" max="4" width="28.140625" customWidth="1"/>
    <col min="7" max="7" width="11.42578125" bestFit="1" customWidth="1"/>
    <col min="10" max="10" width="5" customWidth="1"/>
    <col min="12" max="12" width="28.140625" customWidth="1"/>
    <col min="15" max="15" width="11.42578125" bestFit="1" customWidth="1"/>
  </cols>
  <sheetData>
    <row r="4" spans="2:16" x14ac:dyDescent="0.2">
      <c r="B4" s="311" t="s">
        <v>322</v>
      </c>
      <c r="C4" s="312"/>
      <c r="D4" s="312"/>
      <c r="E4" s="312"/>
      <c r="F4" s="312"/>
      <c r="G4" s="312"/>
      <c r="H4" s="313"/>
      <c r="J4" s="311" t="s">
        <v>322</v>
      </c>
      <c r="K4" s="312"/>
      <c r="L4" s="312"/>
      <c r="M4" s="312"/>
      <c r="N4" s="312"/>
      <c r="O4" s="312"/>
      <c r="P4" s="313"/>
    </row>
    <row r="5" spans="2:16" x14ac:dyDescent="0.2">
      <c r="B5" s="314" t="s">
        <v>326</v>
      </c>
      <c r="C5" s="314"/>
      <c r="D5" s="314"/>
      <c r="E5" s="314"/>
      <c r="F5" s="314"/>
      <c r="G5" s="314"/>
      <c r="H5" s="314"/>
      <c r="J5" s="315" t="s">
        <v>329</v>
      </c>
      <c r="K5" s="316"/>
      <c r="L5" s="316"/>
      <c r="M5" s="316"/>
      <c r="N5" s="316"/>
      <c r="O5" s="316"/>
      <c r="P5" s="317"/>
    </row>
    <row r="6" spans="2:16" x14ac:dyDescent="0.2">
      <c r="B6" s="301"/>
      <c r="C6" s="301"/>
      <c r="D6" s="301"/>
      <c r="E6" s="301"/>
      <c r="F6" s="301"/>
      <c r="G6" s="301"/>
      <c r="H6" s="301"/>
      <c r="J6" s="301"/>
      <c r="K6" s="301"/>
      <c r="L6" s="301"/>
      <c r="M6" s="301"/>
      <c r="N6" s="301"/>
      <c r="O6" s="301"/>
      <c r="P6" s="301"/>
    </row>
    <row r="7" spans="2:16" x14ac:dyDescent="0.2">
      <c r="B7" s="318"/>
      <c r="C7" s="159" t="s">
        <v>320</v>
      </c>
      <c r="D7" s="301"/>
      <c r="E7" s="301"/>
      <c r="F7" s="301"/>
      <c r="G7" s="301"/>
      <c r="H7" s="301"/>
      <c r="J7" s="318"/>
      <c r="K7" s="159" t="s">
        <v>320</v>
      </c>
      <c r="L7" s="301"/>
      <c r="M7" s="301"/>
      <c r="N7" s="301"/>
      <c r="O7" s="301"/>
      <c r="P7" s="301"/>
    </row>
    <row r="8" spans="2:16" x14ac:dyDescent="0.2">
      <c r="B8" s="319"/>
      <c r="C8" s="159" t="s">
        <v>321</v>
      </c>
      <c r="D8" s="301"/>
      <c r="E8" s="301"/>
      <c r="F8" s="301"/>
      <c r="G8" s="301"/>
      <c r="H8" s="301"/>
      <c r="J8" s="319"/>
      <c r="K8" s="159" t="s">
        <v>321</v>
      </c>
      <c r="L8" s="301"/>
      <c r="M8" s="301"/>
      <c r="N8" s="301"/>
      <c r="O8" s="301"/>
      <c r="P8" s="301"/>
    </row>
    <row r="9" spans="2:16" x14ac:dyDescent="0.2">
      <c r="B9" s="319"/>
      <c r="C9" s="159" t="s">
        <v>319</v>
      </c>
      <c r="D9" s="286">
        <f ca="1">TODAY()</f>
        <v>44669</v>
      </c>
      <c r="E9" s="158"/>
      <c r="F9" s="158"/>
      <c r="G9" s="158"/>
      <c r="H9" s="159" t="s">
        <v>327</v>
      </c>
      <c r="J9" s="319"/>
      <c r="K9" s="159" t="s">
        <v>319</v>
      </c>
      <c r="L9" s="286">
        <f ca="1">TODAY()</f>
        <v>44669</v>
      </c>
      <c r="M9" s="158"/>
      <c r="N9" s="158"/>
      <c r="O9" s="158"/>
      <c r="P9" s="159" t="s">
        <v>327</v>
      </c>
    </row>
    <row r="10" spans="2:16" x14ac:dyDescent="0.2">
      <c r="B10" s="320"/>
      <c r="C10" s="158" t="s">
        <v>316</v>
      </c>
      <c r="D10" s="158" t="s">
        <v>1</v>
      </c>
      <c r="E10" s="158" t="s">
        <v>270</v>
      </c>
      <c r="F10" s="158" t="s">
        <v>317</v>
      </c>
      <c r="G10" s="158" t="s">
        <v>318</v>
      </c>
      <c r="H10" s="159" t="s">
        <v>270</v>
      </c>
      <c r="J10" s="320"/>
      <c r="K10" s="158" t="s">
        <v>316</v>
      </c>
      <c r="L10" s="158" t="s">
        <v>1</v>
      </c>
      <c r="M10" s="158" t="s">
        <v>270</v>
      </c>
      <c r="N10" s="158" t="s">
        <v>317</v>
      </c>
      <c r="O10" s="158" t="s">
        <v>318</v>
      </c>
      <c r="P10" s="159" t="s">
        <v>270</v>
      </c>
    </row>
    <row r="11" spans="2:16" ht="12.75" customHeight="1" x14ac:dyDescent="0.2">
      <c r="B11" s="310" t="s">
        <v>328</v>
      </c>
      <c r="C11" s="160" t="s">
        <v>2</v>
      </c>
      <c r="D11" s="158"/>
      <c r="E11" s="158"/>
      <c r="F11" s="161"/>
      <c r="G11" s="158"/>
      <c r="H11" s="158"/>
      <c r="J11" s="310" t="s">
        <v>328</v>
      </c>
      <c r="K11" s="160" t="s">
        <v>2</v>
      </c>
      <c r="L11" s="158"/>
      <c r="M11" s="158"/>
      <c r="N11" s="161"/>
      <c r="O11" s="158"/>
      <c r="P11" s="158"/>
    </row>
    <row r="12" spans="2:16" x14ac:dyDescent="0.2">
      <c r="B12" s="310"/>
      <c r="C12" s="160" t="s">
        <v>3</v>
      </c>
      <c r="D12" s="158"/>
      <c r="E12" s="158"/>
      <c r="F12" s="161"/>
      <c r="G12" s="158"/>
      <c r="H12" s="158"/>
      <c r="J12" s="310"/>
      <c r="K12" s="160" t="s">
        <v>3</v>
      </c>
      <c r="L12" s="158"/>
      <c r="M12" s="158"/>
      <c r="N12" s="161"/>
      <c r="O12" s="158"/>
      <c r="P12" s="158"/>
    </row>
    <row r="13" spans="2:16" x14ac:dyDescent="0.2">
      <c r="B13" s="310"/>
      <c r="C13" s="160" t="s">
        <v>4</v>
      </c>
      <c r="D13" s="158"/>
      <c r="E13" s="158"/>
      <c r="F13" s="161"/>
      <c r="G13" s="158"/>
      <c r="H13" s="158"/>
      <c r="J13" s="310"/>
      <c r="K13" s="160" t="s">
        <v>4</v>
      </c>
      <c r="L13" s="158"/>
      <c r="M13" s="158"/>
      <c r="N13" s="161"/>
      <c r="O13" s="158"/>
      <c r="P13" s="158"/>
    </row>
    <row r="14" spans="2:16" x14ac:dyDescent="0.2">
      <c r="B14" s="310"/>
      <c r="C14" s="160" t="s">
        <v>5</v>
      </c>
      <c r="D14" s="158"/>
      <c r="E14" s="158"/>
      <c r="F14" s="161"/>
      <c r="G14" s="158"/>
      <c r="H14" s="158"/>
      <c r="J14" s="310"/>
      <c r="K14" s="160" t="s">
        <v>5</v>
      </c>
      <c r="L14" s="158"/>
      <c r="M14" s="158"/>
      <c r="N14" s="161"/>
      <c r="O14" s="158"/>
      <c r="P14" s="158"/>
    </row>
    <row r="15" spans="2:16" x14ac:dyDescent="0.2">
      <c r="B15" s="310"/>
      <c r="C15" s="160" t="s">
        <v>6</v>
      </c>
      <c r="D15" s="158"/>
      <c r="E15" s="158"/>
      <c r="F15" s="161"/>
      <c r="G15" s="158"/>
      <c r="H15" s="158"/>
      <c r="J15" s="310"/>
      <c r="K15" s="160" t="s">
        <v>6</v>
      </c>
      <c r="L15" s="158"/>
      <c r="M15" s="158"/>
      <c r="N15" s="161"/>
      <c r="O15" s="158"/>
      <c r="P15" s="158"/>
    </row>
    <row r="16" spans="2:16" x14ac:dyDescent="0.2">
      <c r="B16" s="310"/>
      <c r="C16" s="160" t="s">
        <v>7</v>
      </c>
      <c r="D16" s="158"/>
      <c r="E16" s="158"/>
      <c r="F16" s="161"/>
      <c r="G16" s="158"/>
      <c r="H16" s="158"/>
      <c r="J16" s="310"/>
      <c r="K16" s="160" t="s">
        <v>7</v>
      </c>
      <c r="L16" s="158"/>
      <c r="M16" s="158"/>
      <c r="N16" s="161"/>
      <c r="O16" s="158"/>
      <c r="P16" s="158"/>
    </row>
    <row r="17" spans="2:16" x14ac:dyDescent="0.2">
      <c r="B17" s="310"/>
      <c r="C17" s="160" t="s">
        <v>8</v>
      </c>
      <c r="D17" s="158"/>
      <c r="E17" s="158"/>
      <c r="F17" s="161"/>
      <c r="G17" s="158"/>
      <c r="H17" s="158"/>
      <c r="J17" s="310"/>
      <c r="K17" s="160" t="s">
        <v>8</v>
      </c>
      <c r="L17" s="158"/>
      <c r="M17" s="158"/>
      <c r="N17" s="161"/>
      <c r="O17" s="158"/>
      <c r="P17" s="158"/>
    </row>
    <row r="18" spans="2:16" x14ac:dyDescent="0.2">
      <c r="B18" s="310"/>
      <c r="C18" s="160" t="s">
        <v>323</v>
      </c>
      <c r="D18" s="158"/>
      <c r="E18" s="158"/>
      <c r="F18" s="161"/>
      <c r="G18" s="158"/>
      <c r="H18" s="158"/>
      <c r="J18" s="310"/>
      <c r="K18" s="160" t="s">
        <v>323</v>
      </c>
      <c r="L18" s="158"/>
      <c r="M18" s="158"/>
      <c r="N18" s="161"/>
      <c r="O18" s="158"/>
      <c r="P18" s="158"/>
    </row>
    <row r="19" spans="2:16" x14ac:dyDescent="0.2">
      <c r="B19" s="310"/>
      <c r="C19" s="160" t="s">
        <v>324</v>
      </c>
      <c r="D19" s="158"/>
      <c r="E19" s="158"/>
      <c r="F19" s="161"/>
      <c r="G19" s="158"/>
      <c r="H19" s="158"/>
      <c r="J19" s="310"/>
      <c r="K19" s="160" t="s">
        <v>324</v>
      </c>
      <c r="L19" s="158"/>
      <c r="M19" s="158"/>
      <c r="N19" s="161"/>
      <c r="O19" s="158"/>
      <c r="P19" s="158"/>
    </row>
    <row r="20" spans="2:16" x14ac:dyDescent="0.2">
      <c r="B20" s="310"/>
      <c r="C20" s="160" t="s">
        <v>325</v>
      </c>
      <c r="D20" s="158"/>
      <c r="E20" s="158"/>
      <c r="F20" s="161"/>
      <c r="G20" s="158"/>
      <c r="H20" s="158"/>
      <c r="J20" s="310"/>
      <c r="K20" s="160" t="s">
        <v>325</v>
      </c>
      <c r="L20" s="158"/>
      <c r="M20" s="158"/>
      <c r="N20" s="161"/>
      <c r="O20" s="158"/>
      <c r="P20" s="158"/>
    </row>
  </sheetData>
  <mergeCells count="14">
    <mergeCell ref="B11:B20"/>
    <mergeCell ref="B4:H4"/>
    <mergeCell ref="B5:H5"/>
    <mergeCell ref="J4:P4"/>
    <mergeCell ref="J5:P5"/>
    <mergeCell ref="J11:J20"/>
    <mergeCell ref="L8:P8"/>
    <mergeCell ref="L7:P7"/>
    <mergeCell ref="D7:H7"/>
    <mergeCell ref="D8:H8"/>
    <mergeCell ref="B6:H6"/>
    <mergeCell ref="J6:P6"/>
    <mergeCell ref="J7:J10"/>
    <mergeCell ref="B7:B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20"/>
  <sheetViews>
    <sheetView workbookViewId="0">
      <selection activeCell="K14" sqref="K14"/>
    </sheetView>
  </sheetViews>
  <sheetFormatPr defaultRowHeight="12.75" x14ac:dyDescent="0.2"/>
  <cols>
    <col min="2" max="2" width="5" customWidth="1"/>
    <col min="4" max="4" width="28.140625" customWidth="1"/>
    <col min="7" max="7" width="11.42578125" bestFit="1" customWidth="1"/>
    <col min="9" max="9" width="11.42578125" bestFit="1" customWidth="1"/>
  </cols>
  <sheetData>
    <row r="4" spans="2:9" x14ac:dyDescent="0.2">
      <c r="B4" s="311" t="s">
        <v>330</v>
      </c>
      <c r="C4" s="312"/>
      <c r="D4" s="312"/>
      <c r="E4" s="312"/>
      <c r="F4" s="312"/>
      <c r="G4" s="312"/>
      <c r="H4" s="312"/>
      <c r="I4" s="313"/>
    </row>
    <row r="5" spans="2:9" x14ac:dyDescent="0.2">
      <c r="B5" s="314" t="s">
        <v>342</v>
      </c>
      <c r="C5" s="314"/>
      <c r="D5" s="314"/>
      <c r="E5" s="314"/>
      <c r="F5" s="314"/>
      <c r="G5" s="314"/>
      <c r="H5" s="314"/>
      <c r="I5" s="314"/>
    </row>
    <row r="6" spans="2:9" x14ac:dyDescent="0.2">
      <c r="B6" s="301"/>
      <c r="C6" s="301"/>
      <c r="D6" s="301"/>
      <c r="E6" s="301"/>
      <c r="F6" s="301"/>
      <c r="G6" s="301"/>
      <c r="H6" s="301"/>
      <c r="I6" s="301"/>
    </row>
    <row r="7" spans="2:9" x14ac:dyDescent="0.2">
      <c r="B7" s="318"/>
      <c r="C7" s="159" t="s">
        <v>320</v>
      </c>
      <c r="D7" s="301"/>
      <c r="E7" s="301"/>
      <c r="F7" s="301"/>
      <c r="G7" s="301"/>
      <c r="H7" s="301"/>
      <c r="I7" s="301"/>
    </row>
    <row r="8" spans="2:9" x14ac:dyDescent="0.2">
      <c r="B8" s="319"/>
      <c r="C8" s="159" t="s">
        <v>321</v>
      </c>
      <c r="D8" s="301"/>
      <c r="E8" s="301"/>
      <c r="F8" s="301"/>
      <c r="G8" s="301"/>
      <c r="H8" s="301"/>
      <c r="I8" s="301"/>
    </row>
    <row r="9" spans="2:9" x14ac:dyDescent="0.2">
      <c r="B9" s="319"/>
      <c r="C9" s="159" t="s">
        <v>319</v>
      </c>
      <c r="D9" s="285">
        <f ca="1">TODAY()</f>
        <v>44669</v>
      </c>
      <c r="E9" s="158"/>
      <c r="F9" s="158"/>
      <c r="G9" s="158"/>
      <c r="H9" s="159" t="s">
        <v>331</v>
      </c>
      <c r="I9" s="159"/>
    </row>
    <row r="10" spans="2:9" x14ac:dyDescent="0.2">
      <c r="B10" s="320"/>
      <c r="C10" s="158" t="s">
        <v>316</v>
      </c>
      <c r="D10" s="158" t="s">
        <v>1</v>
      </c>
      <c r="E10" s="158" t="s">
        <v>270</v>
      </c>
      <c r="F10" s="158" t="s">
        <v>317</v>
      </c>
      <c r="G10" s="209" t="s">
        <v>27</v>
      </c>
      <c r="H10" s="159" t="s">
        <v>270</v>
      </c>
      <c r="I10" s="158" t="s">
        <v>318</v>
      </c>
    </row>
    <row r="11" spans="2:9" x14ac:dyDescent="0.2">
      <c r="B11" s="310" t="s">
        <v>328</v>
      </c>
      <c r="C11" s="160" t="s">
        <v>2</v>
      </c>
      <c r="D11" s="158"/>
      <c r="E11" s="158"/>
      <c r="F11" s="161"/>
      <c r="G11" s="284" t="str">
        <f>IF(F11="","",E11*F11)</f>
        <v/>
      </c>
      <c r="H11" s="158"/>
      <c r="I11" s="158"/>
    </row>
    <row r="12" spans="2:9" x14ac:dyDescent="0.2">
      <c r="B12" s="310"/>
      <c r="C12" s="160" t="s">
        <v>3</v>
      </c>
      <c r="D12" s="158"/>
      <c r="E12" s="158"/>
      <c r="F12" s="161"/>
      <c r="G12" s="284" t="str">
        <f t="shared" ref="G12:G20" si="0">IF(F12="","",E12*F12)</f>
        <v/>
      </c>
      <c r="H12" s="158"/>
      <c r="I12" s="158"/>
    </row>
    <row r="13" spans="2:9" x14ac:dyDescent="0.2">
      <c r="B13" s="310"/>
      <c r="C13" s="160" t="s">
        <v>4</v>
      </c>
      <c r="D13" s="158"/>
      <c r="E13" s="158"/>
      <c r="F13" s="161"/>
      <c r="G13" s="284" t="str">
        <f t="shared" si="0"/>
        <v/>
      </c>
      <c r="H13" s="158"/>
      <c r="I13" s="158"/>
    </row>
    <row r="14" spans="2:9" x14ac:dyDescent="0.2">
      <c r="B14" s="310"/>
      <c r="C14" s="160" t="s">
        <v>5</v>
      </c>
      <c r="D14" s="158"/>
      <c r="E14" s="158"/>
      <c r="F14" s="161"/>
      <c r="G14" s="284" t="str">
        <f t="shared" si="0"/>
        <v/>
      </c>
      <c r="H14" s="158"/>
      <c r="I14" s="158"/>
    </row>
    <row r="15" spans="2:9" x14ac:dyDescent="0.2">
      <c r="B15" s="310"/>
      <c r="C15" s="160" t="s">
        <v>6</v>
      </c>
      <c r="D15" s="158"/>
      <c r="E15" s="158"/>
      <c r="F15" s="161"/>
      <c r="G15" s="284" t="str">
        <f t="shared" si="0"/>
        <v/>
      </c>
      <c r="H15" s="158"/>
      <c r="I15" s="158"/>
    </row>
    <row r="16" spans="2:9" x14ac:dyDescent="0.2">
      <c r="B16" s="310"/>
      <c r="C16" s="160" t="s">
        <v>7</v>
      </c>
      <c r="D16" s="158"/>
      <c r="E16" s="158"/>
      <c r="F16" s="161"/>
      <c r="G16" s="284" t="str">
        <f t="shared" si="0"/>
        <v/>
      </c>
      <c r="H16" s="158"/>
      <c r="I16" s="158"/>
    </row>
    <row r="17" spans="2:9" x14ac:dyDescent="0.2">
      <c r="B17" s="310"/>
      <c r="C17" s="160" t="s">
        <v>8</v>
      </c>
      <c r="D17" s="158"/>
      <c r="E17" s="158"/>
      <c r="F17" s="161"/>
      <c r="G17" s="284" t="str">
        <f t="shared" si="0"/>
        <v/>
      </c>
      <c r="H17" s="158"/>
      <c r="I17" s="158"/>
    </row>
    <row r="18" spans="2:9" x14ac:dyDescent="0.2">
      <c r="B18" s="310"/>
      <c r="C18" s="160" t="s">
        <v>323</v>
      </c>
      <c r="D18" s="158"/>
      <c r="E18" s="158"/>
      <c r="F18" s="161"/>
      <c r="G18" s="284" t="str">
        <f t="shared" si="0"/>
        <v/>
      </c>
      <c r="H18" s="158"/>
      <c r="I18" s="158"/>
    </row>
    <row r="19" spans="2:9" x14ac:dyDescent="0.2">
      <c r="B19" s="310"/>
      <c r="C19" s="160" t="s">
        <v>324</v>
      </c>
      <c r="D19" s="158"/>
      <c r="E19" s="158"/>
      <c r="F19" s="161"/>
      <c r="G19" s="284" t="str">
        <f t="shared" si="0"/>
        <v/>
      </c>
      <c r="H19" s="158"/>
      <c r="I19" s="158"/>
    </row>
    <row r="20" spans="2:9" x14ac:dyDescent="0.2">
      <c r="B20" s="310"/>
      <c r="C20" s="160" t="s">
        <v>325</v>
      </c>
      <c r="D20" s="158"/>
      <c r="E20" s="158"/>
      <c r="F20" s="161"/>
      <c r="G20" s="284" t="str">
        <f t="shared" si="0"/>
        <v/>
      </c>
      <c r="H20" s="158"/>
      <c r="I20" s="158"/>
    </row>
  </sheetData>
  <mergeCells count="7">
    <mergeCell ref="B11:B20"/>
    <mergeCell ref="B7:B10"/>
    <mergeCell ref="B4:I4"/>
    <mergeCell ref="B5:I5"/>
    <mergeCell ref="B6:I6"/>
    <mergeCell ref="D7:I7"/>
    <mergeCell ref="D8:I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4</vt:i4>
      </vt:variant>
    </vt:vector>
  </HeadingPairs>
  <TitlesOfParts>
    <vt:vector size="16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List_Ferramentas</vt:lpstr>
      <vt:lpstr>CUST_M_OBRA</vt:lpstr>
      <vt:lpstr>RDO</vt:lpstr>
      <vt:lpstr>Ordem de Serviço</vt:lpstr>
      <vt:lpstr>'CURVA "S"'!Area_de_impressao</vt:lpstr>
      <vt:lpstr>'FÍSICO x FINANCEIRO'!Area_de_impressao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2022-04-19T01:41:36Z</dcterms:modified>
</cp:coreProperties>
</file>