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N10" i="15" l="1"/>
  <c r="D10" i="15"/>
  <c r="E10" i="15"/>
  <c r="F10" i="15"/>
  <c r="G10" i="15"/>
  <c r="H10" i="15"/>
  <c r="I10" i="15"/>
  <c r="J10" i="15"/>
  <c r="K10" i="15"/>
  <c r="L10" i="15"/>
  <c r="M10" i="15"/>
  <c r="O10" i="15"/>
  <c r="P10" i="15"/>
  <c r="Q10" i="15"/>
  <c r="R10" i="15"/>
  <c r="R199" i="15" l="1"/>
  <c r="P199" i="15"/>
  <c r="O199" i="15"/>
  <c r="N199" i="15"/>
  <c r="M199" i="15"/>
  <c r="L199" i="15"/>
  <c r="K199" i="15"/>
  <c r="J199" i="15"/>
  <c r="I199" i="15"/>
  <c r="H199" i="15"/>
  <c r="G199" i="15"/>
  <c r="F199" i="15"/>
  <c r="R198" i="15"/>
  <c r="P198" i="15"/>
  <c r="O198" i="15"/>
  <c r="N198" i="15"/>
  <c r="M198" i="15"/>
  <c r="L198" i="15"/>
  <c r="K198" i="15"/>
  <c r="J198" i="15"/>
  <c r="I198" i="15"/>
  <c r="H198" i="15"/>
  <c r="G198" i="15"/>
  <c r="F198" i="15"/>
  <c r="C199" i="15"/>
  <c r="C197" i="15"/>
  <c r="C196" i="15"/>
  <c r="C195" i="15"/>
  <c r="C194" i="15"/>
  <c r="C193" i="15"/>
  <c r="C192" i="15"/>
  <c r="C191" i="15"/>
  <c r="R189" i="15"/>
  <c r="P189" i="15"/>
  <c r="O189" i="15"/>
  <c r="N189" i="15"/>
  <c r="M189" i="15"/>
  <c r="L189" i="15"/>
  <c r="K189" i="15"/>
  <c r="J189" i="15"/>
  <c r="I189" i="15"/>
  <c r="H189" i="15"/>
  <c r="G189" i="15"/>
  <c r="F189" i="15"/>
  <c r="R188" i="15"/>
  <c r="P188" i="15"/>
  <c r="O188" i="15"/>
  <c r="N188" i="15"/>
  <c r="M188" i="15"/>
  <c r="L188" i="15"/>
  <c r="K188" i="15"/>
  <c r="J188" i="15"/>
  <c r="I188" i="15"/>
  <c r="H188" i="15"/>
  <c r="G188" i="15"/>
  <c r="F188" i="15"/>
  <c r="C189" i="15"/>
  <c r="C187" i="15"/>
  <c r="C186" i="15"/>
  <c r="C185" i="15"/>
  <c r="C184" i="15"/>
  <c r="C183" i="15"/>
  <c r="C182" i="15"/>
  <c r="C181" i="15"/>
  <c r="C7" i="15" l="1"/>
  <c r="F159" i="15" l="1"/>
  <c r="H159" i="15"/>
  <c r="I159" i="15"/>
  <c r="J159" i="15"/>
  <c r="K159" i="15"/>
  <c r="L159" i="15"/>
  <c r="N159" i="15"/>
  <c r="O159" i="15"/>
  <c r="P159" i="15"/>
  <c r="R159" i="15"/>
  <c r="F158" i="15"/>
  <c r="H158" i="15"/>
  <c r="I158" i="15"/>
  <c r="J158" i="15"/>
  <c r="K158" i="15"/>
  <c r="L158" i="15"/>
  <c r="N158" i="15"/>
  <c r="O158" i="15"/>
  <c r="P158" i="15"/>
  <c r="R158" i="15"/>
  <c r="C179" i="15" l="1"/>
  <c r="C172" i="15"/>
  <c r="C173" i="15"/>
  <c r="C174" i="15"/>
  <c r="C175" i="15"/>
  <c r="C176" i="15"/>
  <c r="C177" i="15"/>
  <c r="C171" i="15"/>
  <c r="C169" i="15"/>
  <c r="C163" i="15"/>
  <c r="C164" i="15"/>
  <c r="C165" i="15"/>
  <c r="C166" i="15"/>
  <c r="C167" i="15"/>
  <c r="C162" i="15"/>
  <c r="R106" i="15"/>
  <c r="P106" i="15"/>
  <c r="O106" i="15"/>
  <c r="N106" i="15"/>
  <c r="L106" i="15"/>
  <c r="K106" i="15"/>
  <c r="J106" i="15"/>
  <c r="I106" i="15"/>
  <c r="H106" i="15"/>
  <c r="F106" i="15"/>
  <c r="C161" i="15"/>
  <c r="C157" i="15"/>
  <c r="C156" i="15"/>
  <c r="C159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39" i="15"/>
  <c r="C130" i="15"/>
  <c r="C129" i="15"/>
  <c r="C128" i="15"/>
  <c r="C127" i="15"/>
  <c r="C120" i="15"/>
  <c r="C119" i="15"/>
  <c r="C118" i="15"/>
  <c r="C117" i="15"/>
  <c r="C126" i="15"/>
  <c r="C114" i="15" l="1"/>
  <c r="C88" i="15"/>
  <c r="C107" i="15" l="1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E22" i="15" l="1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D22" i="15"/>
  <c r="C108" i="15"/>
  <c r="C49" i="15"/>
  <c r="C17" i="15"/>
  <c r="C16" i="15"/>
  <c r="E15" i="15" l="1"/>
  <c r="G15" i="15"/>
  <c r="H15" i="15"/>
  <c r="I15" i="15"/>
  <c r="K15" i="15"/>
  <c r="L15" i="15"/>
  <c r="M15" i="15"/>
  <c r="P15" i="15"/>
  <c r="D15" i="15"/>
  <c r="J15" i="15"/>
  <c r="O15" i="15"/>
  <c r="Q15" i="15"/>
  <c r="R15" i="15"/>
  <c r="F15" i="15" l="1"/>
  <c r="N15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48" i="15"/>
  <c r="C147" i="15"/>
  <c r="C146" i="15"/>
  <c r="C145" i="15"/>
  <c r="C144" i="15"/>
  <c r="C140" i="15"/>
  <c r="C138" i="15"/>
  <c r="C137" i="15"/>
  <c r="C136" i="15"/>
  <c r="C135" i="15"/>
  <c r="C134" i="15"/>
  <c r="C125" i="15"/>
  <c r="C124" i="15"/>
  <c r="C116" i="15"/>
  <c r="C115" i="15"/>
  <c r="C110" i="15"/>
  <c r="C109" i="15"/>
  <c r="C18" i="15" l="1"/>
  <c r="C19" i="15"/>
  <c r="C20" i="15"/>
  <c r="C21" i="15"/>
  <c r="C26" i="15"/>
  <c r="C27" i="15"/>
  <c r="C28" i="15"/>
  <c r="C29" i="15"/>
  <c r="C30" i="15"/>
  <c r="C31" i="15"/>
  <c r="C50" i="15"/>
  <c r="C51" i="15"/>
  <c r="C52" i="15"/>
  <c r="C53" i="15"/>
  <c r="C54" i="15"/>
  <c r="C59" i="15"/>
  <c r="C60" i="15"/>
  <c r="C61" i="15"/>
  <c r="C62" i="15"/>
  <c r="C63" i="15"/>
  <c r="C64" i="15"/>
  <c r="C69" i="15"/>
  <c r="C70" i="15"/>
  <c r="C71" i="15"/>
  <c r="C72" i="15"/>
  <c r="C73" i="15"/>
  <c r="C74" i="15"/>
  <c r="C79" i="15"/>
  <c r="C80" i="15"/>
  <c r="C81" i="15"/>
  <c r="C82" i="15"/>
  <c r="C83" i="15"/>
  <c r="C84" i="15"/>
  <c r="C89" i="15"/>
  <c r="C90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2" i="15"/>
  <c r="N32" i="15"/>
  <c r="J32" i="15"/>
  <c r="F32" i="15"/>
  <c r="Q32" i="15"/>
  <c r="E32" i="15"/>
  <c r="H32" i="15"/>
  <c r="I32" i="15"/>
  <c r="O32" i="15"/>
  <c r="M32" i="15"/>
  <c r="P32" i="15"/>
  <c r="R32" i="15"/>
  <c r="K32" i="15"/>
  <c r="K55" i="15" l="1"/>
  <c r="K56" i="15"/>
  <c r="G55" i="15"/>
  <c r="G56" i="15"/>
  <c r="Q55" i="15"/>
  <c r="Q56" i="15"/>
  <c r="I55" i="15"/>
  <c r="I56" i="15"/>
  <c r="F55" i="15"/>
  <c r="F56" i="15"/>
  <c r="R55" i="15"/>
  <c r="R56" i="15"/>
  <c r="P55" i="15"/>
  <c r="P56" i="15"/>
  <c r="H55" i="15"/>
  <c r="H56" i="15"/>
  <c r="J55" i="15"/>
  <c r="J56" i="15"/>
  <c r="O55" i="15"/>
  <c r="O56" i="15"/>
  <c r="M55" i="15"/>
  <c r="M56" i="15"/>
  <c r="E55" i="15"/>
  <c r="E56" i="15"/>
  <c r="N55" i="15"/>
  <c r="N56" i="15"/>
  <c r="K14" i="15"/>
  <c r="G14" i="15"/>
  <c r="I14" i="15"/>
  <c r="H14" i="15"/>
  <c r="M14" i="15"/>
  <c r="E14" i="15"/>
  <c r="F14" i="15"/>
  <c r="J14" i="15"/>
  <c r="Q14" i="15"/>
  <c r="R14" i="15"/>
  <c r="P66" i="15"/>
  <c r="P14" i="15"/>
  <c r="O14" i="15"/>
  <c r="N14" i="15"/>
  <c r="M66" i="15"/>
  <c r="M65" i="15"/>
  <c r="P65" i="15"/>
  <c r="J65" i="15"/>
  <c r="J66" i="15"/>
  <c r="L33" i="15"/>
  <c r="L35" i="15" s="1"/>
  <c r="P33" i="15"/>
  <c r="P35" i="15" s="1"/>
  <c r="F33" i="15"/>
  <c r="F35" i="15" s="1"/>
  <c r="J33" i="15"/>
  <c r="J35" i="15" s="1"/>
  <c r="N66" i="15"/>
  <c r="N65" i="15"/>
  <c r="G33" i="15"/>
  <c r="G35" i="15" s="1"/>
  <c r="R66" i="15"/>
  <c r="R65" i="15"/>
  <c r="R33" i="15"/>
  <c r="R35" i="15" s="1"/>
  <c r="M33" i="15"/>
  <c r="M35" i="15" s="1"/>
  <c r="N33" i="15"/>
  <c r="N35" i="15" s="1"/>
  <c r="K33" i="15"/>
  <c r="K35" i="15" s="1"/>
  <c r="O33" i="15"/>
  <c r="O35" i="15" s="1"/>
  <c r="I33" i="15"/>
  <c r="I35" i="15" s="1"/>
  <c r="H33" i="15"/>
  <c r="H35" i="15" s="1"/>
  <c r="E33" i="15"/>
  <c r="E35" i="15" s="1"/>
  <c r="Q33" i="15"/>
  <c r="L32" i="15"/>
  <c r="L55" i="15" l="1"/>
  <c r="L56" i="15"/>
  <c r="Q35" i="15"/>
  <c r="L14" i="15"/>
  <c r="R76" i="15"/>
  <c r="R75" i="15"/>
  <c r="G65" i="15"/>
  <c r="G66" i="15"/>
  <c r="K66" i="15"/>
  <c r="K65" i="15"/>
  <c r="N76" i="15"/>
  <c r="N75" i="15"/>
  <c r="P76" i="15"/>
  <c r="P75" i="15"/>
  <c r="J76" i="15"/>
  <c r="J75" i="15"/>
  <c r="H65" i="15"/>
  <c r="H66" i="15"/>
  <c r="I65" i="15"/>
  <c r="I66" i="15"/>
  <c r="Q65" i="15"/>
  <c r="Q66" i="15"/>
  <c r="O65" i="15"/>
  <c r="O66" i="15"/>
  <c r="F66" i="15"/>
  <c r="F65" i="15"/>
  <c r="M75" i="15"/>
  <c r="M76" i="15"/>
  <c r="E65" i="15"/>
  <c r="E66" i="15"/>
  <c r="E75" i="15" l="1"/>
  <c r="E76" i="15"/>
  <c r="M86" i="15"/>
  <c r="M91" i="15" s="1"/>
  <c r="M85" i="15"/>
  <c r="O75" i="15"/>
  <c r="O76" i="15"/>
  <c r="I76" i="15"/>
  <c r="I75" i="15"/>
  <c r="N86" i="15"/>
  <c r="N91" i="15" s="1"/>
  <c r="N85" i="15"/>
  <c r="G76" i="15"/>
  <c r="G75" i="15"/>
  <c r="K76" i="15"/>
  <c r="K75" i="15"/>
  <c r="L65" i="15"/>
  <c r="L66" i="15"/>
  <c r="Q75" i="15"/>
  <c r="Q76" i="15"/>
  <c r="H76" i="15"/>
  <c r="H75" i="15"/>
  <c r="F76" i="15"/>
  <c r="F75" i="15"/>
  <c r="J85" i="15"/>
  <c r="J86" i="15"/>
  <c r="J91" i="15" s="1"/>
  <c r="P85" i="15"/>
  <c r="P86" i="15"/>
  <c r="P91" i="15" s="1"/>
  <c r="R85" i="15"/>
  <c r="R86" i="15"/>
  <c r="R91" i="15" s="1"/>
  <c r="M112" i="15" l="1"/>
  <c r="M111" i="15"/>
  <c r="M46" i="15"/>
  <c r="R112" i="15"/>
  <c r="R111" i="15"/>
  <c r="J112" i="15"/>
  <c r="J111" i="15"/>
  <c r="R46" i="15"/>
  <c r="N112" i="15"/>
  <c r="N111" i="15"/>
  <c r="J46" i="15"/>
  <c r="P111" i="15"/>
  <c r="P112" i="15"/>
  <c r="N46" i="15"/>
  <c r="P46" i="15"/>
  <c r="M47" i="15"/>
  <c r="R47" i="15"/>
  <c r="J47" i="15"/>
  <c r="P47" i="15"/>
  <c r="N47" i="15"/>
  <c r="L75" i="15"/>
  <c r="L76" i="15"/>
  <c r="G86" i="15"/>
  <c r="G91" i="15" s="1"/>
  <c r="G85" i="15"/>
  <c r="H86" i="15"/>
  <c r="H91" i="15" s="1"/>
  <c r="H85" i="15"/>
  <c r="H46" i="15" s="1"/>
  <c r="Q86" i="15"/>
  <c r="Q91" i="15" s="1"/>
  <c r="Q85" i="15"/>
  <c r="E86" i="15"/>
  <c r="E91" i="15" s="1"/>
  <c r="E85" i="15"/>
  <c r="E46" i="15" s="1"/>
  <c r="O85" i="15"/>
  <c r="O86" i="15"/>
  <c r="O91" i="15" s="1"/>
  <c r="I85" i="15"/>
  <c r="I46" i="15" s="1"/>
  <c r="I86" i="15"/>
  <c r="I91" i="15" s="1"/>
  <c r="F86" i="15"/>
  <c r="F91" i="15" s="1"/>
  <c r="F85" i="15"/>
  <c r="K85" i="15"/>
  <c r="K46" i="15" s="1"/>
  <c r="K86" i="15"/>
  <c r="K91" i="15" s="1"/>
  <c r="F111" i="15" l="1"/>
  <c r="G112" i="15"/>
  <c r="G111" i="15"/>
  <c r="P121" i="15"/>
  <c r="P122" i="15"/>
  <c r="R122" i="15"/>
  <c r="R121" i="15"/>
  <c r="Q112" i="15"/>
  <c r="Q111" i="15"/>
  <c r="O112" i="15"/>
  <c r="O111" i="15"/>
  <c r="E112" i="15"/>
  <c r="E111" i="15"/>
  <c r="H111" i="15"/>
  <c r="H112" i="15"/>
  <c r="N121" i="15"/>
  <c r="N122" i="15"/>
  <c r="J122" i="15"/>
  <c r="J121" i="15"/>
  <c r="O46" i="15"/>
  <c r="K112" i="15"/>
  <c r="K111" i="15"/>
  <c r="I112" i="15"/>
  <c r="I111" i="15"/>
  <c r="M121" i="15"/>
  <c r="M122" i="15"/>
  <c r="Q46" i="15"/>
  <c r="G46" i="15"/>
  <c r="F112" i="15"/>
  <c r="F46" i="15"/>
  <c r="G47" i="15"/>
  <c r="I47" i="15"/>
  <c r="K47" i="15"/>
  <c r="E47" i="15"/>
  <c r="H47" i="15"/>
  <c r="F47" i="15"/>
  <c r="O47" i="15"/>
  <c r="Q47" i="15"/>
  <c r="L85" i="15"/>
  <c r="L86" i="15"/>
  <c r="L91" i="15" s="1"/>
  <c r="F121" i="15" l="1"/>
  <c r="M131" i="15"/>
  <c r="M132" i="15"/>
  <c r="Q122" i="15"/>
  <c r="Q121" i="15"/>
  <c r="R132" i="15"/>
  <c r="R131" i="15"/>
  <c r="P131" i="15"/>
  <c r="P132" i="15"/>
  <c r="I121" i="15"/>
  <c r="I122" i="15"/>
  <c r="H121" i="15"/>
  <c r="H122" i="15"/>
  <c r="G122" i="15"/>
  <c r="G121" i="15"/>
  <c r="N132" i="15"/>
  <c r="N131" i="15"/>
  <c r="E121" i="15"/>
  <c r="E122" i="15"/>
  <c r="O121" i="15"/>
  <c r="O122" i="15"/>
  <c r="F122" i="15"/>
  <c r="L111" i="15"/>
  <c r="L112" i="15"/>
  <c r="K122" i="15"/>
  <c r="K121" i="15"/>
  <c r="J131" i="15"/>
  <c r="J132" i="15"/>
  <c r="L46" i="15"/>
  <c r="L47" i="15"/>
  <c r="F131" i="15" l="1"/>
  <c r="J141" i="15"/>
  <c r="J142" i="15"/>
  <c r="J149" i="15" s="1"/>
  <c r="O132" i="15"/>
  <c r="O131" i="15"/>
  <c r="I132" i="15"/>
  <c r="I131" i="15"/>
  <c r="R141" i="15"/>
  <c r="R142" i="15"/>
  <c r="R149" i="15" s="1"/>
  <c r="L122" i="15"/>
  <c r="L121" i="15"/>
  <c r="H132" i="15"/>
  <c r="H131" i="15"/>
  <c r="M142" i="15"/>
  <c r="M149" i="15" s="1"/>
  <c r="M141" i="15"/>
  <c r="E132" i="15"/>
  <c r="E131" i="15"/>
  <c r="G131" i="15"/>
  <c r="G132" i="15"/>
  <c r="Q131" i="15"/>
  <c r="Q132" i="15"/>
  <c r="F132" i="15"/>
  <c r="K131" i="15"/>
  <c r="K132" i="15"/>
  <c r="N141" i="15"/>
  <c r="N142" i="15"/>
  <c r="N149" i="15" s="1"/>
  <c r="P142" i="15"/>
  <c r="P149" i="15" s="1"/>
  <c r="P141" i="15"/>
  <c r="D33" i="15"/>
  <c r="D32" i="15"/>
  <c r="M106" i="15" l="1"/>
  <c r="M158" i="15"/>
  <c r="M159" i="15"/>
  <c r="D55" i="15"/>
  <c r="D56" i="15"/>
  <c r="F141" i="15"/>
  <c r="C33" i="15"/>
  <c r="D35" i="15"/>
  <c r="C35" i="15" s="1"/>
  <c r="L132" i="15"/>
  <c r="L131" i="15"/>
  <c r="G141" i="15"/>
  <c r="G142" i="15"/>
  <c r="G149" i="15" s="1"/>
  <c r="E142" i="15"/>
  <c r="E149" i="15" s="1"/>
  <c r="E141" i="15"/>
  <c r="H142" i="15"/>
  <c r="H149" i="15" s="1"/>
  <c r="H141" i="15"/>
  <c r="O141" i="15"/>
  <c r="O142" i="15"/>
  <c r="O149" i="15" s="1"/>
  <c r="Q142" i="15"/>
  <c r="Q149" i="15" s="1"/>
  <c r="Q141" i="15"/>
  <c r="F142" i="15"/>
  <c r="F149" i="15" s="1"/>
  <c r="K141" i="15"/>
  <c r="K142" i="15"/>
  <c r="K149" i="15" s="1"/>
  <c r="I142" i="15"/>
  <c r="I149" i="15" s="1"/>
  <c r="I141" i="15"/>
  <c r="D14" i="15"/>
  <c r="C23" i="15"/>
  <c r="Q159" i="15" l="1"/>
  <c r="Q158" i="15"/>
  <c r="Q106" i="15"/>
  <c r="G158" i="15"/>
  <c r="G159" i="15"/>
  <c r="G106" i="15"/>
  <c r="E159" i="15"/>
  <c r="E158" i="15"/>
  <c r="E106" i="15"/>
  <c r="L142" i="15"/>
  <c r="L149" i="15" s="1"/>
  <c r="L141" i="15"/>
  <c r="D66" i="15"/>
  <c r="C66" i="15" s="1"/>
  <c r="D65" i="15"/>
  <c r="C56" i="15"/>
  <c r="D75" i="15" l="1"/>
  <c r="D76" i="15"/>
  <c r="D86" i="15" l="1"/>
  <c r="D91" i="15" s="1"/>
  <c r="C91" i="15" s="1"/>
  <c r="D85" i="15"/>
  <c r="C76" i="15"/>
  <c r="D47" i="15" l="1"/>
  <c r="D46" i="15"/>
  <c r="D111" i="15"/>
  <c r="D112" i="15"/>
  <c r="C86" i="15"/>
  <c r="C112" i="15" l="1"/>
  <c r="D122" i="15"/>
  <c r="C122" i="15" s="1"/>
  <c r="D121" i="15"/>
  <c r="D132" i="15" l="1"/>
  <c r="C132" i="15" s="1"/>
  <c r="D131" i="15"/>
  <c r="E8" i="15"/>
  <c r="L8" i="15"/>
  <c r="G8" i="15"/>
  <c r="M8" i="15"/>
  <c r="Q8" i="15"/>
  <c r="F8" i="15"/>
  <c r="Q105" i="15"/>
  <c r="Q9" i="15" s="1"/>
  <c r="P105" i="15"/>
  <c r="R105" i="15"/>
  <c r="G105" i="15"/>
  <c r="N105" i="15"/>
  <c r="E105" i="15"/>
  <c r="F105" i="15"/>
  <c r="O105" i="15"/>
  <c r="J105" i="15"/>
  <c r="K105" i="15"/>
  <c r="I105" i="15"/>
  <c r="G16" i="11" s="1"/>
  <c r="L105" i="15"/>
  <c r="L9" i="15" s="1"/>
  <c r="M105" i="15"/>
  <c r="H105" i="15"/>
  <c r="R9" i="15" l="1"/>
  <c r="G23" i="11"/>
  <c r="K23" i="11" s="1"/>
  <c r="M23" i="11" s="1"/>
  <c r="G9" i="15"/>
  <c r="F9" i="15"/>
  <c r="R8" i="15"/>
  <c r="O8" i="15"/>
  <c r="O9" i="15"/>
  <c r="I8" i="15"/>
  <c r="I9" i="15"/>
  <c r="N8" i="15"/>
  <c r="N9" i="15"/>
  <c r="K8" i="15"/>
  <c r="K9" i="15"/>
  <c r="H8" i="15"/>
  <c r="H9" i="15"/>
  <c r="P8" i="15"/>
  <c r="P9" i="15"/>
  <c r="J8" i="15"/>
  <c r="J9" i="15"/>
  <c r="E9" i="15"/>
  <c r="M9" i="15"/>
  <c r="G15" i="11"/>
  <c r="G18" i="11"/>
  <c r="K18" i="11" s="1"/>
  <c r="M18" i="11" s="1"/>
  <c r="G22" i="11"/>
  <c r="K22" i="11" s="1"/>
  <c r="M22" i="11" s="1"/>
  <c r="G19" i="11"/>
  <c r="K19" i="11" s="1"/>
  <c r="M19" i="11" s="1"/>
  <c r="P7" i="15"/>
  <c r="M7" i="15"/>
  <c r="L7" i="15"/>
  <c r="K7" i="15"/>
  <c r="O7" i="15"/>
  <c r="N7" i="15"/>
  <c r="Q7" i="15"/>
  <c r="G7" i="15"/>
  <c r="H7" i="15"/>
  <c r="I7" i="15"/>
  <c r="J7" i="15"/>
  <c r="E7" i="15"/>
  <c r="R7" i="15"/>
  <c r="D141" i="15"/>
  <c r="D142" i="15"/>
  <c r="G13" i="11"/>
  <c r="K13" i="11" s="1"/>
  <c r="M13" i="11" s="1"/>
  <c r="F7" i="15"/>
  <c r="G21" i="11"/>
  <c r="K21" i="11" s="1"/>
  <c r="M21" i="11" s="1"/>
  <c r="G20" i="11"/>
  <c r="K20" i="11" s="1"/>
  <c r="M20" i="11" s="1"/>
  <c r="G14" i="11"/>
  <c r="G12" i="11"/>
  <c r="D149" i="15" l="1"/>
  <c r="C149" i="15" s="1"/>
  <c r="C142" i="15"/>
  <c r="D158" i="15"/>
  <c r="D159" i="15"/>
  <c r="D105" i="15"/>
  <c r="D106" i="15"/>
  <c r="D8" i="15" s="1"/>
  <c r="D7" i="15"/>
  <c r="G11" i="11" s="1"/>
  <c r="K11" i="11" s="1"/>
  <c r="M11" i="11" s="1"/>
  <c r="D9" i="15" l="1"/>
  <c r="G31" i="11"/>
  <c r="K31" i="11"/>
  <c r="C9" i="15" l="1"/>
  <c r="M32" i="11"/>
  <c r="M31" i="11"/>
  <c r="N31" i="11" s="1"/>
  <c r="D169" i="15"/>
  <c r="D168" i="15"/>
  <c r="D178" i="15" l="1"/>
  <c r="D179" i="15"/>
  <c r="E169" i="15"/>
  <c r="I169" i="15"/>
  <c r="P169" i="15"/>
  <c r="G169" i="15"/>
  <c r="K169" i="15"/>
  <c r="L169" i="15"/>
  <c r="J169" i="15"/>
  <c r="R169" i="15"/>
  <c r="K168" i="15"/>
  <c r="K179" i="15" s="1"/>
  <c r="M169" i="15"/>
  <c r="N169" i="15"/>
  <c r="N168" i="15"/>
  <c r="F168" i="15"/>
  <c r="F169" i="15"/>
  <c r="E168" i="15"/>
  <c r="O169" i="15"/>
  <c r="O168" i="15"/>
  <c r="H169" i="15"/>
  <c r="H168" i="15"/>
  <c r="H179" i="15" s="1"/>
  <c r="Q168" i="15"/>
  <c r="Q169" i="15"/>
  <c r="P168" i="15"/>
  <c r="P178" i="15" s="1"/>
  <c r="J168" i="15"/>
  <c r="J179" i="15" s="1"/>
  <c r="R168" i="15"/>
  <c r="R178" i="15" s="1"/>
  <c r="I168" i="15"/>
  <c r="I179" i="15" s="1"/>
  <c r="G168" i="15"/>
  <c r="L168" i="15"/>
  <c r="L178" i="15" s="1"/>
  <c r="L154" i="15" s="1"/>
  <c r="M168" i="15"/>
  <c r="D155" i="15" l="1"/>
  <c r="D154" i="15"/>
  <c r="D189" i="15"/>
  <c r="D188" i="15"/>
  <c r="E179" i="15"/>
  <c r="E178" i="15"/>
  <c r="R154" i="15"/>
  <c r="P154" i="15"/>
  <c r="M179" i="15"/>
  <c r="R179" i="15"/>
  <c r="J178" i="15"/>
  <c r="J154" i="15" s="1"/>
  <c r="H178" i="15"/>
  <c r="M178" i="15"/>
  <c r="M155" i="15" s="1"/>
  <c r="K178" i="15"/>
  <c r="K154" i="15" s="1"/>
  <c r="G178" i="15"/>
  <c r="G154" i="15" s="1"/>
  <c r="F179" i="15"/>
  <c r="N178" i="15"/>
  <c r="N154" i="15" s="1"/>
  <c r="O178" i="15"/>
  <c r="O155" i="15" s="1"/>
  <c r="Q178" i="15"/>
  <c r="I178" i="15"/>
  <c r="I154" i="15" s="1"/>
  <c r="H155" i="15"/>
  <c r="L179" i="15"/>
  <c r="L155" i="15" s="1"/>
  <c r="P179" i="15"/>
  <c r="P155" i="15" s="1"/>
  <c r="G179" i="15"/>
  <c r="F178" i="15"/>
  <c r="F155" i="15" s="1"/>
  <c r="N179" i="15"/>
  <c r="O179" i="15"/>
  <c r="Q179" i="15"/>
  <c r="H154" i="15"/>
  <c r="R155" i="15"/>
  <c r="J155" i="15"/>
  <c r="Q154" i="15" l="1"/>
  <c r="Q188" i="15"/>
  <c r="Q189" i="15"/>
  <c r="E154" i="15"/>
  <c r="E189" i="15"/>
  <c r="E188" i="15"/>
  <c r="D198" i="15"/>
  <c r="D199" i="15"/>
  <c r="M154" i="15"/>
  <c r="E155" i="15"/>
  <c r="K155" i="15"/>
  <c r="N155" i="15"/>
  <c r="F154" i="15"/>
  <c r="O154" i="15"/>
  <c r="Q155" i="15"/>
  <c r="I155" i="15"/>
  <c r="G155" i="15"/>
  <c r="Q199" i="15" l="1"/>
  <c r="Q198" i="15"/>
  <c r="E199" i="15"/>
  <c r="E198" i="15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2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<sst xmlns="http://schemas.openxmlformats.org/spreadsheetml/2006/main" count="3636" uniqueCount="632">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</sst>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3" xfId="2" applyNumberFormat="1" applyFont="1" applyFill="1" applyBorder="1" applyAlignment="1">
      <alignment horizontal="left" wrapText="1"/>
    </xf>
    <xf numFmtId="14" fontId="43" fillId="2" borderId="142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178" fontId="1" fillId="14" borderId="107" xfId="0" applyNumberFormat="1" applyFont="1" applyFill="1" applyBorder="1" applyAlignment="1" applyProtection="1">
      <alignment horizontal="left"/>
      <protection hidden="1"/>
    </xf>
    <xf numFmtId="0" fontId="0" fillId="0" borderId="6" xfId="0" applyBorder="1" applyProtection="1">
      <protection hidden="1"/>
    </xf>
    <xf numFmtId="178" fontId="1" fillId="0" borderId="0" xfId="0" applyNumberFormat="1" applyFont="1" applyFill="1" applyBorder="1" applyAlignment="1" applyProtection="1">
      <alignment horizontal="left"/>
      <protection hidden="1"/>
    </xf>
    <xf numFmtId="178" fontId="1" fillId="14" borderId="0" xfId="0" applyNumberFormat="1" applyFont="1" applyFill="1" applyBorder="1" applyAlignment="1" applyProtection="1">
      <alignment horizontal="left"/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5" xfId="0" applyNumberFormat="1" applyFill="1" applyBorder="1" applyAlignment="1" applyProtection="1">
      <alignment horizontal="center"/>
      <protection hidden="1"/>
    </xf>
    <xf numFmtId="178" fontId="0" fillId="14" borderId="134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0" fillId="0" borderId="132" xfId="0" applyBorder="1" applyProtection="1"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40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7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8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9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41" xfId="0" applyFont="1" applyBorder="1" applyProtection="1">
      <protection hidden="1"/>
    </xf>
    <xf numFmtId="0" fontId="0" fillId="0" borderId="133" xfId="0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7" xfId="0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23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258496"/>
        <c:axId val="309616640"/>
      </c:lineChart>
      <c:catAx>
        <c:axId val="30925849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616640"/>
        <c:crosses val="autoZero"/>
        <c:auto val="1"/>
        <c:lblAlgn val="ctr"/>
        <c:lblOffset val="100"/>
        <c:tickMarkSkip val="1"/>
        <c:noMultiLvlLbl val="0"/>
      </c:catAx>
      <c:valAx>
        <c:axId val="30961664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0925849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43648"/>
        <c:axId val="3144451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67456"/>
        <c:axId val="314468992"/>
      </c:lineChart>
      <c:catAx>
        <c:axId val="31444364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445184"/>
        <c:crosses val="autoZero"/>
        <c:auto val="1"/>
        <c:lblAlgn val="ctr"/>
        <c:lblOffset val="100"/>
        <c:tickMarkSkip val="1"/>
        <c:noMultiLvlLbl val="0"/>
      </c:catAx>
      <c:valAx>
        <c:axId val="3144451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443648"/>
        <c:crosses val="autoZero"/>
        <c:crossBetween val="midCat"/>
        <c:majorUnit val="1"/>
      </c:valAx>
      <c:catAx>
        <c:axId val="31446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4468992"/>
        <c:crosses val="autoZero"/>
        <c:auto val="1"/>
        <c:lblAlgn val="ctr"/>
        <c:lblOffset val="100"/>
        <c:noMultiLvlLbl val="0"/>
      </c:catAx>
      <c:valAx>
        <c:axId val="3144689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4674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44736</v>
      </c>
      <c r="F9" s="297">
        <f ca="1">NETWORKDAYS.INTL(D9,E9,11,'Dados de Físico Semanal'!F2:F13)</f>
        <v>56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58</v>
      </c>
      <c r="H11" s="273">
        <v>135</v>
      </c>
      <c r="I11" s="498"/>
      <c r="J11" s="274">
        <f>IF($H11="","",$H11/9)</f>
        <v>15</v>
      </c>
      <c r="K11" s="274">
        <f>IF($J11="","",$H11*$G11)</f>
        <v>7830</v>
      </c>
      <c r="L11" s="371">
        <v>5</v>
      </c>
      <c r="M11" s="275">
        <f>IFERROR(IF($L11="","",$K11-$L11*$H11),"")</f>
        <v>7155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COUNTA(CUST_Diário_M_Obra!E$14:E$131)</f>
        <v>57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COUNTA(CUST_Diário_M_Obra!F$14:F$131)</f>
        <v>71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11715</v>
      </c>
      <c r="L13" s="371">
        <v>3</v>
      </c>
      <c r="M13" s="275">
        <f t="shared" si="0"/>
        <v>11220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COUNTA(CUST_Diário_M_Obra!G$14:G$131)</f>
        <v>65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COUNTA(CUST_Diário_M_Obra!H$14:H$131)</f>
        <v>30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COUNTA(CUST_Diário_M_Obra!I$14:I$131)</f>
        <v>32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COUNTA(CUST_Diário_M_Obra!J$14:J$131)</f>
        <v>28</v>
      </c>
      <c r="H18" s="386">
        <v>90</v>
      </c>
      <c r="I18" s="386"/>
      <c r="J18" s="387">
        <f>IF($H18="","",$H18/9)</f>
        <v>10</v>
      </c>
      <c r="K18" s="387">
        <f>IF($J18="","",$H18*$G18)</f>
        <v>2520</v>
      </c>
      <c r="L18" s="388">
        <v>1</v>
      </c>
      <c r="M18" s="389">
        <f t="shared" si="0"/>
        <v>2430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COUNTA(CUST_Diário_M_Obra!K$14:K$131)</f>
        <v>28</v>
      </c>
      <c r="H19" s="273">
        <v>90</v>
      </c>
      <c r="I19" s="498"/>
      <c r="J19" s="274">
        <f>IF($H19="","",$H19/9)</f>
        <v>10</v>
      </c>
      <c r="K19" s="274">
        <f>IF($J19="","",$H19*$G19)</f>
        <v>2520</v>
      </c>
      <c r="L19" s="371">
        <v>1</v>
      </c>
      <c r="M19" s="275">
        <f t="shared" si="0"/>
        <v>2430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COUNTA(CUST_Diário_M_Obra!L$14:L$131)</f>
        <v>79</v>
      </c>
      <c r="H20" s="273">
        <v>90</v>
      </c>
      <c r="I20" s="498"/>
      <c r="J20" s="274">
        <f t="shared" si="2"/>
        <v>10</v>
      </c>
      <c r="K20" s="274">
        <f t="shared" si="3"/>
        <v>7110</v>
      </c>
      <c r="L20" s="371">
        <v>4</v>
      </c>
      <c r="M20" s="275">
        <f t="shared" si="0"/>
        <v>6750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COUNTA(CUST_Diário_M_Obra!M$14:M$131)</f>
        <v>84</v>
      </c>
      <c r="H21" s="273">
        <v>90</v>
      </c>
      <c r="I21" s="498"/>
      <c r="J21" s="274">
        <f t="shared" si="2"/>
        <v>10</v>
      </c>
      <c r="K21" s="274">
        <f t="shared" si="3"/>
        <v>7560</v>
      </c>
      <c r="L21" s="371">
        <v>3</v>
      </c>
      <c r="M21" s="275">
        <f t="shared" si="0"/>
        <v>7290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COUNTA(CUST_Diário_M_Obra!N$14:N$131)</f>
        <v>59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5310</v>
      </c>
      <c r="L22" s="371">
        <v>4</v>
      </c>
      <c r="M22" s="275">
        <f t="shared" si="0"/>
        <v>4950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COUNTA(CUST_Diário_M_Obra!O$14:O$131)</f>
        <v>55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4950</v>
      </c>
      <c r="L23" s="371">
        <v>1</v>
      </c>
      <c r="M23" s="275">
        <f t="shared" si="0"/>
        <v>4860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646</v>
      </c>
      <c r="H31" s="278"/>
      <c r="I31" s="499"/>
      <c r="J31" s="279"/>
      <c r="K31" s="279">
        <f>IFERROR(SUM(K11:K29),"")</f>
        <v>49515</v>
      </c>
      <c r="L31" s="372">
        <f>SUM(L11:L29)</f>
        <v>22</v>
      </c>
      <c r="M31" s="382">
        <f>IF(L31="","",K31-SUM(N11:N29))</f>
        <v>47065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202" priority="2" operator="greaterThan">
      <formula>$G$11</formula>
    </cfRule>
  </conditionalFormatting>
  <conditionalFormatting sqref="L31">
    <cfRule type="cellIs" dxfId="201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0"/>
  <sheetViews>
    <sheetView tabSelected="1" zoomScale="80" zoomScaleNormal="80" workbookViewId="0">
      <pane xSplit="3" ySplit="10" topLeftCell="D134" activePane="bottomRight" state="frozen"/>
      <selection pane="topRight" activeCell="D1" sqref="D1"/>
      <selection pane="bottomLeft" activeCell="A11" sqref="A11"/>
      <selection pane="bottomRight" activeCell="D10" sqref="D10"/>
    </sheetView>
  </sheetViews>
  <sheetFormatPr defaultRowHeight="12.75" x14ac:dyDescent="0.2"/>
  <cols>
    <col min="2" max="2" width="19.8554687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IF(SUM(D13,D45,D104)&gt;0,SUM(D13,D45,D104),"")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NETWORKDAYS.INTL(B16-2,TODAY(),11)</f>
        <v>60</v>
      </c>
      <c r="D7" s="542">
        <f t="shared" ref="D7:R7" si="1">IF(SUM(D22,D32,D55,D65,D75,D85,D105)&gt;0,SUM(D22,D32,D55,D65,D75,D85,D105),"")</f>
        <v>58</v>
      </c>
      <c r="E7" s="542">
        <f t="shared" si="1"/>
        <v>32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37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12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IF(SUM(D15,D47,D106)&gt;0,SUM(D15,D47,D106),"")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37295</v>
      </c>
      <c r="D9" s="540">
        <f t="shared" ref="D9:R9" si="3">IF(COUNTIF(D14:D149,$B$4)*D5+IF(D6="",0,D6)&gt;0,COUNTIF(D14:D149,$B$4)*D5+IF(D6="",0,D6),"")</f>
        <v>7830</v>
      </c>
      <c r="E9" s="540">
        <f t="shared" si="3"/>
        <v>5280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3330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1080</v>
      </c>
      <c r="R9" s="547" t="str">
        <f t="shared" si="3"/>
        <v/>
      </c>
    </row>
    <row r="10" spans="2:22" x14ac:dyDescent="0.2">
      <c r="B10" s="548"/>
      <c r="C10" s="549"/>
      <c r="D10" s="547">
        <f t="shared" ref="D10" si="4">IF(AND(D9&gt;0,D9&lt;&gt;""),IF(D9-D24-D34-D57-D67-D77-D87-D113-D123-D133-D143&gt;0,D9-D24-D34-D57-D67-D77-D87-D113-D123-D133-D143,""),"")</f>
        <v>1350</v>
      </c>
      <c r="E10" s="547">
        <f t="shared" ref="E10" si="5">IF(AND(E9&gt;0,E9&lt;&gt;""),IF(E9-E24-E34-E57-E67-E77-E87-E113-E123-E133-E143&gt;0,E9-E24-E34-E57-E67-E77-E87-E113-E123-E133-E143,""),"")</f>
        <v>1980</v>
      </c>
      <c r="F10" s="547" t="str">
        <f t="shared" ref="F10" si="6">IF(AND(F9&gt;0,F9&lt;&gt;""),IF(F9-F24-F34-F57-F67-F77-F87-F113-F123-F133-F143&gt;0,F9-F24-F34-F57-F67-F77-F87-F113-F123-F133-F143,""),"")</f>
        <v/>
      </c>
      <c r="G10" s="547">
        <f t="shared" ref="G10" si="7">IF(AND(G9&gt;0,G9&lt;&gt;""),IF(G9-G24-G34-G57-G67-G77-G87-G113-G123-G133-G143&gt;0,G9-G24-G34-G57-G67-G77-G87-G113-G123-G133-G143,""),"")</f>
        <v>825</v>
      </c>
      <c r="H10" s="547" t="str">
        <f t="shared" ref="H10" si="8">IF(AND(H9&gt;0,H9&lt;&gt;""),IF(H9-H24-H34-H57-H67-H77-H87-H113-H123-H133-H143&gt;0,H9-H24-H34-H57-H67-H77-H87-H113-H123-H133-H143,""),"")</f>
        <v/>
      </c>
      <c r="I10" s="547" t="str">
        <f t="shared" ref="I10" si="9">IF(AND(I9&gt;0,I9&lt;&gt;""),IF(I9-I24-I34-I57-I67-I77-I87-I113-I123-I133-I143&gt;0,I9-I24-I34-I57-I67-I77-I87-I113-I123-I133-I143,""),"")</f>
        <v/>
      </c>
      <c r="J10" s="547" t="str">
        <f t="shared" ref="J10" si="10">IF(AND(J9&gt;0,J9&lt;&gt;""),IF(J9-J24-J34-J57-J67-J77-J87-J113-J123-J133-J143&gt;0,J9-J24-J34-J57-J67-J77-J87-J113-J123-J133-J143,""),"")</f>
        <v/>
      </c>
      <c r="K10" s="547" t="str">
        <f t="shared" ref="K10" si="11">IF(AND(K9&gt;0,K9&lt;&gt;""),IF(K9-K24-K34-K57-K67-K77-K87-K113-K123-K133-K143&gt;0,K9-K24-K34-K57-K67-K77-K87-K113-K123-K133-K143,""),"")</f>
        <v/>
      </c>
      <c r="L10" s="547" t="str">
        <f t="shared" ref="L10" si="12">IF(AND(L9&gt;0,L9&lt;&gt;""),IF(L9-L24-L34-L57-L67-L77-L87-L113-L123-L133-L143&gt;0,L9-L24-L34-L57-L67-L77-L87-L113-L123-L133-L143,""),"")</f>
        <v/>
      </c>
      <c r="M10" s="547">
        <f t="shared" ref="M10" si="13">IF(AND(M9&gt;0,M9&lt;&gt;""),IF(M9-M24-M34-M57-M67-M77-M87-M113-M123-M133-M143&gt;0,M9-M24-M34-M57-M67-M77-M87-M113-M123-M133-M143,""),"")</f>
        <v>540</v>
      </c>
      <c r="N10" s="547">
        <f t="shared" ref="N10" si="14">IF(AND(N9&gt;0,N9&lt;&gt;""),IF(N9-N24-N34-N57-N67-N77-N87-N113-N123-N133-N143&gt;0,N9-N24-N34-N57-N67-N77-N87-N113-N123-N133-N143,""),"")</f>
        <v>10</v>
      </c>
      <c r="O10" s="547">
        <f t="shared" ref="O10:Q10" si="15">IF(AND(O9&gt;0,O9&lt;&gt;""),IF(O9-O24-O34-O57-O67-O77-O87-O113-O123-O133-O143&gt;0,O9-O24-O34-O57-O67-O77-O87-O113-O123-O133-O143,""),"")</f>
        <v>10</v>
      </c>
      <c r="P10" s="547" t="str">
        <f t="shared" si="15"/>
        <v/>
      </c>
      <c r="Q10" s="547">
        <f t="shared" si="15"/>
        <v>1080</v>
      </c>
      <c r="R10" s="547" t="str">
        <f>IF(AND(R9&gt;0,R9&lt;&gt;""),IF(R9-R24-R34-R57-R67-R77-R87-R113-R123-R133-R143&gt;0,R9-R24-R34-R57-R67-R77-R87-R113-R123-R133-R143,""),"")</f>
        <v/>
      </c>
    </row>
    <row r="11" spans="2:22" ht="13.5" thickBot="1" x14ac:dyDescent="0.25">
      <c r="B11" s="548"/>
      <c r="C11" s="549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550"/>
      <c r="O11" s="550"/>
      <c r="P11" s="550"/>
      <c r="Q11" s="550"/>
      <c r="R11" s="550"/>
    </row>
    <row r="12" spans="2:22" ht="18" x14ac:dyDescent="0.25">
      <c r="B12" s="735" t="s">
        <v>612</v>
      </c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43"/>
      <c r="N12" s="743"/>
      <c r="O12" s="743"/>
      <c r="P12" s="743"/>
      <c r="Q12" s="743"/>
      <c r="R12" s="744"/>
    </row>
    <row r="13" spans="2:22" x14ac:dyDescent="0.2">
      <c r="B13" s="538" t="s">
        <v>594</v>
      </c>
      <c r="C13" s="539"/>
      <c r="D13" s="533"/>
      <c r="E13" s="534"/>
      <c r="F13" s="533"/>
      <c r="G13" s="533"/>
      <c r="H13" s="534"/>
      <c r="I13" s="535"/>
      <c r="J13" s="536"/>
      <c r="K13" s="533"/>
      <c r="L13" s="533"/>
      <c r="M13" s="533"/>
      <c r="N13" s="534">
        <v>10</v>
      </c>
      <c r="O13" s="537">
        <v>10</v>
      </c>
      <c r="P13" s="537"/>
      <c r="Q13" s="537"/>
      <c r="R13" s="535"/>
    </row>
    <row r="14" spans="2:22" x14ac:dyDescent="0.2">
      <c r="B14" s="538" t="s">
        <v>609</v>
      </c>
      <c r="C14" s="539"/>
      <c r="D14" s="542">
        <f t="shared" ref="D14:R14" si="16">IF(SUM(D22,D32)&gt;0,SUM(D22,D32),"")</f>
        <v>11</v>
      </c>
      <c r="E14" s="542" t="str">
        <f t="shared" si="16"/>
        <v/>
      </c>
      <c r="F14" s="542">
        <f t="shared" si="16"/>
        <v>8</v>
      </c>
      <c r="G14" s="542" t="str">
        <f t="shared" si="16"/>
        <v/>
      </c>
      <c r="H14" s="542" t="str">
        <f t="shared" si="16"/>
        <v/>
      </c>
      <c r="I14" s="542" t="str">
        <f t="shared" si="16"/>
        <v/>
      </c>
      <c r="J14" s="542">
        <f t="shared" si="16"/>
        <v>1</v>
      </c>
      <c r="K14" s="542">
        <f t="shared" si="16"/>
        <v>1</v>
      </c>
      <c r="L14" s="542">
        <f t="shared" si="16"/>
        <v>9</v>
      </c>
      <c r="M14" s="542">
        <f t="shared" si="16"/>
        <v>8</v>
      </c>
      <c r="N14" s="542" t="str">
        <f t="shared" si="16"/>
        <v/>
      </c>
      <c r="O14" s="542" t="str">
        <f t="shared" si="16"/>
        <v/>
      </c>
      <c r="P14" s="542" t="str">
        <f t="shared" si="16"/>
        <v/>
      </c>
      <c r="Q14" s="542" t="str">
        <f t="shared" si="16"/>
        <v/>
      </c>
      <c r="R14" s="551" t="str">
        <f t="shared" si="16"/>
        <v/>
      </c>
    </row>
    <row r="15" spans="2:22" x14ac:dyDescent="0.2">
      <c r="B15" s="543" t="s">
        <v>623</v>
      </c>
      <c r="C15" s="539"/>
      <c r="D15" s="544" t="str">
        <f>IF(COUNTIF(D18:D31,'Dados de Físico Semanal'!$C$2)&gt;0,COUNTIF(D18:D31,'Dados de Físico Semanal'!$C$2),"")</f>
        <v/>
      </c>
      <c r="E15" s="544" t="str">
        <f>IF(COUNTIF(E18:E31,'Dados de Físico Semanal'!$C$2)&gt;0,COUNTIF(E18:E31,'Dados de Físico Semanal'!$C$2),"")</f>
        <v/>
      </c>
      <c r="F15" s="544" t="str">
        <f>IF(COUNTIF(F18:F31,'Dados de Físico Semanal'!$C$2)&gt;0,COUNTIF(F18:F31,'Dados de Físico Semanal'!$C$2),"")</f>
        <v/>
      </c>
      <c r="G15" s="544" t="str">
        <f>IF(COUNTIF(G18:G31,'Dados de Físico Semanal'!$C$2)&gt;0,COUNTIF(G18:G31,'Dados de Físico Semanal'!$C$2),"")</f>
        <v/>
      </c>
      <c r="H15" s="544" t="str">
        <f>IF(COUNTIF(H18:H31,'Dados de Físico Semanal'!$C$2)&gt;0,COUNTIF(H18:H31,'Dados de Físico Semanal'!$C$2),"")</f>
        <v/>
      </c>
      <c r="I15" s="544" t="str">
        <f>IF(COUNTIF(I18:I31,'Dados de Físico Semanal'!$C$2)&gt;0,COUNTIF(I18:I31,'Dados de Físico Semanal'!$C$2),"")</f>
        <v/>
      </c>
      <c r="J15" s="544" t="str">
        <f>IF(COUNTIF(J18:J31,'Dados de Físico Semanal'!$C$2)&gt;0,COUNTIF(J18:J31,'Dados de Físico Semanal'!$C$2),"")</f>
        <v/>
      </c>
      <c r="K15" s="544" t="str">
        <f>IF(COUNTIF(K18:K31,'Dados de Físico Semanal'!$C$2)&gt;0,COUNTIF(K18:K31,'Dados de Físico Semanal'!$C$2),"")</f>
        <v/>
      </c>
      <c r="L15" s="544" t="str">
        <f>IF(COUNTIF(L18:L31,'Dados de Físico Semanal'!$C$2)&gt;0,COUNTIF(L18:L31,'Dados de Físico Semanal'!$C$2),"")</f>
        <v/>
      </c>
      <c r="M15" s="544" t="str">
        <f>IF(COUNTIF(M18:M31,'Dados de Físico Semanal'!$C$2)&gt;0,COUNTIF(M18:M31,'Dados de Físico Semanal'!$C$2),"")</f>
        <v/>
      </c>
      <c r="N15" s="544" t="str">
        <f>IF(COUNTIF(N18:N31,'Dados de Físico Semanal'!$C$2)&gt;0,COUNTIF(N18:N31,'Dados de Físico Semanal'!$C$2),"")</f>
        <v/>
      </c>
      <c r="O15" s="544" t="str">
        <f>IF(COUNTIF(O18:O31,'Dados de Físico Semanal'!$C$2)&gt;0,COUNTIF(O18:O31,'Dados de Físico Semanal'!$C$2),"")</f>
        <v/>
      </c>
      <c r="P15" s="544" t="str">
        <f>IF(COUNTIF(P18:P31,'Dados de Físico Semanal'!$C$2)&gt;0,COUNTIF(P18:P31,'Dados de Físico Semanal'!$C$2),"")</f>
        <v/>
      </c>
      <c r="Q15" s="544" t="str">
        <f>IF(COUNTIF(Q18:Q31,'Dados de Físico Semanal'!$C$2)&gt;0,COUNTIF(Q18:Q31,'Dados de Físico Semanal'!$C$2),"")</f>
        <v/>
      </c>
      <c r="R15" s="552" t="str">
        <f>IF(COUNTIF(R18:R31,'Dados de Físico Semanal'!$C$2)&gt;0,COUNTIF(R18:R31,'Dados de Físico Semanal'!$C$2),"")</f>
        <v/>
      </c>
      <c r="V15" s="340"/>
    </row>
    <row r="16" spans="2:22" x14ac:dyDescent="0.2">
      <c r="B16" s="553">
        <v>44669</v>
      </c>
      <c r="C16" s="526">
        <f t="shared" ref="C16:C17" si="17">IF(COUNTIF(D16:R16,$B$4)&gt;0,COUNTIF(D16:R16,$B$4),"")</f>
        <v>1</v>
      </c>
      <c r="D16" s="554" t="s">
        <v>407</v>
      </c>
      <c r="E16" s="555"/>
      <c r="F16" s="555"/>
      <c r="G16" s="555"/>
      <c r="H16" s="555"/>
      <c r="I16" s="555"/>
      <c r="J16" s="554"/>
      <c r="K16" s="554"/>
      <c r="L16" s="555"/>
      <c r="M16" s="555"/>
      <c r="N16" s="555"/>
      <c r="O16" s="555"/>
      <c r="P16" s="555"/>
      <c r="Q16" s="555"/>
      <c r="R16" s="556"/>
      <c r="V16" s="340"/>
    </row>
    <row r="17" spans="2:22" x14ac:dyDescent="0.2">
      <c r="B17" s="553">
        <v>44670</v>
      </c>
      <c r="C17" s="526">
        <f t="shared" si="17"/>
        <v>3</v>
      </c>
      <c r="D17" s="555" t="s">
        <v>407</v>
      </c>
      <c r="E17" s="555"/>
      <c r="F17" s="555"/>
      <c r="G17" s="555"/>
      <c r="H17" s="555"/>
      <c r="I17" s="555"/>
      <c r="J17" s="554" t="s">
        <v>407</v>
      </c>
      <c r="K17" s="554" t="s">
        <v>407</v>
      </c>
      <c r="L17" s="554"/>
      <c r="M17" s="555"/>
      <c r="N17" s="555"/>
      <c r="O17" s="555"/>
      <c r="P17" s="555"/>
      <c r="Q17" s="555"/>
      <c r="R17" s="556"/>
      <c r="V17" s="340"/>
    </row>
    <row r="18" spans="2:22" x14ac:dyDescent="0.2">
      <c r="B18" s="553">
        <v>44671</v>
      </c>
      <c r="C18" s="526">
        <f t="shared" ref="C18:C21" si="18">IF(COUNTIF(D18:R18,$B$4)&gt;0,COUNTIF(D18:R18,$B$4),"")</f>
        <v>2</v>
      </c>
      <c r="D18" s="555" t="s">
        <v>407</v>
      </c>
      <c r="E18" s="555"/>
      <c r="F18" s="554"/>
      <c r="G18" s="555"/>
      <c r="H18" s="555"/>
      <c r="I18" s="555"/>
      <c r="J18" s="555" t="s">
        <v>605</v>
      </c>
      <c r="K18" s="555" t="s">
        <v>605</v>
      </c>
      <c r="L18" s="554" t="s">
        <v>407</v>
      </c>
      <c r="M18" s="555"/>
      <c r="N18" s="555"/>
      <c r="O18" s="555"/>
      <c r="P18" s="555"/>
      <c r="Q18" s="555"/>
      <c r="R18" s="556"/>
    </row>
    <row r="19" spans="2:22" x14ac:dyDescent="0.2">
      <c r="B19" s="553">
        <v>44672</v>
      </c>
      <c r="C19" s="526">
        <f t="shared" si="18"/>
        <v>4</v>
      </c>
      <c r="D19" s="555" t="s">
        <v>407</v>
      </c>
      <c r="E19" s="555"/>
      <c r="F19" s="554" t="s">
        <v>407</v>
      </c>
      <c r="G19" s="555"/>
      <c r="H19" s="555"/>
      <c r="I19" s="555"/>
      <c r="J19" s="555"/>
      <c r="K19" s="555"/>
      <c r="L19" s="554" t="s">
        <v>407</v>
      </c>
      <c r="M19" s="554" t="s">
        <v>407</v>
      </c>
      <c r="N19" s="555"/>
      <c r="O19" s="555"/>
      <c r="P19" s="555"/>
      <c r="Q19" s="555"/>
      <c r="R19" s="556"/>
    </row>
    <row r="20" spans="2:22" x14ac:dyDescent="0.2">
      <c r="B20" s="553">
        <v>44673</v>
      </c>
      <c r="C20" s="526">
        <f t="shared" si="18"/>
        <v>4</v>
      </c>
      <c r="D20" s="555" t="s">
        <v>407</v>
      </c>
      <c r="E20" s="555"/>
      <c r="F20" s="554" t="s">
        <v>407</v>
      </c>
      <c r="G20" s="555"/>
      <c r="H20" s="555"/>
      <c r="I20" s="555"/>
      <c r="J20" s="555"/>
      <c r="K20" s="555"/>
      <c r="L20" s="554" t="s">
        <v>407</v>
      </c>
      <c r="M20" s="554" t="s">
        <v>407</v>
      </c>
      <c r="N20" s="555"/>
      <c r="O20" s="555"/>
      <c r="P20" s="555"/>
      <c r="Q20" s="555"/>
      <c r="R20" s="556"/>
    </row>
    <row r="21" spans="2:22" x14ac:dyDescent="0.2">
      <c r="B21" s="553">
        <v>44674</v>
      </c>
      <c r="C21" s="526">
        <f t="shared" si="18"/>
        <v>4</v>
      </c>
      <c r="D21" s="555" t="s">
        <v>407</v>
      </c>
      <c r="E21" s="555"/>
      <c r="F21" s="554" t="s">
        <v>407</v>
      </c>
      <c r="G21" s="555"/>
      <c r="H21" s="555"/>
      <c r="I21" s="555"/>
      <c r="J21" s="555"/>
      <c r="K21" s="555"/>
      <c r="L21" s="554" t="s">
        <v>407</v>
      </c>
      <c r="M21" s="554" t="s">
        <v>407</v>
      </c>
      <c r="N21" s="555"/>
      <c r="O21" s="555"/>
      <c r="P21" s="555"/>
      <c r="Q21" s="555"/>
      <c r="R21" s="556"/>
    </row>
    <row r="22" spans="2:22" x14ac:dyDescent="0.2">
      <c r="B22" s="538" t="s">
        <v>610</v>
      </c>
      <c r="C22" s="526"/>
      <c r="D22" s="557">
        <f>IF(COUNTIF(D16:D20,$B$4)&gt;0,COUNTIF(D16:D20,$B$4),"")</f>
        <v>5</v>
      </c>
      <c r="E22" s="557" t="str">
        <f t="shared" ref="E22:R22" si="19">IF(COUNTIF(E16:E20,$B$4)&gt;0,COUNTIF(E16:E20,$B$4),"")</f>
        <v/>
      </c>
      <c r="F22" s="557">
        <f t="shared" si="19"/>
        <v>2</v>
      </c>
      <c r="G22" s="557" t="str">
        <f t="shared" si="19"/>
        <v/>
      </c>
      <c r="H22" s="557" t="str">
        <f t="shared" si="19"/>
        <v/>
      </c>
      <c r="I22" s="557" t="str">
        <f t="shared" si="19"/>
        <v/>
      </c>
      <c r="J22" s="557">
        <f t="shared" si="19"/>
        <v>1</v>
      </c>
      <c r="K22" s="557">
        <f t="shared" si="19"/>
        <v>1</v>
      </c>
      <c r="L22" s="557">
        <f t="shared" si="19"/>
        <v>3</v>
      </c>
      <c r="M22" s="557">
        <f t="shared" si="19"/>
        <v>2</v>
      </c>
      <c r="N22" s="557" t="str">
        <f t="shared" si="19"/>
        <v/>
      </c>
      <c r="O22" s="557" t="str">
        <f t="shared" si="19"/>
        <v/>
      </c>
      <c r="P22" s="557" t="str">
        <f t="shared" si="19"/>
        <v/>
      </c>
      <c r="Q22" s="557" t="str">
        <f t="shared" si="19"/>
        <v/>
      </c>
      <c r="R22" s="558" t="str">
        <f t="shared" si="19"/>
        <v/>
      </c>
    </row>
    <row r="23" spans="2:22" x14ac:dyDescent="0.2">
      <c r="B23" s="543" t="s">
        <v>611</v>
      </c>
      <c r="C23" s="559">
        <f ca="1">IF(B21&lt;=TODAY(),SUM(D23:R23),"")</f>
        <v>1635</v>
      </c>
      <c r="D23" s="560">
        <f t="shared" ref="D23:R23" si="20">IF(COUNTIF(D$16:D$20,$B$4)+N("inserir só nas proximas +CONT.SE(D$6:D$7;$B$4)")&gt;0,(COUNTIF(D$16:D$20,$B$4)+N("inserir só nas proximas+CONT.SE(D$6:D$7;$B$4)"))*D$5,"")</f>
        <v>675</v>
      </c>
      <c r="E23" s="560" t="str">
        <f t="shared" si="20"/>
        <v/>
      </c>
      <c r="F23" s="560">
        <f t="shared" si="20"/>
        <v>330</v>
      </c>
      <c r="G23" s="560" t="str">
        <f t="shared" si="20"/>
        <v/>
      </c>
      <c r="H23" s="560" t="str">
        <f t="shared" si="20"/>
        <v/>
      </c>
      <c r="I23" s="560" t="str">
        <f t="shared" si="20"/>
        <v/>
      </c>
      <c r="J23" s="560">
        <f t="shared" si="20"/>
        <v>90</v>
      </c>
      <c r="K23" s="560">
        <f t="shared" si="20"/>
        <v>90</v>
      </c>
      <c r="L23" s="560">
        <f t="shared" si="20"/>
        <v>270</v>
      </c>
      <c r="M23" s="560">
        <f t="shared" si="20"/>
        <v>180</v>
      </c>
      <c r="N23" s="560" t="str">
        <f t="shared" si="20"/>
        <v/>
      </c>
      <c r="O23" s="560" t="str">
        <f t="shared" si="20"/>
        <v/>
      </c>
      <c r="P23" s="560" t="str">
        <f t="shared" si="20"/>
        <v/>
      </c>
      <c r="Q23" s="560" t="str">
        <f t="shared" si="20"/>
        <v/>
      </c>
      <c r="R23" s="561" t="str">
        <f t="shared" si="20"/>
        <v/>
      </c>
    </row>
    <row r="24" spans="2:22" x14ac:dyDescent="0.2">
      <c r="B24" s="562"/>
      <c r="C24" s="187"/>
      <c r="D24" s="563">
        <v>675</v>
      </c>
      <c r="E24" s="563"/>
      <c r="F24" s="563">
        <v>330</v>
      </c>
      <c r="G24" s="563"/>
      <c r="H24" s="563"/>
      <c r="I24" s="563"/>
      <c r="J24" s="563">
        <v>90</v>
      </c>
      <c r="K24" s="563">
        <v>90</v>
      </c>
      <c r="L24" s="563">
        <v>270</v>
      </c>
      <c r="M24" s="563">
        <v>180</v>
      </c>
      <c r="N24" s="563"/>
      <c r="O24" s="563"/>
      <c r="P24" s="563"/>
      <c r="Q24" s="563"/>
      <c r="R24" s="564"/>
    </row>
    <row r="25" spans="2:22" x14ac:dyDescent="0.2">
      <c r="B25" s="565">
        <v>44675</v>
      </c>
      <c r="C25" s="566"/>
      <c r="D25" s="567"/>
      <c r="E25" s="567"/>
      <c r="F25" s="567"/>
      <c r="G25" s="567"/>
      <c r="H25" s="567"/>
      <c r="I25" s="567"/>
      <c r="J25" s="567"/>
      <c r="K25" s="567"/>
      <c r="L25" s="567"/>
      <c r="M25" s="567"/>
      <c r="N25" s="567"/>
      <c r="O25" s="567"/>
      <c r="P25" s="567"/>
      <c r="Q25" s="567"/>
      <c r="R25" s="568"/>
    </row>
    <row r="26" spans="2:22" x14ac:dyDescent="0.2">
      <c r="B26" s="569">
        <v>44676</v>
      </c>
      <c r="C26" s="570">
        <f t="shared" ref="C26:C31" si="21">IF(COUNTIF(D26:R26,$B$4)&gt;0,COUNTIF(D26:R26,$B$4),"")</f>
        <v>4</v>
      </c>
      <c r="D26" s="571" t="s">
        <v>407</v>
      </c>
      <c r="E26" s="572"/>
      <c r="F26" s="571" t="s">
        <v>407</v>
      </c>
      <c r="G26" s="572"/>
      <c r="H26" s="572"/>
      <c r="I26" s="572"/>
      <c r="J26" s="572"/>
      <c r="K26" s="572"/>
      <c r="L26" s="571" t="s">
        <v>407</v>
      </c>
      <c r="M26" s="571" t="s">
        <v>407</v>
      </c>
      <c r="N26" s="572"/>
      <c r="O26" s="572"/>
      <c r="P26" s="572"/>
      <c r="Q26" s="572"/>
      <c r="R26" s="573"/>
    </row>
    <row r="27" spans="2:22" x14ac:dyDescent="0.2">
      <c r="B27" s="553">
        <v>44677</v>
      </c>
      <c r="C27" s="526">
        <f t="shared" si="21"/>
        <v>4</v>
      </c>
      <c r="D27" s="555" t="s">
        <v>407</v>
      </c>
      <c r="E27" s="555"/>
      <c r="F27" s="555" t="s">
        <v>407</v>
      </c>
      <c r="G27" s="555"/>
      <c r="H27" s="555"/>
      <c r="I27" s="555"/>
      <c r="J27" s="555"/>
      <c r="K27" s="555"/>
      <c r="L27" s="555" t="s">
        <v>407</v>
      </c>
      <c r="M27" s="555" t="s">
        <v>407</v>
      </c>
      <c r="N27" s="555"/>
      <c r="O27" s="555"/>
      <c r="P27" s="555"/>
      <c r="Q27" s="555"/>
      <c r="R27" s="556"/>
    </row>
    <row r="28" spans="2:22" x14ac:dyDescent="0.2">
      <c r="B28" s="553">
        <v>44678</v>
      </c>
      <c r="C28" s="526">
        <f t="shared" si="21"/>
        <v>4</v>
      </c>
      <c r="D28" s="555" t="s">
        <v>407</v>
      </c>
      <c r="E28" s="555"/>
      <c r="F28" s="555" t="s">
        <v>407</v>
      </c>
      <c r="G28" s="555"/>
      <c r="H28" s="555"/>
      <c r="I28" s="555"/>
      <c r="J28" s="555"/>
      <c r="K28" s="555"/>
      <c r="L28" s="555" t="s">
        <v>407</v>
      </c>
      <c r="M28" s="555" t="s">
        <v>407</v>
      </c>
      <c r="N28" s="555"/>
      <c r="O28" s="555"/>
      <c r="P28" s="555"/>
      <c r="Q28" s="555"/>
      <c r="R28" s="556"/>
    </row>
    <row r="29" spans="2:22" x14ac:dyDescent="0.2">
      <c r="B29" s="553">
        <v>44679</v>
      </c>
      <c r="C29" s="526">
        <f t="shared" si="21"/>
        <v>4</v>
      </c>
      <c r="D29" s="555" t="s">
        <v>407</v>
      </c>
      <c r="E29" s="555"/>
      <c r="F29" s="555" t="s">
        <v>407</v>
      </c>
      <c r="G29" s="555"/>
      <c r="H29" s="555"/>
      <c r="I29" s="555"/>
      <c r="J29" s="555"/>
      <c r="K29" s="555"/>
      <c r="L29" s="555" t="s">
        <v>407</v>
      </c>
      <c r="M29" s="555" t="s">
        <v>407</v>
      </c>
      <c r="N29" s="555"/>
      <c r="O29" s="555"/>
      <c r="P29" s="555"/>
      <c r="Q29" s="555"/>
      <c r="R29" s="556"/>
    </row>
    <row r="30" spans="2:22" x14ac:dyDescent="0.2">
      <c r="B30" s="553">
        <v>44680</v>
      </c>
      <c r="C30" s="526">
        <f t="shared" si="21"/>
        <v>4</v>
      </c>
      <c r="D30" s="555" t="s">
        <v>407</v>
      </c>
      <c r="E30" s="555"/>
      <c r="F30" s="555" t="s">
        <v>407</v>
      </c>
      <c r="G30" s="555"/>
      <c r="H30" s="555"/>
      <c r="I30" s="555"/>
      <c r="J30" s="555"/>
      <c r="K30" s="555"/>
      <c r="L30" s="555" t="s">
        <v>407</v>
      </c>
      <c r="M30" s="555" t="s">
        <v>407</v>
      </c>
      <c r="N30" s="555"/>
      <c r="O30" s="555"/>
      <c r="P30" s="555"/>
      <c r="Q30" s="555"/>
      <c r="R30" s="556"/>
    </row>
    <row r="31" spans="2:22" x14ac:dyDescent="0.2">
      <c r="B31" s="553">
        <v>44681</v>
      </c>
      <c r="C31" s="526">
        <f t="shared" si="21"/>
        <v>4</v>
      </c>
      <c r="D31" s="555" t="s">
        <v>407</v>
      </c>
      <c r="E31" s="555"/>
      <c r="F31" s="555" t="s">
        <v>407</v>
      </c>
      <c r="G31" s="555"/>
      <c r="H31" s="555"/>
      <c r="I31" s="555"/>
      <c r="J31" s="555"/>
      <c r="K31" s="555"/>
      <c r="L31" s="555" t="s">
        <v>407</v>
      </c>
      <c r="M31" s="555" t="s">
        <v>407</v>
      </c>
      <c r="N31" s="555"/>
      <c r="O31" s="555"/>
      <c r="P31" s="555"/>
      <c r="Q31" s="555"/>
      <c r="R31" s="556"/>
    </row>
    <row r="32" spans="2:22" x14ac:dyDescent="0.2">
      <c r="B32" s="531" t="s">
        <v>610</v>
      </c>
      <c r="C32" s="526"/>
      <c r="D32" s="557">
        <f>IF(COUNTIF($D$26:$D$30,$B$4)+COUNTIF($D$21:$D$22,$B$4)&gt;0,COUNTIF($D$26:$D$30,$B$4)+COUNTIF($D$21:$D$22,$B$4),"")</f>
        <v>6</v>
      </c>
      <c r="E32" s="557" t="str">
        <f t="shared" ref="E32:R32" si="22">IF(COUNTIF(E26:E30,$B$4)+COUNTIF(E21:E22,$B$4)&gt;0,COUNTIF(E26:E30,$B$4)+COUNTIF(E21:E22,$B$4),"")</f>
        <v/>
      </c>
      <c r="F32" s="557">
        <f t="shared" si="22"/>
        <v>6</v>
      </c>
      <c r="G32" s="557" t="str">
        <f t="shared" si="22"/>
        <v/>
      </c>
      <c r="H32" s="557" t="str">
        <f t="shared" si="22"/>
        <v/>
      </c>
      <c r="I32" s="557" t="str">
        <f t="shared" si="22"/>
        <v/>
      </c>
      <c r="J32" s="557" t="str">
        <f t="shared" si="22"/>
        <v/>
      </c>
      <c r="K32" s="557" t="str">
        <f t="shared" si="22"/>
        <v/>
      </c>
      <c r="L32" s="557">
        <f t="shared" si="22"/>
        <v>6</v>
      </c>
      <c r="M32" s="557">
        <f t="shared" si="22"/>
        <v>6</v>
      </c>
      <c r="N32" s="557" t="str">
        <f t="shared" si="22"/>
        <v/>
      </c>
      <c r="O32" s="557" t="str">
        <f t="shared" si="22"/>
        <v/>
      </c>
      <c r="P32" s="557" t="str">
        <f t="shared" si="22"/>
        <v/>
      </c>
      <c r="Q32" s="557" t="str">
        <f t="shared" si="22"/>
        <v/>
      </c>
      <c r="R32" s="558" t="str">
        <f t="shared" si="22"/>
        <v/>
      </c>
    </row>
    <row r="33" spans="2:19" x14ac:dyDescent="0.2">
      <c r="B33" s="538" t="s">
        <v>611</v>
      </c>
      <c r="C33" s="559">
        <f ca="1">IF(B31&lt;=TODAY(),SUM(D33:R33),"")</f>
        <v>2880</v>
      </c>
      <c r="D33" s="560">
        <f t="shared" ref="D33:R33" si="23">IF(COUNTIF(D$26:D$30,$B$4)+COUNTIF(D$21:D$22,$B$4)&gt;0,(COUNTIF(D$26:D$30,$B$4)+COUNTIF(D$21:D$22,$B$4))*D$5,"")</f>
        <v>810</v>
      </c>
      <c r="E33" s="560" t="str">
        <f t="shared" si="23"/>
        <v/>
      </c>
      <c r="F33" s="560">
        <f t="shared" si="23"/>
        <v>990</v>
      </c>
      <c r="G33" s="560" t="str">
        <f t="shared" si="23"/>
        <v/>
      </c>
      <c r="H33" s="560" t="str">
        <f t="shared" si="23"/>
        <v/>
      </c>
      <c r="I33" s="560" t="str">
        <f t="shared" si="23"/>
        <v/>
      </c>
      <c r="J33" s="560" t="str">
        <f t="shared" si="23"/>
        <v/>
      </c>
      <c r="K33" s="560" t="str">
        <f t="shared" si="23"/>
        <v/>
      </c>
      <c r="L33" s="560">
        <f t="shared" si="23"/>
        <v>540</v>
      </c>
      <c r="M33" s="560">
        <f t="shared" si="23"/>
        <v>540</v>
      </c>
      <c r="N33" s="560" t="str">
        <f t="shared" si="23"/>
        <v/>
      </c>
      <c r="O33" s="560" t="str">
        <f t="shared" si="23"/>
        <v/>
      </c>
      <c r="P33" s="560" t="str">
        <f t="shared" si="23"/>
        <v/>
      </c>
      <c r="Q33" s="560" t="str">
        <f t="shared" si="23"/>
        <v/>
      </c>
      <c r="R33" s="561" t="str">
        <f t="shared" si="23"/>
        <v/>
      </c>
    </row>
    <row r="34" spans="2:19" x14ac:dyDescent="0.2">
      <c r="B34" s="543"/>
      <c r="C34" s="574"/>
      <c r="D34" s="563">
        <v>810</v>
      </c>
      <c r="E34" s="563"/>
      <c r="F34" s="563">
        <v>990</v>
      </c>
      <c r="G34" s="563"/>
      <c r="H34" s="563"/>
      <c r="I34" s="563"/>
      <c r="J34" s="563"/>
      <c r="K34" s="563"/>
      <c r="L34" s="563">
        <v>540</v>
      </c>
      <c r="M34" s="563">
        <v>540</v>
      </c>
      <c r="N34" s="563"/>
      <c r="O34" s="563"/>
      <c r="P34" s="563"/>
      <c r="Q34" s="563"/>
      <c r="R34" s="564"/>
    </row>
    <row r="35" spans="2:19" ht="13.5" thickBot="1" x14ac:dyDescent="0.25">
      <c r="B35" s="575" t="s">
        <v>624</v>
      </c>
      <c r="C35" s="576">
        <f>SUM(D35:R35)</f>
        <v>4515</v>
      </c>
      <c r="D35" s="577">
        <f t="shared" ref="D35:R35" si="24">IFERROR(IF(SUM(D23,D33)&gt;0,SUM(D23,D33),""),"")</f>
        <v>1485</v>
      </c>
      <c r="E35" s="577" t="str">
        <f t="shared" si="24"/>
        <v/>
      </c>
      <c r="F35" s="577">
        <f t="shared" si="24"/>
        <v>1320</v>
      </c>
      <c r="G35" s="577" t="str">
        <f t="shared" si="24"/>
        <v/>
      </c>
      <c r="H35" s="577" t="str">
        <f t="shared" si="24"/>
        <v/>
      </c>
      <c r="I35" s="577" t="str">
        <f t="shared" si="24"/>
        <v/>
      </c>
      <c r="J35" s="577">
        <f t="shared" si="24"/>
        <v>90</v>
      </c>
      <c r="K35" s="577">
        <f t="shared" si="24"/>
        <v>90</v>
      </c>
      <c r="L35" s="577">
        <f t="shared" si="24"/>
        <v>810</v>
      </c>
      <c r="M35" s="577">
        <f t="shared" si="24"/>
        <v>720</v>
      </c>
      <c r="N35" s="577" t="str">
        <f t="shared" si="24"/>
        <v/>
      </c>
      <c r="O35" s="577" t="str">
        <f t="shared" si="24"/>
        <v/>
      </c>
      <c r="P35" s="577" t="str">
        <f t="shared" si="24"/>
        <v/>
      </c>
      <c r="Q35" s="577" t="str">
        <f t="shared" si="24"/>
        <v/>
      </c>
      <c r="R35" s="578" t="str">
        <f t="shared" si="24"/>
        <v/>
      </c>
    </row>
    <row r="36" spans="2:19" x14ac:dyDescent="0.2"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M36" s="579"/>
      <c r="N36" s="579"/>
      <c r="O36" s="579"/>
      <c r="P36" s="579"/>
      <c r="Q36" s="579"/>
      <c r="R36" s="579"/>
    </row>
    <row r="37" spans="2:19" x14ac:dyDescent="0.2">
      <c r="B37" s="579"/>
      <c r="C37" s="579"/>
      <c r="D37" s="579"/>
      <c r="E37" s="579"/>
      <c r="F37" s="579"/>
      <c r="G37" s="579"/>
      <c r="H37" s="579"/>
      <c r="I37" s="579"/>
      <c r="J37" s="579"/>
      <c r="K37" s="579"/>
      <c r="L37" s="579"/>
      <c r="M37" s="579"/>
      <c r="N37" s="579"/>
      <c r="O37" s="579"/>
      <c r="P37" s="579"/>
      <c r="Q37" s="579"/>
      <c r="R37" s="579"/>
    </row>
    <row r="38" spans="2:19" x14ac:dyDescent="0.2">
      <c r="B38" s="579"/>
      <c r="C38" s="579"/>
      <c r="D38" s="579"/>
      <c r="E38" s="579"/>
      <c r="F38" s="579"/>
      <c r="G38" s="579"/>
      <c r="H38" s="579"/>
      <c r="I38" s="579"/>
      <c r="J38" s="579"/>
      <c r="K38" s="579"/>
      <c r="L38" s="579"/>
      <c r="M38" s="579"/>
      <c r="N38" s="579"/>
      <c r="O38" s="579"/>
      <c r="P38" s="579"/>
      <c r="Q38" s="579"/>
      <c r="R38" s="579"/>
      <c r="S38" s="341"/>
    </row>
    <row r="39" spans="2:19" x14ac:dyDescent="0.2">
      <c r="B39" s="579"/>
      <c r="C39" s="579"/>
      <c r="D39" s="579"/>
      <c r="E39" s="579"/>
      <c r="F39" s="579"/>
      <c r="G39" s="579"/>
      <c r="H39" s="579"/>
      <c r="I39" s="579"/>
      <c r="J39" s="579"/>
      <c r="K39" s="579"/>
      <c r="L39" s="579"/>
      <c r="M39" s="579"/>
      <c r="N39" s="579"/>
      <c r="O39" s="579"/>
      <c r="P39" s="579"/>
      <c r="Q39" s="579"/>
      <c r="R39" s="579"/>
      <c r="S39" s="341"/>
    </row>
    <row r="40" spans="2:19" x14ac:dyDescent="0.2">
      <c r="B40" s="579"/>
      <c r="C40" s="579"/>
      <c r="D40" s="579"/>
      <c r="E40" s="579"/>
      <c r="F40" s="579"/>
      <c r="G40" s="579"/>
      <c r="H40" s="579"/>
      <c r="I40" s="579"/>
      <c r="J40" s="579"/>
      <c r="K40" s="579"/>
      <c r="L40" s="579"/>
      <c r="M40" s="579"/>
      <c r="N40" s="579"/>
      <c r="O40" s="579"/>
      <c r="P40" s="579"/>
      <c r="Q40" s="579"/>
      <c r="R40" s="579"/>
      <c r="S40" s="341"/>
    </row>
    <row r="41" spans="2:19" x14ac:dyDescent="0.2">
      <c r="B41" s="579"/>
      <c r="C41" s="579"/>
      <c r="D41" s="579"/>
      <c r="E41" s="579"/>
      <c r="F41" s="579"/>
      <c r="G41" s="579"/>
      <c r="H41" s="579"/>
      <c r="I41" s="579"/>
      <c r="J41" s="579"/>
      <c r="K41" s="579"/>
      <c r="L41" s="579"/>
      <c r="M41" s="579"/>
      <c r="N41" s="579"/>
      <c r="O41" s="579"/>
      <c r="P41" s="579"/>
      <c r="Q41" s="579"/>
      <c r="R41" s="579"/>
      <c r="S41" s="341"/>
    </row>
    <row r="42" spans="2:19" x14ac:dyDescent="0.2">
      <c r="B42" s="579"/>
      <c r="C42" s="579"/>
      <c r="D42" s="579"/>
      <c r="E42" s="579"/>
      <c r="F42" s="579"/>
      <c r="G42" s="579"/>
      <c r="H42" s="579"/>
      <c r="I42" s="579"/>
      <c r="J42" s="579"/>
      <c r="K42" s="579"/>
      <c r="L42" s="579"/>
      <c r="M42" s="579"/>
      <c r="N42" s="579"/>
      <c r="O42" s="579"/>
      <c r="P42" s="579"/>
      <c r="Q42" s="579"/>
      <c r="R42" s="579"/>
      <c r="S42" s="341"/>
    </row>
    <row r="43" spans="2:19" ht="13.5" thickBot="1" x14ac:dyDescent="0.25">
      <c r="B43" s="579"/>
      <c r="C43" s="579"/>
      <c r="D43" s="579"/>
      <c r="E43" s="579"/>
      <c r="F43" s="579"/>
      <c r="G43" s="579"/>
      <c r="H43" s="579"/>
      <c r="I43" s="579"/>
      <c r="J43" s="579"/>
      <c r="K43" s="579"/>
      <c r="L43" s="579"/>
      <c r="M43" s="579"/>
      <c r="N43" s="579"/>
      <c r="O43" s="579"/>
      <c r="P43" s="579"/>
      <c r="Q43" s="579"/>
      <c r="R43" s="579"/>
      <c r="S43" s="341"/>
    </row>
    <row r="44" spans="2:19" ht="18" x14ac:dyDescent="0.25">
      <c r="B44" s="735" t="s">
        <v>613</v>
      </c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36"/>
      <c r="P44" s="736"/>
      <c r="Q44" s="736"/>
      <c r="R44" s="737"/>
      <c r="S44" s="341"/>
    </row>
    <row r="45" spans="2:19" x14ac:dyDescent="0.2">
      <c r="B45" s="538" t="s">
        <v>594</v>
      </c>
      <c r="C45" s="539"/>
      <c r="D45" s="533"/>
      <c r="E45" s="534"/>
      <c r="F45" s="533"/>
      <c r="G45" s="533"/>
      <c r="H45" s="534"/>
      <c r="I45" s="535"/>
      <c r="J45" s="536"/>
      <c r="K45" s="533"/>
      <c r="L45" s="533"/>
      <c r="M45" s="533"/>
      <c r="N45" s="534"/>
      <c r="O45" s="537"/>
      <c r="P45" s="537"/>
      <c r="Q45" s="537"/>
      <c r="R45" s="535"/>
      <c r="S45" s="341"/>
    </row>
    <row r="46" spans="2:19" x14ac:dyDescent="0.2">
      <c r="B46" s="538" t="s">
        <v>609</v>
      </c>
      <c r="C46" s="539"/>
      <c r="D46" s="542">
        <f>IF(SUM(D55,D65,D75,D85)&gt;0,SUM(D55,D65,D75,D85),"")</f>
        <v>24</v>
      </c>
      <c r="E46" s="542">
        <f t="shared" ref="E46:R46" si="25">IF(SUM(E55,E65,E75,E85)&gt;0,SUM(E55,E65,E75,E85),"")</f>
        <v>9</v>
      </c>
      <c r="F46" s="542">
        <f t="shared" si="25"/>
        <v>24</v>
      </c>
      <c r="G46" s="542">
        <f t="shared" si="25"/>
        <v>14</v>
      </c>
      <c r="H46" s="542">
        <f t="shared" si="25"/>
        <v>3</v>
      </c>
      <c r="I46" s="542">
        <f t="shared" si="25"/>
        <v>4</v>
      </c>
      <c r="J46" s="542" t="str">
        <f t="shared" si="25"/>
        <v/>
      </c>
      <c r="K46" s="542" t="str">
        <f t="shared" si="25"/>
        <v/>
      </c>
      <c r="L46" s="542">
        <f t="shared" si="25"/>
        <v>22</v>
      </c>
      <c r="M46" s="542">
        <f t="shared" si="25"/>
        <v>24</v>
      </c>
      <c r="N46" s="542">
        <f t="shared" si="25"/>
        <v>20</v>
      </c>
      <c r="O46" s="542">
        <f t="shared" si="25"/>
        <v>17</v>
      </c>
      <c r="P46" s="542">
        <f t="shared" si="25"/>
        <v>4</v>
      </c>
      <c r="Q46" s="542" t="str">
        <f t="shared" si="25"/>
        <v/>
      </c>
      <c r="R46" s="551" t="str">
        <f t="shared" si="25"/>
        <v/>
      </c>
      <c r="S46" s="341"/>
    </row>
    <row r="47" spans="2:19" x14ac:dyDescent="0.2">
      <c r="B47" s="543" t="s">
        <v>623</v>
      </c>
      <c r="C47" s="539"/>
      <c r="D47" s="544" t="str">
        <f>IF(COUNTIF(D48:D90,'Dados de Físico Semanal'!$C$2)&gt;0,COUNTIF(D48:D90,'Dados de Físico Semanal'!$C$2),"")</f>
        <v/>
      </c>
      <c r="E47" s="544" t="str">
        <f>IF(COUNTIF(E48:E90,'Dados de Físico Semanal'!$C$2)&gt;0,COUNTIF(E48:E90,'Dados de Físico Semanal'!$C$2),"")</f>
        <v/>
      </c>
      <c r="F47" s="544" t="str">
        <f>IF(COUNTIF(F48:F90,'Dados de Físico Semanal'!$C$2)&gt;0,COUNTIF(F48:F90,'Dados de Físico Semanal'!$C$2),"")</f>
        <v/>
      </c>
      <c r="G47" s="544" t="str">
        <f>IF(COUNTIF(G48:G90,'Dados de Físico Semanal'!$C$2)&gt;0,COUNTIF(G48:G90,'Dados de Físico Semanal'!$C$2),"")</f>
        <v/>
      </c>
      <c r="H47" s="544" t="str">
        <f>IF(COUNTIF(H48:H90,'Dados de Físico Semanal'!$C$2)&gt;0,COUNTIF(H48:H90,'Dados de Físico Semanal'!$C$2),"")</f>
        <v/>
      </c>
      <c r="I47" s="544" t="str">
        <f>IF(COUNTIF(I48:I90,'Dados de Físico Semanal'!$C$2)&gt;0,COUNTIF(I48:I90,'Dados de Físico Semanal'!$C$2),"")</f>
        <v/>
      </c>
      <c r="J47" s="544" t="str">
        <f>IF(COUNTIF(J48:J90,'Dados de Físico Semanal'!$C$2)&gt;0,COUNTIF(J48:J90,'Dados de Físico Semanal'!$C$2),"")</f>
        <v/>
      </c>
      <c r="K47" s="544" t="str">
        <f>IF(COUNTIF(K48:K90,'Dados de Físico Semanal'!$C$2)&gt;0,COUNTIF(K48:K90,'Dados de Físico Semanal'!$C$2),"")</f>
        <v/>
      </c>
      <c r="L47" s="544">
        <f>IF(COUNTIF(L48:L90,'Dados de Físico Semanal'!$C$2)&gt;0,COUNTIF(L48:L90,'Dados de Físico Semanal'!$C$2),"")</f>
        <v>2</v>
      </c>
      <c r="M47" s="544" t="str">
        <f>IF(COUNTIF(M48:M90,'Dados de Físico Semanal'!$C$2)&gt;0,COUNTIF(M48:M90,'Dados de Físico Semanal'!$C$2),"")</f>
        <v/>
      </c>
      <c r="N47" s="544">
        <f>IF(COUNTIF(N48:N90,'Dados de Físico Semanal'!$C$2)&gt;0,COUNTIF(N48:N90,'Dados de Físico Semanal'!$C$2),"")</f>
        <v>1</v>
      </c>
      <c r="O47" s="544">
        <f>IF(COUNTIF(O48:O90,'Dados de Físico Semanal'!$C$2)&gt;0,COUNTIF(O48:O90,'Dados de Físico Semanal'!$C$2),"")</f>
        <v>1</v>
      </c>
      <c r="P47" s="544" t="str">
        <f>IF(COUNTIF(P48:P90,'Dados de Físico Semanal'!$C$2)&gt;0,COUNTIF(P48:P90,'Dados de Físico Semanal'!$C$2),"")</f>
        <v/>
      </c>
      <c r="Q47" s="544" t="str">
        <f>IF(COUNTIF(Q48:Q90,'Dados de Físico Semanal'!$C$2)&gt;0,COUNTIF(Q48:Q90,'Dados de Físico Semanal'!$C$2),"")</f>
        <v/>
      </c>
      <c r="R47" s="552" t="str">
        <f>IF(COUNTIF(R48:R90,'Dados de Físico Semanal'!$C$2)&gt;0,COUNTIF(R48:R90,'Dados de Físico Semanal'!$C$2),"")</f>
        <v/>
      </c>
    </row>
    <row r="48" spans="2:19" x14ac:dyDescent="0.2">
      <c r="B48" s="580">
        <v>44682</v>
      </c>
      <c r="C48" s="566"/>
      <c r="D48" s="567"/>
      <c r="E48" s="567"/>
      <c r="F48" s="567"/>
      <c r="G48" s="567"/>
      <c r="H48" s="567"/>
      <c r="I48" s="567"/>
      <c r="J48" s="567"/>
      <c r="K48" s="567"/>
      <c r="L48" s="567"/>
      <c r="M48" s="567"/>
      <c r="N48" s="567"/>
      <c r="O48" s="567"/>
      <c r="P48" s="567"/>
      <c r="Q48" s="567"/>
      <c r="R48" s="568"/>
    </row>
    <row r="49" spans="2:19" x14ac:dyDescent="0.2">
      <c r="B49" s="569">
        <v>44683</v>
      </c>
      <c r="C49" s="187">
        <f t="shared" ref="C49" si="26">IF(COUNTIF(D49:R49,$B$4)&gt;0,COUNTIF(D49:R49,$B$4),"")</f>
        <v>4</v>
      </c>
      <c r="D49" s="571" t="s">
        <v>407</v>
      </c>
      <c r="E49" s="572"/>
      <c r="F49" s="571" t="s">
        <v>407</v>
      </c>
      <c r="G49" s="572"/>
      <c r="H49" s="572"/>
      <c r="I49" s="573"/>
      <c r="J49" s="581"/>
      <c r="K49" s="581"/>
      <c r="L49" s="571" t="s">
        <v>407</v>
      </c>
      <c r="M49" s="571" t="s">
        <v>407</v>
      </c>
      <c r="N49" s="572"/>
      <c r="O49" s="582"/>
      <c r="P49" s="582"/>
      <c r="Q49" s="582"/>
      <c r="R49" s="573"/>
    </row>
    <row r="50" spans="2:19" x14ac:dyDescent="0.2">
      <c r="B50" s="553">
        <v>44684</v>
      </c>
      <c r="C50" s="187">
        <f t="shared" ref="C50:C54" si="27">IF(COUNTIF(D50:R50,$B$4)&gt;0,COUNTIF(D50:R50,$B$4),"")</f>
        <v>4</v>
      </c>
      <c r="D50" s="554" t="s">
        <v>407</v>
      </c>
      <c r="E50" s="555"/>
      <c r="F50" s="554" t="s">
        <v>407</v>
      </c>
      <c r="G50" s="555"/>
      <c r="H50" s="555"/>
      <c r="I50" s="556"/>
      <c r="J50" s="583"/>
      <c r="K50" s="583"/>
      <c r="L50" s="554" t="s">
        <v>407</v>
      </c>
      <c r="M50" s="554" t="s">
        <v>407</v>
      </c>
      <c r="N50" s="555"/>
      <c r="O50" s="584"/>
      <c r="P50" s="584"/>
      <c r="Q50" s="584"/>
      <c r="R50" s="556"/>
    </row>
    <row r="51" spans="2:19" x14ac:dyDescent="0.2">
      <c r="B51" s="553">
        <v>44685</v>
      </c>
      <c r="C51" s="187">
        <f t="shared" si="27"/>
        <v>5</v>
      </c>
      <c r="D51" s="554" t="s">
        <v>407</v>
      </c>
      <c r="E51" s="555"/>
      <c r="F51" s="554" t="s">
        <v>407</v>
      </c>
      <c r="G51" s="555"/>
      <c r="H51" s="555"/>
      <c r="I51" s="556"/>
      <c r="J51" s="583"/>
      <c r="K51" s="583"/>
      <c r="L51" s="554" t="s">
        <v>407</v>
      </c>
      <c r="M51" s="554" t="s">
        <v>407</v>
      </c>
      <c r="N51" s="554" t="s">
        <v>407</v>
      </c>
      <c r="O51" s="585"/>
      <c r="P51" s="585"/>
      <c r="Q51" s="585"/>
      <c r="R51" s="556"/>
    </row>
    <row r="52" spans="2:19" x14ac:dyDescent="0.2">
      <c r="B52" s="553">
        <v>44686</v>
      </c>
      <c r="C52" s="187">
        <f t="shared" si="27"/>
        <v>5</v>
      </c>
      <c r="D52" s="554" t="s">
        <v>407</v>
      </c>
      <c r="E52" s="555"/>
      <c r="F52" s="554" t="s">
        <v>407</v>
      </c>
      <c r="G52" s="555"/>
      <c r="H52" s="555"/>
      <c r="I52" s="556"/>
      <c r="J52" s="583"/>
      <c r="K52" s="583"/>
      <c r="L52" s="554" t="s">
        <v>407</v>
      </c>
      <c r="M52" s="554" t="s">
        <v>407</v>
      </c>
      <c r="N52" s="554" t="s">
        <v>407</v>
      </c>
      <c r="O52" s="585"/>
      <c r="P52" s="585"/>
      <c r="Q52" s="585"/>
      <c r="R52" s="556"/>
    </row>
    <row r="53" spans="2:19" x14ac:dyDescent="0.2">
      <c r="B53" s="553">
        <v>44687</v>
      </c>
      <c r="C53" s="187">
        <f t="shared" si="27"/>
        <v>5</v>
      </c>
      <c r="D53" s="554" t="s">
        <v>407</v>
      </c>
      <c r="E53" s="555"/>
      <c r="F53" s="554" t="s">
        <v>407</v>
      </c>
      <c r="G53" s="555"/>
      <c r="H53" s="555"/>
      <c r="I53" s="556"/>
      <c r="J53" s="583"/>
      <c r="K53" s="583"/>
      <c r="L53" s="554" t="s">
        <v>407</v>
      </c>
      <c r="M53" s="554" t="s">
        <v>407</v>
      </c>
      <c r="N53" s="554" t="s">
        <v>407</v>
      </c>
      <c r="O53" s="585"/>
      <c r="P53" s="585"/>
      <c r="Q53" s="585"/>
      <c r="R53" s="556"/>
    </row>
    <row r="54" spans="2:19" x14ac:dyDescent="0.2">
      <c r="B54" s="586">
        <v>44688</v>
      </c>
      <c r="C54" s="187">
        <f t="shared" si="27"/>
        <v>5</v>
      </c>
      <c r="D54" s="587" t="s">
        <v>407</v>
      </c>
      <c r="E54" s="588"/>
      <c r="F54" s="587" t="s">
        <v>407</v>
      </c>
      <c r="G54" s="588"/>
      <c r="H54" s="588"/>
      <c r="I54" s="589"/>
      <c r="J54" s="590"/>
      <c r="K54" s="590"/>
      <c r="L54" s="587" t="s">
        <v>596</v>
      </c>
      <c r="M54" s="587" t="s">
        <v>407</v>
      </c>
      <c r="N54" s="587" t="s">
        <v>407</v>
      </c>
      <c r="O54" s="591" t="s">
        <v>407</v>
      </c>
      <c r="P54" s="591"/>
      <c r="Q54" s="591"/>
      <c r="R54" s="592"/>
    </row>
    <row r="55" spans="2:19" x14ac:dyDescent="0.2">
      <c r="B55" s="593" t="s">
        <v>610</v>
      </c>
      <c r="C55" s="187"/>
      <c r="D55" s="557">
        <f>IF(COUNTIF(D49:D53,$B$4)+COUNTIF(D31:D32,$B$4)&gt;0,COUNTIF(D49:D53,$B$4)+COUNTIF(D31:D32,$B$4),"")</f>
        <v>6</v>
      </c>
      <c r="E55" s="557" t="str">
        <f t="shared" ref="E55:R55" si="28">IF(COUNTIF(E49:E53,$B$4)+COUNTIF(E31:E32,$B$4)&gt;0,COUNTIF(E49:E53,$B$4)+COUNTIF(E31:E32,$B$4),"")</f>
        <v/>
      </c>
      <c r="F55" s="557">
        <f t="shared" si="28"/>
        <v>6</v>
      </c>
      <c r="G55" s="557" t="str">
        <f t="shared" si="28"/>
        <v/>
      </c>
      <c r="H55" s="557" t="str">
        <f t="shared" si="28"/>
        <v/>
      </c>
      <c r="I55" s="557" t="str">
        <f t="shared" si="28"/>
        <v/>
      </c>
      <c r="J55" s="557" t="str">
        <f t="shared" si="28"/>
        <v/>
      </c>
      <c r="K55" s="557" t="str">
        <f t="shared" si="28"/>
        <v/>
      </c>
      <c r="L55" s="557">
        <f t="shared" si="28"/>
        <v>6</v>
      </c>
      <c r="M55" s="557">
        <f t="shared" si="28"/>
        <v>6</v>
      </c>
      <c r="N55" s="557">
        <f t="shared" si="28"/>
        <v>3</v>
      </c>
      <c r="O55" s="557" t="str">
        <f t="shared" si="28"/>
        <v/>
      </c>
      <c r="P55" s="557" t="str">
        <f t="shared" si="28"/>
        <v/>
      </c>
      <c r="Q55" s="557" t="str">
        <f t="shared" si="28"/>
        <v/>
      </c>
      <c r="R55" s="558" t="str">
        <f t="shared" si="28"/>
        <v/>
      </c>
    </row>
    <row r="56" spans="2:19" x14ac:dyDescent="0.2">
      <c r="B56" s="594" t="s">
        <v>611</v>
      </c>
      <c r="C56" s="559">
        <f ca="1">IF(B54&lt;=TODAY(),SUM(D56:R56),"")</f>
        <v>3150</v>
      </c>
      <c r="D56" s="560">
        <f>IF(COUNTIF(D49:D53,$B$4)+COUNTIF(D31:D32,$B$4)&gt;0,(COUNTIF(D49:D53,$B$4)+COUNTIF(D31:D32,$B$4))*D$5,"")</f>
        <v>810</v>
      </c>
      <c r="E56" s="560" t="str">
        <f t="shared" ref="E56:R56" si="29">IF(COUNTIF(E49:E53,$B$4)+COUNTIF(E31:E32,$B$4)&gt;0,(COUNTIF(E49:E53,$B$4)+COUNTIF(E31:E32,$B$4))*E$5,"")</f>
        <v/>
      </c>
      <c r="F56" s="560">
        <f t="shared" si="29"/>
        <v>990</v>
      </c>
      <c r="G56" s="560" t="str">
        <f t="shared" si="29"/>
        <v/>
      </c>
      <c r="H56" s="560" t="str">
        <f t="shared" si="29"/>
        <v/>
      </c>
      <c r="I56" s="560" t="str">
        <f t="shared" si="29"/>
        <v/>
      </c>
      <c r="J56" s="560" t="str">
        <f t="shared" si="29"/>
        <v/>
      </c>
      <c r="K56" s="560" t="str">
        <f t="shared" si="29"/>
        <v/>
      </c>
      <c r="L56" s="560">
        <f t="shared" si="29"/>
        <v>540</v>
      </c>
      <c r="M56" s="560">
        <f t="shared" si="29"/>
        <v>540</v>
      </c>
      <c r="N56" s="560">
        <f t="shared" si="29"/>
        <v>270</v>
      </c>
      <c r="O56" s="560" t="str">
        <f t="shared" si="29"/>
        <v/>
      </c>
      <c r="P56" s="560" t="str">
        <f t="shared" si="29"/>
        <v/>
      </c>
      <c r="Q56" s="560" t="str">
        <f t="shared" si="29"/>
        <v/>
      </c>
      <c r="R56" s="561" t="str">
        <f t="shared" si="29"/>
        <v/>
      </c>
    </row>
    <row r="57" spans="2:19" x14ac:dyDescent="0.2">
      <c r="B57" s="595"/>
      <c r="C57" s="187"/>
      <c r="D57" s="563">
        <v>810</v>
      </c>
      <c r="E57" s="563"/>
      <c r="F57" s="563">
        <v>990</v>
      </c>
      <c r="G57" s="563"/>
      <c r="H57" s="563"/>
      <c r="I57" s="563"/>
      <c r="J57" s="563"/>
      <c r="K57" s="563"/>
      <c r="L57" s="563">
        <v>540</v>
      </c>
      <c r="M57" s="563">
        <v>540</v>
      </c>
      <c r="N57" s="563">
        <v>270</v>
      </c>
      <c r="O57" s="563"/>
      <c r="P57" s="563"/>
      <c r="Q57" s="563"/>
      <c r="R57" s="564"/>
    </row>
    <row r="58" spans="2:19" x14ac:dyDescent="0.2">
      <c r="B58" s="580">
        <v>44689</v>
      </c>
      <c r="C58" s="566"/>
      <c r="D58" s="567"/>
      <c r="E58" s="567"/>
      <c r="F58" s="567"/>
      <c r="G58" s="567"/>
      <c r="H58" s="567"/>
      <c r="I58" s="567"/>
      <c r="J58" s="567"/>
      <c r="K58" s="567"/>
      <c r="L58" s="567"/>
      <c r="M58" s="567"/>
      <c r="N58" s="567"/>
      <c r="O58" s="567"/>
      <c r="P58" s="567"/>
      <c r="Q58" s="567"/>
      <c r="R58" s="568"/>
      <c r="S58" s="341"/>
    </row>
    <row r="59" spans="2:19" x14ac:dyDescent="0.2">
      <c r="B59" s="569">
        <v>44690</v>
      </c>
      <c r="C59" s="187">
        <f t="shared" ref="C59:C64" si="30">IF(COUNTIF(D59:R59,$B$4)&gt;0,COUNTIF(D59:R59,$B$4),"")</f>
        <v>8</v>
      </c>
      <c r="D59" s="571" t="s">
        <v>407</v>
      </c>
      <c r="E59" s="572"/>
      <c r="F59" s="572" t="s">
        <v>407</v>
      </c>
      <c r="G59" s="572" t="s">
        <v>407</v>
      </c>
      <c r="H59" s="572" t="s">
        <v>407</v>
      </c>
      <c r="I59" s="573"/>
      <c r="J59" s="581"/>
      <c r="K59" s="581"/>
      <c r="L59" s="572" t="s">
        <v>407</v>
      </c>
      <c r="M59" s="572" t="s">
        <v>407</v>
      </c>
      <c r="N59" s="572" t="s">
        <v>407</v>
      </c>
      <c r="O59" s="582" t="s">
        <v>407</v>
      </c>
      <c r="P59" s="582"/>
      <c r="Q59" s="582"/>
      <c r="R59" s="596"/>
    </row>
    <row r="60" spans="2:19" x14ac:dyDescent="0.2">
      <c r="B60" s="553">
        <v>44691</v>
      </c>
      <c r="C60" s="187">
        <f t="shared" si="30"/>
        <v>9</v>
      </c>
      <c r="D60" s="555" t="s">
        <v>407</v>
      </c>
      <c r="E60" s="555"/>
      <c r="F60" s="555" t="s">
        <v>407</v>
      </c>
      <c r="G60" s="555" t="s">
        <v>407</v>
      </c>
      <c r="H60" s="555" t="s">
        <v>407</v>
      </c>
      <c r="I60" s="556"/>
      <c r="J60" s="583"/>
      <c r="K60" s="583"/>
      <c r="L60" s="555" t="s">
        <v>407</v>
      </c>
      <c r="M60" s="555" t="s">
        <v>407</v>
      </c>
      <c r="N60" s="555" t="s">
        <v>407</v>
      </c>
      <c r="O60" s="584" t="s">
        <v>407</v>
      </c>
      <c r="P60" s="584" t="s">
        <v>407</v>
      </c>
      <c r="Q60" s="584"/>
      <c r="R60" s="556"/>
    </row>
    <row r="61" spans="2:19" x14ac:dyDescent="0.2">
      <c r="B61" s="553">
        <v>44692</v>
      </c>
      <c r="C61" s="187">
        <f t="shared" si="30"/>
        <v>9</v>
      </c>
      <c r="D61" s="555" t="s">
        <v>407</v>
      </c>
      <c r="E61" s="555"/>
      <c r="F61" s="555" t="s">
        <v>407</v>
      </c>
      <c r="G61" s="555" t="s">
        <v>407</v>
      </c>
      <c r="H61" s="555" t="s">
        <v>407</v>
      </c>
      <c r="I61" s="556"/>
      <c r="J61" s="583"/>
      <c r="K61" s="583"/>
      <c r="L61" s="555" t="s">
        <v>407</v>
      </c>
      <c r="M61" s="555" t="s">
        <v>407</v>
      </c>
      <c r="N61" s="555" t="s">
        <v>407</v>
      </c>
      <c r="O61" s="584" t="s">
        <v>407</v>
      </c>
      <c r="P61" s="584" t="s">
        <v>407</v>
      </c>
      <c r="Q61" s="584"/>
      <c r="R61" s="556"/>
    </row>
    <row r="62" spans="2:19" x14ac:dyDescent="0.2">
      <c r="B62" s="553">
        <v>44693</v>
      </c>
      <c r="C62" s="187">
        <f t="shared" si="30"/>
        <v>8</v>
      </c>
      <c r="D62" s="555" t="s">
        <v>407</v>
      </c>
      <c r="E62" s="555"/>
      <c r="F62" s="555" t="s">
        <v>407</v>
      </c>
      <c r="G62" s="555" t="s">
        <v>407</v>
      </c>
      <c r="H62" s="555" t="s">
        <v>601</v>
      </c>
      <c r="I62" s="556"/>
      <c r="J62" s="583"/>
      <c r="K62" s="583"/>
      <c r="L62" s="555" t="s">
        <v>407</v>
      </c>
      <c r="M62" s="555" t="s">
        <v>407</v>
      </c>
      <c r="N62" s="555" t="s">
        <v>407</v>
      </c>
      <c r="O62" s="584" t="s">
        <v>407</v>
      </c>
      <c r="P62" s="584" t="s">
        <v>407</v>
      </c>
      <c r="Q62" s="584"/>
      <c r="R62" s="556"/>
    </row>
    <row r="63" spans="2:19" x14ac:dyDescent="0.2">
      <c r="B63" s="553">
        <v>44694</v>
      </c>
      <c r="C63" s="187">
        <f t="shared" si="30"/>
        <v>8</v>
      </c>
      <c r="D63" s="555" t="s">
        <v>407</v>
      </c>
      <c r="E63" s="555"/>
      <c r="F63" s="555" t="s">
        <v>407</v>
      </c>
      <c r="G63" s="555" t="s">
        <v>407</v>
      </c>
      <c r="H63" s="555"/>
      <c r="I63" s="556"/>
      <c r="J63" s="583"/>
      <c r="K63" s="583"/>
      <c r="L63" s="554" t="s">
        <v>407</v>
      </c>
      <c r="M63" s="554" t="s">
        <v>407</v>
      </c>
      <c r="N63" s="554" t="s">
        <v>407</v>
      </c>
      <c r="O63" s="585" t="s">
        <v>407</v>
      </c>
      <c r="P63" s="584" t="s">
        <v>407</v>
      </c>
      <c r="Q63" s="584"/>
      <c r="R63" s="556"/>
    </row>
    <row r="64" spans="2:19" x14ac:dyDescent="0.2">
      <c r="B64" s="586">
        <v>44695</v>
      </c>
      <c r="C64" s="187">
        <f t="shared" si="30"/>
        <v>5</v>
      </c>
      <c r="D64" s="587" t="s">
        <v>407</v>
      </c>
      <c r="E64" s="588"/>
      <c r="F64" s="587" t="s">
        <v>407</v>
      </c>
      <c r="G64" s="587" t="s">
        <v>604</v>
      </c>
      <c r="H64" s="588"/>
      <c r="I64" s="589"/>
      <c r="J64" s="590"/>
      <c r="K64" s="590"/>
      <c r="L64" s="587" t="s">
        <v>407</v>
      </c>
      <c r="M64" s="587" t="s">
        <v>407</v>
      </c>
      <c r="N64" s="588" t="s">
        <v>596</v>
      </c>
      <c r="O64" s="591" t="s">
        <v>407</v>
      </c>
      <c r="P64" s="597" t="s">
        <v>605</v>
      </c>
      <c r="Q64" s="597"/>
      <c r="R64" s="589"/>
    </row>
    <row r="65" spans="2:19" x14ac:dyDescent="0.2">
      <c r="B65" s="545" t="s">
        <v>610</v>
      </c>
      <c r="C65" s="187"/>
      <c r="D65" s="557">
        <f t="shared" ref="D65:K65" si="31">IF(COUNTIF(D59:D63,$B$4)+COUNTIF(D54:D55,$B$4)&gt;0,COUNTIF(D59:D63,$B$4)+COUNTIF(D54:D55,$B$4),"")</f>
        <v>6</v>
      </c>
      <c r="E65" s="557" t="str">
        <f t="shared" si="31"/>
        <v/>
      </c>
      <c r="F65" s="557">
        <f t="shared" si="31"/>
        <v>6</v>
      </c>
      <c r="G65" s="557">
        <f t="shared" si="31"/>
        <v>5</v>
      </c>
      <c r="H65" s="557">
        <f t="shared" si="31"/>
        <v>3</v>
      </c>
      <c r="I65" s="557" t="str">
        <f t="shared" si="31"/>
        <v/>
      </c>
      <c r="J65" s="557" t="str">
        <f t="shared" si="31"/>
        <v/>
      </c>
      <c r="K65" s="557" t="str">
        <f t="shared" si="31"/>
        <v/>
      </c>
      <c r="L65" s="557">
        <f>IF(COUNTIF(L59:L63,$B$4)+COUNTIF(L54:L55,$B$4)&gt;0,COUNTIF(L59:L63,$B$4)+COUNTIF(L54:L55,$B$4),"")</f>
        <v>5</v>
      </c>
      <c r="M65" s="557">
        <f t="shared" ref="M65:R65" si="32">IF(COUNTIF(M59:M63,$B$4)+COUNTIF(M54:M55,$B$4)&gt;0,COUNTIF(M59:M63,$B$4)+COUNTIF(M54:M55,$B$4),"")</f>
        <v>6</v>
      </c>
      <c r="N65" s="557">
        <f t="shared" si="32"/>
        <v>6</v>
      </c>
      <c r="O65" s="557">
        <f t="shared" si="32"/>
        <v>6</v>
      </c>
      <c r="P65" s="557">
        <f t="shared" si="32"/>
        <v>4</v>
      </c>
      <c r="Q65" s="557" t="str">
        <f t="shared" si="32"/>
        <v/>
      </c>
      <c r="R65" s="558" t="str">
        <f t="shared" si="32"/>
        <v/>
      </c>
    </row>
    <row r="66" spans="2:19" x14ac:dyDescent="0.2">
      <c r="B66" s="594" t="s">
        <v>611</v>
      </c>
      <c r="C66" s="559">
        <f ca="1">IF(B64&lt;=TODAY(),SUM(D66:R66),"")</f>
        <v>5550</v>
      </c>
      <c r="D66" s="560">
        <f>IF(COUNTIF(D59:D63,$B$4)+COUNTIF(D54:D55,$B$4)&gt;0,(COUNTIF(D59:D63,$B$4)+COUNTIF(D54:D55,$B$4))*D$5,"")</f>
        <v>810</v>
      </c>
      <c r="E66" s="560" t="str">
        <f t="shared" ref="E66:R66" si="33">IF(COUNTIF(E59:E63,$B$4)+COUNTIF(E54:E55,$B$4)&gt;0,(COUNTIF(E59:E63,$B$4)+COUNTIF(E54:E55,$B$4))*E$5,"")</f>
        <v/>
      </c>
      <c r="F66" s="560">
        <f t="shared" si="33"/>
        <v>990</v>
      </c>
      <c r="G66" s="560">
        <f t="shared" si="33"/>
        <v>825</v>
      </c>
      <c r="H66" s="560">
        <f t="shared" si="33"/>
        <v>495</v>
      </c>
      <c r="I66" s="560" t="str">
        <f t="shared" si="33"/>
        <v/>
      </c>
      <c r="J66" s="560" t="str">
        <f t="shared" si="33"/>
        <v/>
      </c>
      <c r="K66" s="560" t="str">
        <f t="shared" si="33"/>
        <v/>
      </c>
      <c r="L66" s="560">
        <f t="shared" si="33"/>
        <v>450</v>
      </c>
      <c r="M66" s="560">
        <f t="shared" si="33"/>
        <v>540</v>
      </c>
      <c r="N66" s="560">
        <f t="shared" si="33"/>
        <v>540</v>
      </c>
      <c r="O66" s="560">
        <f t="shared" si="33"/>
        <v>540</v>
      </c>
      <c r="P66" s="560">
        <f t="shared" si="33"/>
        <v>360</v>
      </c>
      <c r="Q66" s="560" t="str">
        <f t="shared" si="33"/>
        <v/>
      </c>
      <c r="R66" s="561" t="str">
        <f t="shared" si="33"/>
        <v/>
      </c>
    </row>
    <row r="67" spans="2:19" x14ac:dyDescent="0.2">
      <c r="B67" s="595"/>
      <c r="C67" s="598"/>
      <c r="D67" s="563">
        <v>810</v>
      </c>
      <c r="E67" s="563"/>
      <c r="F67" s="563">
        <v>990</v>
      </c>
      <c r="G67" s="563">
        <v>825</v>
      </c>
      <c r="H67" s="563">
        <v>495</v>
      </c>
      <c r="I67" s="563"/>
      <c r="J67" s="563"/>
      <c r="K67" s="563"/>
      <c r="L67" s="563">
        <v>450</v>
      </c>
      <c r="M67" s="563">
        <v>540</v>
      </c>
      <c r="N67" s="563">
        <v>540</v>
      </c>
      <c r="O67" s="563">
        <v>540</v>
      </c>
      <c r="P67" s="563">
        <v>360</v>
      </c>
      <c r="Q67" s="563"/>
      <c r="R67" s="564"/>
    </row>
    <row r="68" spans="2:19" x14ac:dyDescent="0.2">
      <c r="B68" s="580">
        <v>44696</v>
      </c>
      <c r="C68" s="566"/>
      <c r="D68" s="567"/>
      <c r="E68" s="567"/>
      <c r="F68" s="567"/>
      <c r="G68" s="567"/>
      <c r="H68" s="567"/>
      <c r="I68" s="567"/>
      <c r="J68" s="567"/>
      <c r="K68" s="567"/>
      <c r="L68" s="567"/>
      <c r="M68" s="567"/>
      <c r="N68" s="567"/>
      <c r="O68" s="567"/>
      <c r="P68" s="567"/>
      <c r="Q68" s="567"/>
      <c r="R68" s="568"/>
      <c r="S68" s="341"/>
    </row>
    <row r="69" spans="2:19" x14ac:dyDescent="0.2">
      <c r="B69" s="569">
        <v>44697</v>
      </c>
      <c r="C69" s="187">
        <f t="shared" ref="C69:C74" si="34">IF(COUNTIF(D69:R69,$B$4)&gt;0,COUNTIF(D69:R69,$B$4),"")</f>
        <v>7</v>
      </c>
      <c r="D69" s="571" t="s">
        <v>407</v>
      </c>
      <c r="E69" s="572"/>
      <c r="F69" s="571" t="s">
        <v>407</v>
      </c>
      <c r="G69" s="571" t="s">
        <v>407</v>
      </c>
      <c r="H69" s="572"/>
      <c r="I69" s="573"/>
      <c r="J69" s="581"/>
      <c r="K69" s="581"/>
      <c r="L69" s="571" t="s">
        <v>407</v>
      </c>
      <c r="M69" s="571" t="s">
        <v>407</v>
      </c>
      <c r="N69" s="571" t="s">
        <v>407</v>
      </c>
      <c r="O69" s="599" t="s">
        <v>407</v>
      </c>
      <c r="P69" s="582"/>
      <c r="Q69" s="582"/>
      <c r="R69" s="573"/>
    </row>
    <row r="70" spans="2:19" x14ac:dyDescent="0.2">
      <c r="B70" s="553">
        <v>44698</v>
      </c>
      <c r="C70" s="187">
        <f t="shared" si="34"/>
        <v>8</v>
      </c>
      <c r="D70" s="555" t="s">
        <v>407</v>
      </c>
      <c r="E70" s="555"/>
      <c r="F70" s="555" t="s">
        <v>407</v>
      </c>
      <c r="G70" s="555" t="s">
        <v>407</v>
      </c>
      <c r="H70" s="555"/>
      <c r="I70" s="556" t="s">
        <v>407</v>
      </c>
      <c r="J70" s="583"/>
      <c r="K70" s="583"/>
      <c r="L70" s="555" t="s">
        <v>407</v>
      </c>
      <c r="M70" s="555" t="s">
        <v>407</v>
      </c>
      <c r="N70" s="555" t="s">
        <v>407</v>
      </c>
      <c r="O70" s="584" t="s">
        <v>407</v>
      </c>
      <c r="P70" s="584"/>
      <c r="Q70" s="584"/>
      <c r="R70" s="556"/>
    </row>
    <row r="71" spans="2:19" x14ac:dyDescent="0.2">
      <c r="B71" s="553">
        <v>44699</v>
      </c>
      <c r="C71" s="187">
        <f t="shared" si="34"/>
        <v>9</v>
      </c>
      <c r="D71" s="555" t="s">
        <v>407</v>
      </c>
      <c r="E71" s="555" t="s">
        <v>407</v>
      </c>
      <c r="F71" s="555" t="s">
        <v>407</v>
      </c>
      <c r="G71" s="555" t="s">
        <v>407</v>
      </c>
      <c r="H71" s="555"/>
      <c r="I71" s="556" t="s">
        <v>407</v>
      </c>
      <c r="J71" s="583"/>
      <c r="K71" s="583"/>
      <c r="L71" s="555" t="s">
        <v>407</v>
      </c>
      <c r="M71" s="555" t="s">
        <v>407</v>
      </c>
      <c r="N71" s="555" t="s">
        <v>407</v>
      </c>
      <c r="O71" s="584" t="s">
        <v>407</v>
      </c>
      <c r="P71" s="584"/>
      <c r="Q71" s="584"/>
      <c r="R71" s="556"/>
    </row>
    <row r="72" spans="2:19" x14ac:dyDescent="0.2">
      <c r="B72" s="553">
        <v>44700</v>
      </c>
      <c r="C72" s="187">
        <f t="shared" si="34"/>
        <v>7</v>
      </c>
      <c r="D72" s="555" t="s">
        <v>407</v>
      </c>
      <c r="E72" s="555" t="s">
        <v>407</v>
      </c>
      <c r="F72" s="555" t="s">
        <v>407</v>
      </c>
      <c r="G72" s="555" t="s">
        <v>604</v>
      </c>
      <c r="H72" s="555"/>
      <c r="I72" s="556" t="s">
        <v>604</v>
      </c>
      <c r="J72" s="583"/>
      <c r="K72" s="583"/>
      <c r="L72" s="555" t="s">
        <v>407</v>
      </c>
      <c r="M72" s="555" t="s">
        <v>407</v>
      </c>
      <c r="N72" s="555" t="s">
        <v>407</v>
      </c>
      <c r="O72" s="584" t="s">
        <v>407</v>
      </c>
      <c r="P72" s="584"/>
      <c r="Q72" s="584"/>
      <c r="R72" s="556"/>
    </row>
    <row r="73" spans="2:19" x14ac:dyDescent="0.2">
      <c r="B73" s="553">
        <v>44701</v>
      </c>
      <c r="C73" s="187">
        <f t="shared" si="34"/>
        <v>7</v>
      </c>
      <c r="D73" s="554" t="s">
        <v>407</v>
      </c>
      <c r="E73" s="554" t="s">
        <v>407</v>
      </c>
      <c r="F73" s="554" t="s">
        <v>407</v>
      </c>
      <c r="G73" s="554" t="s">
        <v>407</v>
      </c>
      <c r="H73" s="555"/>
      <c r="I73" s="556"/>
      <c r="J73" s="583"/>
      <c r="K73" s="583"/>
      <c r="L73" s="554" t="s">
        <v>407</v>
      </c>
      <c r="M73" s="554" t="s">
        <v>407</v>
      </c>
      <c r="N73" s="554" t="s">
        <v>407</v>
      </c>
      <c r="O73" s="584" t="s">
        <v>596</v>
      </c>
      <c r="P73" s="584"/>
      <c r="Q73" s="584"/>
      <c r="R73" s="556"/>
    </row>
    <row r="74" spans="2:19" x14ac:dyDescent="0.2">
      <c r="B74" s="586">
        <v>44702</v>
      </c>
      <c r="C74" s="187">
        <f t="shared" si="34"/>
        <v>6</v>
      </c>
      <c r="D74" s="588" t="s">
        <v>407</v>
      </c>
      <c r="E74" s="588" t="s">
        <v>407</v>
      </c>
      <c r="F74" s="588" t="s">
        <v>407</v>
      </c>
      <c r="G74" s="588"/>
      <c r="H74" s="588"/>
      <c r="I74" s="589"/>
      <c r="J74" s="590"/>
      <c r="K74" s="590"/>
      <c r="L74" s="588" t="s">
        <v>596</v>
      </c>
      <c r="M74" s="588" t="s">
        <v>407</v>
      </c>
      <c r="N74" s="588" t="s">
        <v>407</v>
      </c>
      <c r="O74" s="597" t="s">
        <v>407</v>
      </c>
      <c r="P74" s="597"/>
      <c r="Q74" s="597"/>
      <c r="R74" s="589"/>
    </row>
    <row r="75" spans="2:19" x14ac:dyDescent="0.2">
      <c r="B75" s="545" t="s">
        <v>610</v>
      </c>
      <c r="C75" s="187"/>
      <c r="D75" s="557">
        <f t="shared" ref="D75:R75" si="35">IF(COUNTIF(D69:D73,$B$4)+COUNTIF(D64:D65,$B$4)&gt;0,COUNTIF(D69:D73,$B$4)+COUNTIF(D64:D65,$B$4),"")</f>
        <v>6</v>
      </c>
      <c r="E75" s="557">
        <f t="shared" si="35"/>
        <v>3</v>
      </c>
      <c r="F75" s="557">
        <f t="shared" si="35"/>
        <v>6</v>
      </c>
      <c r="G75" s="557">
        <f t="shared" si="35"/>
        <v>4</v>
      </c>
      <c r="H75" s="557" t="str">
        <f t="shared" si="35"/>
        <v/>
      </c>
      <c r="I75" s="557">
        <f t="shared" si="35"/>
        <v>2</v>
      </c>
      <c r="J75" s="557" t="str">
        <f t="shared" si="35"/>
        <v/>
      </c>
      <c r="K75" s="557" t="str">
        <f t="shared" si="35"/>
        <v/>
      </c>
      <c r="L75" s="557">
        <f t="shared" si="35"/>
        <v>6</v>
      </c>
      <c r="M75" s="557">
        <f t="shared" si="35"/>
        <v>6</v>
      </c>
      <c r="N75" s="557">
        <f t="shared" si="35"/>
        <v>5</v>
      </c>
      <c r="O75" s="557">
        <f t="shared" si="35"/>
        <v>5</v>
      </c>
      <c r="P75" s="557" t="str">
        <f t="shared" si="35"/>
        <v/>
      </c>
      <c r="Q75" s="557" t="str">
        <f t="shared" si="35"/>
        <v/>
      </c>
      <c r="R75" s="558" t="str">
        <f t="shared" si="35"/>
        <v/>
      </c>
    </row>
    <row r="76" spans="2:19" x14ac:dyDescent="0.2">
      <c r="B76" s="594" t="s">
        <v>611</v>
      </c>
      <c r="C76" s="559">
        <f ca="1">IF(B74&lt;=TODAY(),SUM(D76:R76),"")</f>
        <v>5265</v>
      </c>
      <c r="D76" s="600">
        <f>IF(COUNTIF(D69:D73,$B$4)+COUNTIF(D64:D65,$B$4)&gt;0,(COUNTIF(D69:D73,$B$4)+COUNTIF(D64:D65,$B$4))*D$5,"")</f>
        <v>810</v>
      </c>
      <c r="E76" s="601">
        <f t="shared" ref="E76:R76" si="36">IF(COUNTIF(E69:E73,$B$4)+COUNTIF(E64:E65,$B$4)&gt;0,(COUNTIF(E69:E73,$B$4)+COUNTIF(E64:E65,$B$4))*E$5,"")</f>
        <v>495</v>
      </c>
      <c r="F76" s="560">
        <f t="shared" si="36"/>
        <v>990</v>
      </c>
      <c r="G76" s="560">
        <f t="shared" si="36"/>
        <v>660</v>
      </c>
      <c r="H76" s="560" t="str">
        <f t="shared" si="36"/>
        <v/>
      </c>
      <c r="I76" s="560">
        <f t="shared" si="36"/>
        <v>330</v>
      </c>
      <c r="J76" s="560" t="str">
        <f t="shared" si="36"/>
        <v/>
      </c>
      <c r="K76" s="560" t="str">
        <f t="shared" si="36"/>
        <v/>
      </c>
      <c r="L76" s="560">
        <f t="shared" si="36"/>
        <v>540</v>
      </c>
      <c r="M76" s="560">
        <f t="shared" si="36"/>
        <v>540</v>
      </c>
      <c r="N76" s="560">
        <f t="shared" si="36"/>
        <v>450</v>
      </c>
      <c r="O76" s="560">
        <f t="shared" si="36"/>
        <v>450</v>
      </c>
      <c r="P76" s="560" t="str">
        <f t="shared" si="36"/>
        <v/>
      </c>
      <c r="Q76" s="560" t="str">
        <f t="shared" si="36"/>
        <v/>
      </c>
      <c r="R76" s="561" t="str">
        <f t="shared" si="36"/>
        <v/>
      </c>
    </row>
    <row r="77" spans="2:19" x14ac:dyDescent="0.2">
      <c r="B77" s="595"/>
      <c r="C77" s="598"/>
      <c r="D77" s="602">
        <v>810</v>
      </c>
      <c r="E77" s="602">
        <v>495</v>
      </c>
      <c r="F77" s="563">
        <v>990</v>
      </c>
      <c r="G77" s="563">
        <v>660</v>
      </c>
      <c r="H77" s="563"/>
      <c r="I77" s="563">
        <v>330</v>
      </c>
      <c r="J77" s="563"/>
      <c r="K77" s="563"/>
      <c r="L77" s="563">
        <v>540</v>
      </c>
      <c r="M77" s="563">
        <v>540</v>
      </c>
      <c r="N77" s="563">
        <v>450</v>
      </c>
      <c r="O77" s="563">
        <v>450</v>
      </c>
      <c r="P77" s="563"/>
      <c r="Q77" s="563"/>
      <c r="R77" s="564"/>
    </row>
    <row r="78" spans="2:19" x14ac:dyDescent="0.2">
      <c r="B78" s="565">
        <v>44703</v>
      </c>
      <c r="C78" s="566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7"/>
      <c r="P78" s="567"/>
      <c r="Q78" s="567"/>
      <c r="R78" s="568"/>
      <c r="S78" s="341"/>
    </row>
    <row r="79" spans="2:19" x14ac:dyDescent="0.2">
      <c r="B79" s="569">
        <v>44704</v>
      </c>
      <c r="C79" s="187">
        <f t="shared" ref="C79:C90" si="37">IF(COUNTIF(D79:R79,$B$4)&gt;0,COUNTIF(D79:R79,$B$4),"")</f>
        <v>9</v>
      </c>
      <c r="D79" s="572" t="s">
        <v>407</v>
      </c>
      <c r="E79" s="572" t="s">
        <v>407</v>
      </c>
      <c r="F79" s="572" t="s">
        <v>407</v>
      </c>
      <c r="G79" s="572" t="s">
        <v>407</v>
      </c>
      <c r="H79" s="572"/>
      <c r="I79" s="573" t="s">
        <v>407</v>
      </c>
      <c r="J79" s="581"/>
      <c r="K79" s="581"/>
      <c r="L79" s="572" t="s">
        <v>407</v>
      </c>
      <c r="M79" s="572" t="s">
        <v>407</v>
      </c>
      <c r="N79" s="572" t="s">
        <v>407</v>
      </c>
      <c r="O79" s="582" t="s">
        <v>407</v>
      </c>
      <c r="P79" s="582"/>
      <c r="Q79" s="582"/>
      <c r="R79" s="573"/>
    </row>
    <row r="80" spans="2:19" x14ac:dyDescent="0.2">
      <c r="B80" s="553">
        <v>44705</v>
      </c>
      <c r="C80" s="187">
        <f t="shared" si="37"/>
        <v>9</v>
      </c>
      <c r="D80" s="555" t="s">
        <v>407</v>
      </c>
      <c r="E80" s="555" t="s">
        <v>407</v>
      </c>
      <c r="F80" s="555" t="s">
        <v>407</v>
      </c>
      <c r="G80" s="555" t="s">
        <v>407</v>
      </c>
      <c r="H80" s="555"/>
      <c r="I80" s="556" t="s">
        <v>407</v>
      </c>
      <c r="J80" s="583"/>
      <c r="K80" s="583"/>
      <c r="L80" s="555" t="s">
        <v>407</v>
      </c>
      <c r="M80" s="555" t="s">
        <v>407</v>
      </c>
      <c r="N80" s="555" t="s">
        <v>407</v>
      </c>
      <c r="O80" s="584" t="s">
        <v>407</v>
      </c>
      <c r="P80" s="584"/>
      <c r="Q80" s="584"/>
      <c r="R80" s="556"/>
    </row>
    <row r="81" spans="2:19" x14ac:dyDescent="0.2">
      <c r="B81" s="553">
        <v>44706</v>
      </c>
      <c r="C81" s="187">
        <f t="shared" si="37"/>
        <v>8</v>
      </c>
      <c r="D81" s="555" t="s">
        <v>407</v>
      </c>
      <c r="E81" s="555" t="s">
        <v>407</v>
      </c>
      <c r="F81" s="555" t="s">
        <v>407</v>
      </c>
      <c r="G81" s="555" t="s">
        <v>407</v>
      </c>
      <c r="H81" s="555"/>
      <c r="I81" s="556"/>
      <c r="J81" s="583"/>
      <c r="K81" s="583"/>
      <c r="L81" s="555" t="s">
        <v>407</v>
      </c>
      <c r="M81" s="555" t="s">
        <v>407</v>
      </c>
      <c r="N81" s="555" t="s">
        <v>407</v>
      </c>
      <c r="O81" s="584" t="s">
        <v>407</v>
      </c>
      <c r="P81" s="584"/>
      <c r="Q81" s="584"/>
      <c r="R81" s="556"/>
    </row>
    <row r="82" spans="2:19" x14ac:dyDescent="0.2">
      <c r="B82" s="553">
        <v>44707</v>
      </c>
      <c r="C82" s="187">
        <f t="shared" si="37"/>
        <v>8</v>
      </c>
      <c r="D82" s="555" t="s">
        <v>407</v>
      </c>
      <c r="E82" s="555" t="s">
        <v>407</v>
      </c>
      <c r="F82" s="555" t="s">
        <v>407</v>
      </c>
      <c r="G82" s="555" t="s">
        <v>407</v>
      </c>
      <c r="H82" s="555"/>
      <c r="I82" s="556"/>
      <c r="J82" s="583"/>
      <c r="K82" s="583"/>
      <c r="L82" s="555" t="s">
        <v>407</v>
      </c>
      <c r="M82" s="555" t="s">
        <v>407</v>
      </c>
      <c r="N82" s="555" t="s">
        <v>407</v>
      </c>
      <c r="O82" s="584" t="s">
        <v>407</v>
      </c>
      <c r="P82" s="584"/>
      <c r="Q82" s="584"/>
      <c r="R82" s="556"/>
    </row>
    <row r="83" spans="2:19" x14ac:dyDescent="0.2">
      <c r="B83" s="553">
        <v>44708</v>
      </c>
      <c r="C83" s="187">
        <f t="shared" si="37"/>
        <v>8</v>
      </c>
      <c r="D83" s="554" t="s">
        <v>407</v>
      </c>
      <c r="E83" s="555" t="s">
        <v>407</v>
      </c>
      <c r="F83" s="555" t="s">
        <v>407</v>
      </c>
      <c r="G83" s="555" t="s">
        <v>407</v>
      </c>
      <c r="H83" s="555"/>
      <c r="I83" s="556"/>
      <c r="J83" s="583"/>
      <c r="K83" s="583"/>
      <c r="L83" s="555" t="s">
        <v>407</v>
      </c>
      <c r="M83" s="555" t="s">
        <v>407</v>
      </c>
      <c r="N83" s="555" t="s">
        <v>407</v>
      </c>
      <c r="O83" s="584" t="s">
        <v>407</v>
      </c>
      <c r="P83" s="584"/>
      <c r="Q83" s="584"/>
      <c r="R83" s="556"/>
    </row>
    <row r="84" spans="2:19" x14ac:dyDescent="0.2">
      <c r="B84" s="553">
        <v>44709</v>
      </c>
      <c r="C84" s="187">
        <f t="shared" si="37"/>
        <v>1</v>
      </c>
      <c r="D84" s="587" t="s">
        <v>407</v>
      </c>
      <c r="E84" s="588" t="s">
        <v>628</v>
      </c>
      <c r="F84" s="588"/>
      <c r="G84" s="588" t="s">
        <v>628</v>
      </c>
      <c r="H84" s="588"/>
      <c r="I84" s="589"/>
      <c r="J84" s="590"/>
      <c r="K84" s="590"/>
      <c r="L84" s="588" t="s">
        <v>628</v>
      </c>
      <c r="M84" s="588" t="s">
        <v>628</v>
      </c>
      <c r="N84" s="588" t="s">
        <v>628</v>
      </c>
      <c r="O84" s="597" t="s">
        <v>628</v>
      </c>
      <c r="P84" s="597"/>
      <c r="Q84" s="597"/>
      <c r="R84" s="589"/>
    </row>
    <row r="85" spans="2:19" x14ac:dyDescent="0.2">
      <c r="B85" s="545" t="s">
        <v>610</v>
      </c>
      <c r="C85" s="574"/>
      <c r="D85" s="557">
        <f t="shared" ref="D85:R85" si="38">IF(COUNTIF(D79:D83,$B$4)+COUNTIF(D74:D75,$B$4)&gt;0,COUNTIF(D79:D83,$B$4)+COUNTIF(D74:D75,$B$4),"")</f>
        <v>6</v>
      </c>
      <c r="E85" s="557">
        <f t="shared" si="38"/>
        <v>6</v>
      </c>
      <c r="F85" s="557">
        <f t="shared" si="38"/>
        <v>6</v>
      </c>
      <c r="G85" s="557">
        <f t="shared" si="38"/>
        <v>5</v>
      </c>
      <c r="H85" s="557" t="str">
        <f t="shared" si="38"/>
        <v/>
      </c>
      <c r="I85" s="557">
        <f t="shared" si="38"/>
        <v>2</v>
      </c>
      <c r="J85" s="557" t="str">
        <f t="shared" si="38"/>
        <v/>
      </c>
      <c r="K85" s="557" t="str">
        <f t="shared" si="38"/>
        <v/>
      </c>
      <c r="L85" s="557">
        <f t="shared" si="38"/>
        <v>5</v>
      </c>
      <c r="M85" s="557">
        <f t="shared" si="38"/>
        <v>6</v>
      </c>
      <c r="N85" s="557">
        <f t="shared" si="38"/>
        <v>6</v>
      </c>
      <c r="O85" s="557">
        <f t="shared" si="38"/>
        <v>6</v>
      </c>
      <c r="P85" s="557" t="str">
        <f t="shared" si="38"/>
        <v/>
      </c>
      <c r="Q85" s="557" t="str">
        <f t="shared" si="38"/>
        <v/>
      </c>
      <c r="R85" s="558" t="str">
        <f t="shared" si="38"/>
        <v/>
      </c>
    </row>
    <row r="86" spans="2:19" x14ac:dyDescent="0.2">
      <c r="B86" s="562" t="s">
        <v>611</v>
      </c>
      <c r="C86" s="559">
        <f ca="1">IF(B84&lt;=TODAY(),SUM(D86:R86),"")</f>
        <v>6015</v>
      </c>
      <c r="D86" s="560">
        <f>IF(COUNTIF(D79:D83,$B$4)+COUNTIF(D74:D75,$B$4)&gt;0,(COUNTIF(D79:D83,$B$4)+COUNTIF(D74:D75,$B$4))*D$5,"")</f>
        <v>810</v>
      </c>
      <c r="E86" s="560">
        <f t="shared" ref="E86:R86" si="39">IF(COUNTIF(E79:E83,$B$4)+COUNTIF(E74:E75,$B$4)&gt;0,(COUNTIF(E79:E83,$B$4)+COUNTIF(E74:E75,$B$4))*E$5,"")</f>
        <v>990</v>
      </c>
      <c r="F86" s="560">
        <f t="shared" si="39"/>
        <v>990</v>
      </c>
      <c r="G86" s="560">
        <f t="shared" si="39"/>
        <v>825</v>
      </c>
      <c r="H86" s="560" t="str">
        <f t="shared" si="39"/>
        <v/>
      </c>
      <c r="I86" s="560">
        <f t="shared" si="39"/>
        <v>330</v>
      </c>
      <c r="J86" s="560" t="str">
        <f t="shared" si="39"/>
        <v/>
      </c>
      <c r="K86" s="560" t="str">
        <f t="shared" si="39"/>
        <v/>
      </c>
      <c r="L86" s="560">
        <f t="shared" si="39"/>
        <v>450</v>
      </c>
      <c r="M86" s="560">
        <f t="shared" si="39"/>
        <v>540</v>
      </c>
      <c r="N86" s="560">
        <f t="shared" si="39"/>
        <v>540</v>
      </c>
      <c r="O86" s="560">
        <f t="shared" si="39"/>
        <v>540</v>
      </c>
      <c r="P86" s="560" t="str">
        <f t="shared" si="39"/>
        <v/>
      </c>
      <c r="Q86" s="560" t="str">
        <f t="shared" si="39"/>
        <v/>
      </c>
      <c r="R86" s="561" t="str">
        <f t="shared" si="39"/>
        <v/>
      </c>
    </row>
    <row r="87" spans="2:19" x14ac:dyDescent="0.2">
      <c r="B87" s="562"/>
      <c r="C87" s="187"/>
      <c r="D87" s="563">
        <v>810</v>
      </c>
      <c r="E87" s="563">
        <v>990</v>
      </c>
      <c r="F87" s="563">
        <v>990</v>
      </c>
      <c r="G87" s="563">
        <v>825</v>
      </c>
      <c r="H87" s="563"/>
      <c r="I87" s="563">
        <v>330</v>
      </c>
      <c r="J87" s="563"/>
      <c r="K87" s="563"/>
      <c r="L87" s="563">
        <v>450</v>
      </c>
      <c r="M87" s="563">
        <v>540</v>
      </c>
      <c r="N87" s="563">
        <v>540</v>
      </c>
      <c r="O87" s="563">
        <v>540</v>
      </c>
      <c r="P87" s="563"/>
      <c r="Q87" s="563"/>
      <c r="R87" s="564"/>
    </row>
    <row r="88" spans="2:19" x14ac:dyDescent="0.2">
      <c r="B88" s="565">
        <v>44710</v>
      </c>
      <c r="C88" s="187">
        <f t="shared" si="37"/>
        <v>1</v>
      </c>
      <c r="D88" s="603" t="s">
        <v>407</v>
      </c>
      <c r="E88" s="603"/>
      <c r="F88" s="603"/>
      <c r="G88" s="603"/>
      <c r="H88" s="603"/>
      <c r="I88" s="603"/>
      <c r="J88" s="603"/>
      <c r="K88" s="603"/>
      <c r="L88" s="603"/>
      <c r="M88" s="603"/>
      <c r="N88" s="603"/>
      <c r="O88" s="603"/>
      <c r="P88" s="603"/>
      <c r="Q88" s="603"/>
      <c r="R88" s="604"/>
      <c r="S88" s="341"/>
    </row>
    <row r="89" spans="2:19" x14ac:dyDescent="0.2">
      <c r="B89" s="569">
        <v>44711</v>
      </c>
      <c r="C89" s="187">
        <f t="shared" si="37"/>
        <v>8</v>
      </c>
      <c r="D89" s="572" t="s">
        <v>407</v>
      </c>
      <c r="E89" s="572" t="s">
        <v>407</v>
      </c>
      <c r="F89" s="571" t="s">
        <v>407</v>
      </c>
      <c r="G89" s="571" t="s">
        <v>407</v>
      </c>
      <c r="H89" s="572"/>
      <c r="I89" s="573"/>
      <c r="J89" s="581"/>
      <c r="K89" s="581"/>
      <c r="L89" s="572" t="s">
        <v>407</v>
      </c>
      <c r="M89" s="572" t="s">
        <v>407</v>
      </c>
      <c r="N89" s="572" t="s">
        <v>407</v>
      </c>
      <c r="O89" s="582" t="s">
        <v>407</v>
      </c>
      <c r="P89" s="582"/>
      <c r="Q89" s="582"/>
      <c r="R89" s="573"/>
    </row>
    <row r="90" spans="2:19" x14ac:dyDescent="0.2">
      <c r="B90" s="553">
        <v>44712</v>
      </c>
      <c r="C90" s="187">
        <f t="shared" si="37"/>
        <v>7</v>
      </c>
      <c r="D90" s="555" t="s">
        <v>407</v>
      </c>
      <c r="E90" s="554" t="s">
        <v>407</v>
      </c>
      <c r="F90" s="554" t="s">
        <v>407</v>
      </c>
      <c r="G90" s="555" t="s">
        <v>601</v>
      </c>
      <c r="H90" s="555"/>
      <c r="I90" s="556"/>
      <c r="J90" s="583"/>
      <c r="K90" s="583"/>
      <c r="L90" s="555" t="s">
        <v>407</v>
      </c>
      <c r="M90" s="555" t="s">
        <v>407</v>
      </c>
      <c r="N90" s="555" t="s">
        <v>407</v>
      </c>
      <c r="O90" s="584" t="s">
        <v>407</v>
      </c>
      <c r="P90" s="584"/>
      <c r="Q90" s="584"/>
      <c r="R90" s="556"/>
    </row>
    <row r="91" spans="2:19" ht="13.5" thickBot="1" x14ac:dyDescent="0.25">
      <c r="B91" s="605" t="s">
        <v>624</v>
      </c>
      <c r="C91" s="606">
        <f>SUM(D91:R91)</f>
        <v>19980</v>
      </c>
      <c r="D91" s="577">
        <f>IFERROR(IF(SUM(D56,D66,D76,D86)&gt;0,SUM(D56,D66,D76,D86),""),"")</f>
        <v>3240</v>
      </c>
      <c r="E91" s="577">
        <f t="shared" ref="E91:R91" si="40">IFERROR(IF(SUM(E56,E66,E76,E86)&gt;0,SUM(E56,E66,E76,E86),""),"")</f>
        <v>1485</v>
      </c>
      <c r="F91" s="577">
        <f t="shared" si="40"/>
        <v>3960</v>
      </c>
      <c r="G91" s="577">
        <f t="shared" si="40"/>
        <v>2310</v>
      </c>
      <c r="H91" s="577">
        <f t="shared" si="40"/>
        <v>495</v>
      </c>
      <c r="I91" s="577">
        <f t="shared" si="40"/>
        <v>660</v>
      </c>
      <c r="J91" s="577" t="str">
        <f t="shared" si="40"/>
        <v/>
      </c>
      <c r="K91" s="577" t="str">
        <f t="shared" si="40"/>
        <v/>
      </c>
      <c r="L91" s="577">
        <f t="shared" si="40"/>
        <v>1980</v>
      </c>
      <c r="M91" s="577">
        <f t="shared" si="40"/>
        <v>2160</v>
      </c>
      <c r="N91" s="577">
        <f t="shared" si="40"/>
        <v>1800</v>
      </c>
      <c r="O91" s="577">
        <f t="shared" si="40"/>
        <v>1530</v>
      </c>
      <c r="P91" s="577">
        <f t="shared" si="40"/>
        <v>360</v>
      </c>
      <c r="Q91" s="577" t="str">
        <f t="shared" si="40"/>
        <v/>
      </c>
      <c r="R91" s="578" t="str">
        <f t="shared" si="40"/>
        <v/>
      </c>
      <c r="S91" s="341"/>
    </row>
    <row r="92" spans="2:19" x14ac:dyDescent="0.2">
      <c r="B92" s="579"/>
      <c r="C92" s="579"/>
      <c r="D92" s="579"/>
      <c r="E92" s="579"/>
      <c r="F92" s="579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79"/>
      <c r="R92" s="579"/>
      <c r="S92" s="341"/>
    </row>
    <row r="93" spans="2:19" x14ac:dyDescent="0.2">
      <c r="B93" s="579"/>
      <c r="C93" s="579"/>
      <c r="D93" s="579"/>
      <c r="E93" s="579"/>
      <c r="F93" s="579"/>
      <c r="G93" s="579"/>
      <c r="H93" s="579"/>
      <c r="I93" s="579"/>
      <c r="J93" s="579"/>
      <c r="K93" s="579"/>
      <c r="L93" s="579"/>
      <c r="M93" s="579"/>
      <c r="N93" s="579"/>
      <c r="O93" s="579"/>
      <c r="P93" s="579"/>
      <c r="Q93" s="579"/>
      <c r="R93" s="579"/>
    </row>
    <row r="94" spans="2:19" x14ac:dyDescent="0.2"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79"/>
      <c r="N94" s="579"/>
      <c r="O94" s="579"/>
      <c r="P94" s="579"/>
      <c r="Q94" s="579"/>
      <c r="R94" s="579"/>
    </row>
    <row r="95" spans="2:19" x14ac:dyDescent="0.2">
      <c r="B95" s="579"/>
      <c r="C95" s="579"/>
      <c r="D95" s="579"/>
      <c r="E95" s="579"/>
      <c r="F95" s="579"/>
      <c r="G95" s="579"/>
      <c r="H95" s="579"/>
      <c r="I95" s="579"/>
      <c r="J95" s="579"/>
      <c r="K95" s="579"/>
      <c r="L95" s="579"/>
      <c r="M95" s="579"/>
      <c r="N95" s="579"/>
      <c r="O95" s="579"/>
      <c r="P95" s="579"/>
      <c r="Q95" s="579"/>
      <c r="R95" s="579"/>
    </row>
    <row r="96" spans="2:19" x14ac:dyDescent="0.2">
      <c r="B96" s="579"/>
      <c r="C96" s="579"/>
      <c r="D96" s="579"/>
      <c r="E96" s="579"/>
      <c r="F96" s="579"/>
      <c r="G96" s="579"/>
      <c r="H96" s="579"/>
      <c r="I96" s="579"/>
      <c r="J96" s="579"/>
      <c r="K96" s="579"/>
      <c r="L96" s="579"/>
      <c r="M96" s="579"/>
      <c r="N96" s="579"/>
      <c r="O96" s="579"/>
      <c r="P96" s="579"/>
      <c r="Q96" s="579"/>
      <c r="R96" s="579"/>
    </row>
    <row r="97" spans="2:19" x14ac:dyDescent="0.2">
      <c r="B97" s="579"/>
      <c r="C97" s="579"/>
      <c r="D97" s="579"/>
      <c r="E97" s="579"/>
      <c r="F97" s="579"/>
      <c r="G97" s="607"/>
      <c r="H97" s="579"/>
      <c r="I97" s="579"/>
      <c r="J97" s="579"/>
      <c r="K97" s="579"/>
      <c r="L97" s="579"/>
      <c r="M97" s="579"/>
      <c r="N97" s="579"/>
      <c r="O97" s="579"/>
      <c r="P97" s="579"/>
      <c r="Q97" s="579"/>
      <c r="R97" s="579"/>
    </row>
    <row r="98" spans="2:19" x14ac:dyDescent="0.2">
      <c r="B98" s="579"/>
      <c r="C98" s="579"/>
      <c r="D98" s="579"/>
      <c r="E98" s="579"/>
      <c r="F98" s="579"/>
      <c r="G98" s="579"/>
      <c r="H98" s="579"/>
      <c r="I98" s="579"/>
      <c r="J98" s="579"/>
      <c r="K98" s="579"/>
      <c r="L98" s="579"/>
      <c r="M98" s="579"/>
      <c r="N98" s="579"/>
      <c r="O98" s="579"/>
      <c r="P98" s="579"/>
      <c r="Q98" s="579"/>
      <c r="R98" s="579"/>
    </row>
    <row r="99" spans="2:19" x14ac:dyDescent="0.2">
      <c r="B99" s="579"/>
      <c r="C99" s="579"/>
      <c r="D99" s="579"/>
      <c r="E99" s="579"/>
      <c r="F99" s="579"/>
      <c r="G99" s="579"/>
      <c r="H99" s="579"/>
      <c r="I99" s="579"/>
      <c r="J99" s="579"/>
      <c r="K99" s="579"/>
      <c r="L99" s="579"/>
      <c r="M99" s="579"/>
      <c r="N99" s="579"/>
      <c r="O99" s="579"/>
      <c r="P99" s="579"/>
      <c r="Q99" s="579"/>
      <c r="R99" s="579"/>
    </row>
    <row r="100" spans="2:19" x14ac:dyDescent="0.2">
      <c r="B100" s="579"/>
      <c r="C100" s="579"/>
      <c r="D100" s="579"/>
      <c r="E100" s="579"/>
      <c r="F100" s="579"/>
      <c r="G100" s="579"/>
      <c r="H100" s="579"/>
      <c r="I100" s="579"/>
      <c r="J100" s="579"/>
      <c r="K100" s="579"/>
      <c r="L100" s="579"/>
      <c r="M100" s="579"/>
      <c r="N100" s="579"/>
      <c r="O100" s="579"/>
      <c r="P100" s="579"/>
      <c r="Q100" s="579"/>
      <c r="R100" s="579"/>
    </row>
    <row r="101" spans="2:19" x14ac:dyDescent="0.2">
      <c r="B101" s="579"/>
      <c r="C101" s="579"/>
      <c r="D101" s="579"/>
      <c r="E101" s="579"/>
      <c r="F101" s="579"/>
      <c r="G101" s="579"/>
      <c r="H101" s="579"/>
      <c r="I101" s="579"/>
      <c r="J101" s="579"/>
      <c r="K101" s="579"/>
      <c r="L101" s="579"/>
      <c r="M101" s="579"/>
      <c r="N101" s="579"/>
      <c r="O101" s="579"/>
      <c r="P101" s="579"/>
      <c r="Q101" s="579"/>
      <c r="R101" s="579"/>
    </row>
    <row r="102" spans="2:19" ht="13.5" thickBot="1" x14ac:dyDescent="0.25">
      <c r="B102" s="579"/>
      <c r="C102" s="579"/>
      <c r="D102" s="579"/>
      <c r="E102" s="579"/>
      <c r="F102" s="579"/>
      <c r="G102" s="579"/>
      <c r="H102" s="579"/>
      <c r="I102" s="579"/>
      <c r="J102" s="579"/>
      <c r="K102" s="579"/>
      <c r="L102" s="579"/>
      <c r="M102" s="579"/>
      <c r="N102" s="579"/>
      <c r="O102" s="579"/>
      <c r="P102" s="579"/>
      <c r="Q102" s="579"/>
      <c r="R102" s="579"/>
    </row>
    <row r="103" spans="2:19" ht="18" x14ac:dyDescent="0.25">
      <c r="B103" s="735" t="s">
        <v>614</v>
      </c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36"/>
      <c r="P103" s="736"/>
      <c r="Q103" s="736"/>
      <c r="R103" s="737"/>
      <c r="S103" s="341"/>
    </row>
    <row r="104" spans="2:19" x14ac:dyDescent="0.2">
      <c r="B104" s="538" t="s">
        <v>594</v>
      </c>
      <c r="C104" s="534"/>
      <c r="D104" s="533"/>
      <c r="E104" s="534"/>
      <c r="F104" s="533"/>
      <c r="G104" s="533"/>
      <c r="H104" s="534"/>
      <c r="I104" s="534"/>
      <c r="J104" s="533"/>
      <c r="K104" s="533"/>
      <c r="L104" s="533"/>
      <c r="M104" s="533"/>
      <c r="N104" s="534"/>
      <c r="O104" s="534"/>
      <c r="P104" s="534"/>
      <c r="Q104" s="534"/>
      <c r="R104" s="535"/>
      <c r="S104" s="341"/>
    </row>
    <row r="105" spans="2:19" x14ac:dyDescent="0.2">
      <c r="B105" s="538" t="s">
        <v>609</v>
      </c>
      <c r="C105" s="534"/>
      <c r="D105" s="542">
        <f>IF(SUM(D111,D121,D131,D141)&gt;0,SUM(D111,D121,D131,D141),"")</f>
        <v>23</v>
      </c>
      <c r="E105" s="542">
        <f t="shared" ref="E105:R105" si="41">IF(SUM(E111,E121,E131,E141)&gt;0,SUM(E111,E121,E131,E141),"")</f>
        <v>23</v>
      </c>
      <c r="F105" s="542">
        <f>IF(SUM(F111,F121,F131,F141)&gt;0,SUM(F111,F121,F131,F141),"")</f>
        <v>2</v>
      </c>
      <c r="G105" s="542">
        <f t="shared" si="41"/>
        <v>14</v>
      </c>
      <c r="H105" s="542" t="str">
        <f t="shared" si="41"/>
        <v/>
      </c>
      <c r="I105" s="542" t="str">
        <f t="shared" si="41"/>
        <v/>
      </c>
      <c r="J105" s="542" t="str">
        <f t="shared" si="41"/>
        <v/>
      </c>
      <c r="K105" s="542" t="str">
        <f t="shared" si="41"/>
        <v/>
      </c>
      <c r="L105" s="542">
        <f t="shared" si="41"/>
        <v>6</v>
      </c>
      <c r="M105" s="542">
        <f t="shared" si="41"/>
        <v>11</v>
      </c>
      <c r="N105" s="542">
        <f t="shared" si="41"/>
        <v>2</v>
      </c>
      <c r="O105" s="542">
        <f t="shared" si="41"/>
        <v>5</v>
      </c>
      <c r="P105" s="542" t="str">
        <f t="shared" si="41"/>
        <v/>
      </c>
      <c r="Q105" s="542">
        <f t="shared" si="41"/>
        <v>12</v>
      </c>
      <c r="R105" s="551" t="str">
        <f t="shared" si="41"/>
        <v/>
      </c>
      <c r="S105" s="341"/>
    </row>
    <row r="106" spans="2:19" x14ac:dyDescent="0.2">
      <c r="B106" s="543" t="s">
        <v>623</v>
      </c>
      <c r="C106" s="534"/>
      <c r="D106" s="542" t="str">
        <f>IF(COUNTIF(D107:D148,'Dados de Físico Semanal'!$C$2)&gt;0,COUNTIF(D107:D148,'Dados de Físico Semanal'!$C$2),"")</f>
        <v/>
      </c>
      <c r="E106" s="542" t="str">
        <f>IF(COUNTIF(E107:E148,'Dados de Físico Semanal'!$C$2)&gt;0,COUNTIF(E107:E148,'Dados de Físico Semanal'!$C$2),"")</f>
        <v/>
      </c>
      <c r="F106" s="542" t="str">
        <f>IF(COUNTIF(F107:F148,'Dados de Físico Semanal'!$C$2)&gt;0,COUNTIF(F107:F148,'Dados de Físico Semanal'!$C$2),"")</f>
        <v/>
      </c>
      <c r="G106" s="542">
        <f>IF(COUNTIF(G107:G148,'Dados de Físico Semanal'!$C$2)&gt;0,COUNTIF(G107:G148,'Dados de Físico Semanal'!$C$2),"")</f>
        <v>4</v>
      </c>
      <c r="H106" s="542" t="str">
        <f>IF(COUNTIF(H107:H148,'Dados de Físico Semanal'!$C$2)&gt;0,COUNTIF(H107:H148,'Dados de Físico Semanal'!$C$2),"")</f>
        <v/>
      </c>
      <c r="I106" s="542" t="str">
        <f>IF(COUNTIF(I107:I148,'Dados de Físico Semanal'!$C$2)&gt;0,COUNTIF(I107:I148,'Dados de Físico Semanal'!$C$2),"")</f>
        <v/>
      </c>
      <c r="J106" s="542" t="str">
        <f>IF(COUNTIF(J107:J148,'Dados de Físico Semanal'!$C$2)&gt;0,COUNTIF(J107:J148,'Dados de Físico Semanal'!$C$2),"")</f>
        <v/>
      </c>
      <c r="K106" s="542" t="str">
        <f>IF(COUNTIF(K107:K148,'Dados de Físico Semanal'!$C$2)&gt;0,COUNTIF(K107:K148,'Dados de Físico Semanal'!$C$2),"")</f>
        <v/>
      </c>
      <c r="L106" s="542" t="str">
        <f>IF(COUNTIF(L107:L148,'Dados de Físico Semanal'!$C$2)&gt;0,COUNTIF(L107:L148,'Dados de Físico Semanal'!$C$2),"")</f>
        <v/>
      </c>
      <c r="M106" s="542">
        <f>IF(COUNTIF(M107:M148,'Dados de Físico Semanal'!$C$2)&gt;0,COUNTIF(M107:M148,'Dados de Físico Semanal'!$C$2),"")</f>
        <v>2</v>
      </c>
      <c r="N106" s="542" t="str">
        <f>IF(COUNTIF(N107:N148,'Dados de Físico Semanal'!$C$2)&gt;0,COUNTIF(N107:N148,'Dados de Físico Semanal'!$C$2),"")</f>
        <v/>
      </c>
      <c r="O106" s="542">
        <f>IF(COUNTIF(O107:O148,'Dados de Físico Semanal'!$C$2)&gt;0,COUNTIF(O107:O148,'Dados de Físico Semanal'!$C$2),"")</f>
        <v>2</v>
      </c>
      <c r="P106" s="542" t="str">
        <f>IF(COUNTIF(P107:P148,'Dados de Físico Semanal'!$C$2)&gt;0,COUNTIF(P107:P148,'Dados de Físico Semanal'!$C$2),"")</f>
        <v/>
      </c>
      <c r="Q106" s="542" t="str">
        <f>IF(COUNTIF(Q107:Q148,'Dados de Físico Semanal'!$C$2)&gt;0,COUNTIF(Q107:Q148,'Dados de Físico Semanal'!$C$2),"")</f>
        <v/>
      </c>
      <c r="R106" s="542" t="str">
        <f>IF(COUNTIF(R107:R148,'Dados de Físico Semanal'!$C$2)&gt;0,COUNTIF(R107:R148,'Dados de Físico Semanal'!$C$2),"")</f>
        <v/>
      </c>
    </row>
    <row r="107" spans="2:19" x14ac:dyDescent="0.2">
      <c r="B107" s="553">
        <v>44713</v>
      </c>
      <c r="C107" s="526">
        <f t="shared" ref="C107:C108" si="42">IF(COUNTIF(D107:R107,$B$4)&gt;0,COUNTIF(D107:R107,$B$4),"")</f>
        <v>4</v>
      </c>
      <c r="D107" s="554" t="s">
        <v>407</v>
      </c>
      <c r="E107" s="554" t="s">
        <v>407</v>
      </c>
      <c r="F107" s="555" t="s">
        <v>601</v>
      </c>
      <c r="G107" s="554" t="s">
        <v>407</v>
      </c>
      <c r="H107" s="555"/>
      <c r="I107" s="555"/>
      <c r="J107" s="555"/>
      <c r="K107" s="555"/>
      <c r="L107" s="555" t="s">
        <v>601</v>
      </c>
      <c r="M107" s="555" t="s">
        <v>601</v>
      </c>
      <c r="N107" s="555" t="s">
        <v>601</v>
      </c>
      <c r="O107" s="554" t="s">
        <v>407</v>
      </c>
      <c r="P107" s="555"/>
      <c r="Q107" s="555"/>
      <c r="R107" s="556"/>
    </row>
    <row r="108" spans="2:19" x14ac:dyDescent="0.2">
      <c r="B108" s="553">
        <v>44714</v>
      </c>
      <c r="C108" s="526">
        <f t="shared" si="42"/>
        <v>4</v>
      </c>
      <c r="D108" s="554" t="s">
        <v>407</v>
      </c>
      <c r="E108" s="554" t="s">
        <v>407</v>
      </c>
      <c r="F108" s="555" t="s">
        <v>601</v>
      </c>
      <c r="G108" s="554" t="s">
        <v>407</v>
      </c>
      <c r="H108" s="555"/>
      <c r="I108" s="555"/>
      <c r="J108" s="555"/>
      <c r="K108" s="555"/>
      <c r="L108" s="555" t="s">
        <v>601</v>
      </c>
      <c r="M108" s="555" t="s">
        <v>601</v>
      </c>
      <c r="N108" s="555" t="s">
        <v>601</v>
      </c>
      <c r="O108" s="554" t="s">
        <v>407</v>
      </c>
      <c r="P108" s="555"/>
      <c r="Q108" s="555"/>
      <c r="R108" s="556"/>
    </row>
    <row r="109" spans="2:19" x14ac:dyDescent="0.2">
      <c r="B109" s="553">
        <v>44715</v>
      </c>
      <c r="C109" s="526">
        <f t="shared" ref="C109:C120" si="43">IF(COUNTIF(D109:R109,$B$4)&gt;0,COUNTIF(D109:R109,$B$4),"")</f>
        <v>4</v>
      </c>
      <c r="D109" s="554" t="s">
        <v>407</v>
      </c>
      <c r="E109" s="554" t="s">
        <v>407</v>
      </c>
      <c r="F109" s="555" t="s">
        <v>601</v>
      </c>
      <c r="G109" s="554" t="s">
        <v>407</v>
      </c>
      <c r="H109" s="555"/>
      <c r="I109" s="555"/>
      <c r="J109" s="555"/>
      <c r="K109" s="555"/>
      <c r="L109" s="555" t="s">
        <v>601</v>
      </c>
      <c r="M109" s="555" t="s">
        <v>601</v>
      </c>
      <c r="N109" s="555" t="s">
        <v>601</v>
      </c>
      <c r="O109" s="554" t="s">
        <v>407</v>
      </c>
      <c r="P109" s="555"/>
      <c r="Q109" s="555"/>
      <c r="R109" s="556"/>
    </row>
    <row r="110" spans="2:19" x14ac:dyDescent="0.2">
      <c r="B110" s="608">
        <v>44716</v>
      </c>
      <c r="C110" s="526">
        <f t="shared" si="43"/>
        <v>2</v>
      </c>
      <c r="D110" s="554" t="s">
        <v>407</v>
      </c>
      <c r="E110" s="554" t="s">
        <v>407</v>
      </c>
      <c r="F110" s="555" t="s">
        <v>601</v>
      </c>
      <c r="G110" s="555" t="s">
        <v>596</v>
      </c>
      <c r="H110" s="555"/>
      <c r="I110" s="555"/>
      <c r="J110" s="555"/>
      <c r="K110" s="555"/>
      <c r="L110" s="555" t="s">
        <v>601</v>
      </c>
      <c r="M110" s="555" t="s">
        <v>601</v>
      </c>
      <c r="N110" s="555" t="s">
        <v>601</v>
      </c>
      <c r="O110" s="555" t="s">
        <v>596</v>
      </c>
      <c r="P110" s="555"/>
      <c r="Q110" s="555"/>
      <c r="R110" s="556"/>
    </row>
    <row r="111" spans="2:19" x14ac:dyDescent="0.2">
      <c r="B111" s="609" t="s">
        <v>610</v>
      </c>
      <c r="C111" s="526"/>
      <c r="D111" s="557">
        <f>IF(COUNTIF(D107:D109,$B$4)+COUNTIF(D84:D90,$B$4)&gt;0,COUNTIF(D107:D109,$B$4)+COUNTIF(D84:D90,$B$4),"")</f>
        <v>7</v>
      </c>
      <c r="E111" s="557">
        <f t="shared" ref="E111:R111" si="44">IF(COUNTIF(E107:E109,$B$4)+COUNTIF(E84:E90,$B$4)&gt;0,COUNTIF(E107:E109,$B$4)+COUNTIF(E84:E90,$B$4),"")</f>
        <v>5</v>
      </c>
      <c r="F111" s="557">
        <f>IF(COUNTIF(F107:F109,$B$4)+COUNTIF(F84:F90,$B$4)&gt;0,COUNTIF(F107:F109,$B$4)+COUNTIF(F84:F90,$B$4),"")</f>
        <v>2</v>
      </c>
      <c r="G111" s="557">
        <f t="shared" si="44"/>
        <v>4</v>
      </c>
      <c r="H111" s="557" t="str">
        <f t="shared" si="44"/>
        <v/>
      </c>
      <c r="I111" s="557" t="str">
        <f t="shared" si="44"/>
        <v/>
      </c>
      <c r="J111" s="557" t="str">
        <f t="shared" si="44"/>
        <v/>
      </c>
      <c r="K111" s="557" t="str">
        <f t="shared" si="44"/>
        <v/>
      </c>
      <c r="L111" s="557">
        <f t="shared" si="44"/>
        <v>2</v>
      </c>
      <c r="M111" s="557">
        <f t="shared" si="44"/>
        <v>2</v>
      </c>
      <c r="N111" s="557">
        <f t="shared" si="44"/>
        <v>2</v>
      </c>
      <c r="O111" s="557">
        <f t="shared" si="44"/>
        <v>5</v>
      </c>
      <c r="P111" s="557" t="str">
        <f t="shared" si="44"/>
        <v/>
      </c>
      <c r="Q111" s="557" t="str">
        <f t="shared" si="44"/>
        <v/>
      </c>
      <c r="R111" s="558" t="str">
        <f t="shared" si="44"/>
        <v/>
      </c>
    </row>
    <row r="112" spans="2:19" x14ac:dyDescent="0.2">
      <c r="B112" s="594" t="s">
        <v>611</v>
      </c>
      <c r="C112" s="559">
        <f ca="1">IF(B110&lt;=TODAY(),SUM(D112:R112),"")</f>
        <v>3750</v>
      </c>
      <c r="D112" s="560">
        <f>IF(COUNTIF(D107:D109,$B$4)+COUNTIF(D84:D90,$B$4)&gt;0,(COUNTIF(D107:D109,$B$4)+COUNTIF(D84:D90,$B$4))*D$5,"")</f>
        <v>945</v>
      </c>
      <c r="E112" s="560">
        <f t="shared" ref="E112:R112" si="45">IF(COUNTIF(E107:E109,$B$4)+COUNTIF(E84:E90,$B$4)&gt;0,(COUNTIF(E107:E109,$B$4)+COUNTIF(E84:E90,$B$4))*E$5,"")</f>
        <v>825</v>
      </c>
      <c r="F112" s="560">
        <f t="shared" si="45"/>
        <v>330</v>
      </c>
      <c r="G112" s="560">
        <f t="shared" si="45"/>
        <v>660</v>
      </c>
      <c r="H112" s="560" t="str">
        <f t="shared" si="45"/>
        <v/>
      </c>
      <c r="I112" s="560" t="str">
        <f t="shared" si="45"/>
        <v/>
      </c>
      <c r="J112" s="560" t="str">
        <f t="shared" si="45"/>
        <v/>
      </c>
      <c r="K112" s="560" t="str">
        <f t="shared" si="45"/>
        <v/>
      </c>
      <c r="L112" s="560">
        <f t="shared" si="45"/>
        <v>180</v>
      </c>
      <c r="M112" s="560">
        <f t="shared" si="45"/>
        <v>180</v>
      </c>
      <c r="N112" s="560">
        <f t="shared" si="45"/>
        <v>180</v>
      </c>
      <c r="O112" s="560">
        <f t="shared" si="45"/>
        <v>450</v>
      </c>
      <c r="P112" s="560" t="str">
        <f t="shared" si="45"/>
        <v/>
      </c>
      <c r="Q112" s="560" t="str">
        <f t="shared" si="45"/>
        <v/>
      </c>
      <c r="R112" s="561" t="str">
        <f t="shared" si="45"/>
        <v/>
      </c>
    </row>
    <row r="113" spans="2:19" x14ac:dyDescent="0.2">
      <c r="B113" s="562"/>
      <c r="C113" s="187"/>
      <c r="D113" s="563">
        <v>945</v>
      </c>
      <c r="E113" s="563">
        <v>825</v>
      </c>
      <c r="F113" s="563">
        <v>330</v>
      </c>
      <c r="G113" s="563">
        <v>660</v>
      </c>
      <c r="H113" s="563"/>
      <c r="I113" s="563"/>
      <c r="J113" s="563"/>
      <c r="K113" s="563"/>
      <c r="L113" s="563">
        <v>180</v>
      </c>
      <c r="M113" s="563">
        <v>180</v>
      </c>
      <c r="N113" s="563">
        <v>180</v>
      </c>
      <c r="O113" s="563">
        <v>450</v>
      </c>
      <c r="P113" s="563"/>
      <c r="Q113" s="563"/>
      <c r="R113" s="564"/>
    </row>
    <row r="114" spans="2:19" x14ac:dyDescent="0.2">
      <c r="B114" s="610">
        <v>44717</v>
      </c>
      <c r="C114" s="611" t="str">
        <f t="shared" si="43"/>
        <v/>
      </c>
      <c r="D114" s="612"/>
      <c r="E114" s="612"/>
      <c r="F114" s="612"/>
      <c r="G114" s="612"/>
      <c r="H114" s="612"/>
      <c r="I114" s="612"/>
      <c r="J114" s="612"/>
      <c r="K114" s="612"/>
      <c r="L114" s="612"/>
      <c r="M114" s="612"/>
      <c r="N114" s="612"/>
      <c r="O114" s="612"/>
      <c r="P114" s="612"/>
      <c r="Q114" s="612"/>
      <c r="R114" s="613"/>
    </row>
    <row r="115" spans="2:19" x14ac:dyDescent="0.2">
      <c r="B115" s="614">
        <v>44718</v>
      </c>
      <c r="C115" s="611">
        <f t="shared" si="43"/>
        <v>3</v>
      </c>
      <c r="D115" s="615" t="s">
        <v>407</v>
      </c>
      <c r="E115" s="615" t="s">
        <v>407</v>
      </c>
      <c r="F115" s="615" t="s">
        <v>601</v>
      </c>
      <c r="G115" s="615" t="s">
        <v>407</v>
      </c>
      <c r="H115" s="616"/>
      <c r="I115" s="616"/>
      <c r="J115" s="616"/>
      <c r="K115" s="616"/>
      <c r="L115" s="615" t="s">
        <v>601</v>
      </c>
      <c r="M115" s="615" t="s">
        <v>601</v>
      </c>
      <c r="N115" s="615" t="s">
        <v>601</v>
      </c>
      <c r="O115" s="615" t="s">
        <v>596</v>
      </c>
      <c r="P115" s="615"/>
      <c r="Q115" s="617"/>
      <c r="R115" s="618"/>
    </row>
    <row r="116" spans="2:19" x14ac:dyDescent="0.2">
      <c r="B116" s="553">
        <v>44719</v>
      </c>
      <c r="C116" s="526">
        <f t="shared" si="43"/>
        <v>5</v>
      </c>
      <c r="D116" s="554" t="s">
        <v>407</v>
      </c>
      <c r="E116" s="555" t="s">
        <v>407</v>
      </c>
      <c r="F116" s="554"/>
      <c r="G116" s="555" t="s">
        <v>407</v>
      </c>
      <c r="H116" s="555"/>
      <c r="I116" s="555"/>
      <c r="J116" s="555"/>
      <c r="K116" s="555"/>
      <c r="L116" s="554" t="s">
        <v>407</v>
      </c>
      <c r="M116" s="554" t="s">
        <v>407</v>
      </c>
      <c r="N116" s="554"/>
      <c r="O116" s="554"/>
      <c r="P116" s="554"/>
      <c r="Q116" s="530"/>
      <c r="R116" s="619"/>
    </row>
    <row r="117" spans="2:19" x14ac:dyDescent="0.2">
      <c r="B117" s="553">
        <v>44720</v>
      </c>
      <c r="C117" s="526">
        <f t="shared" si="43"/>
        <v>5</v>
      </c>
      <c r="D117" s="620" t="s">
        <v>407</v>
      </c>
      <c r="E117" s="620" t="s">
        <v>407</v>
      </c>
      <c r="F117" s="620"/>
      <c r="G117" s="620" t="s">
        <v>407</v>
      </c>
      <c r="H117" s="620"/>
      <c r="I117" s="620"/>
      <c r="J117" s="620"/>
      <c r="K117" s="620"/>
      <c r="L117" s="620" t="s">
        <v>407</v>
      </c>
      <c r="M117" s="620" t="s">
        <v>407</v>
      </c>
      <c r="N117" s="620"/>
      <c r="O117" s="620"/>
      <c r="P117" s="620"/>
      <c r="Q117" s="621"/>
      <c r="R117" s="622"/>
      <c r="S117" s="341"/>
    </row>
    <row r="118" spans="2:19" x14ac:dyDescent="0.2">
      <c r="B118" s="553">
        <v>44721</v>
      </c>
      <c r="C118" s="526">
        <f t="shared" si="43"/>
        <v>4</v>
      </c>
      <c r="D118" s="554" t="s">
        <v>407</v>
      </c>
      <c r="E118" s="555" t="s">
        <v>407</v>
      </c>
      <c r="F118" s="555"/>
      <c r="G118" s="555" t="s">
        <v>407</v>
      </c>
      <c r="H118" s="555"/>
      <c r="I118" s="555"/>
      <c r="J118" s="555"/>
      <c r="K118" s="555"/>
      <c r="L118" s="555" t="s">
        <v>407</v>
      </c>
      <c r="M118" s="555" t="s">
        <v>596</v>
      </c>
      <c r="N118" s="555"/>
      <c r="O118" s="555"/>
      <c r="P118" s="555"/>
      <c r="Q118" s="556"/>
      <c r="R118" s="623"/>
    </row>
    <row r="119" spans="2:19" x14ac:dyDescent="0.2">
      <c r="B119" s="553">
        <v>44722</v>
      </c>
      <c r="C119" s="526">
        <f t="shared" si="43"/>
        <v>5</v>
      </c>
      <c r="D119" s="555" t="s">
        <v>407</v>
      </c>
      <c r="E119" s="555" t="s">
        <v>407</v>
      </c>
      <c r="F119" s="555"/>
      <c r="G119" s="555" t="s">
        <v>407</v>
      </c>
      <c r="H119" s="555"/>
      <c r="I119" s="555"/>
      <c r="J119" s="555"/>
      <c r="K119" s="555"/>
      <c r="L119" s="555" t="s">
        <v>407</v>
      </c>
      <c r="M119" s="555" t="s">
        <v>407</v>
      </c>
      <c r="N119" s="555"/>
      <c r="O119" s="555"/>
      <c r="P119" s="555"/>
      <c r="Q119" s="556"/>
      <c r="R119" s="624"/>
    </row>
    <row r="120" spans="2:19" x14ac:dyDescent="0.2">
      <c r="B120" s="553">
        <v>44723</v>
      </c>
      <c r="C120" s="526">
        <f t="shared" si="43"/>
        <v>2</v>
      </c>
      <c r="D120" s="555" t="s">
        <v>626</v>
      </c>
      <c r="E120" s="555" t="s">
        <v>407</v>
      </c>
      <c r="F120" s="555"/>
      <c r="G120" s="555" t="s">
        <v>596</v>
      </c>
      <c r="H120" s="555"/>
      <c r="I120" s="555"/>
      <c r="J120" s="555"/>
      <c r="K120" s="555"/>
      <c r="L120" s="555" t="s">
        <v>601</v>
      </c>
      <c r="M120" s="555" t="s">
        <v>625</v>
      </c>
      <c r="N120" s="555"/>
      <c r="O120" s="555"/>
      <c r="P120" s="555"/>
      <c r="Q120" s="556" t="s">
        <v>407</v>
      </c>
      <c r="R120" s="624"/>
    </row>
    <row r="121" spans="2:19" x14ac:dyDescent="0.2">
      <c r="B121" s="531" t="s">
        <v>610</v>
      </c>
      <c r="C121" s="526"/>
      <c r="D121" s="557">
        <f>IF(COUNTIF(D115:D119,$B$4)+COUNTIF(D110:D114,$B$4)&gt;0,COUNTIF(D115:D119,$B$4)+COUNTIF(D110:D114,$B$4),"")</f>
        <v>6</v>
      </c>
      <c r="E121" s="557">
        <f t="shared" ref="E121:R121" si="46">IF(COUNTIF(E115:E119,$B$4)+COUNTIF(E110:E114,$B$4)&gt;0,COUNTIF(E115:E119,$B$4)+COUNTIF(E110:E114,$B$4),"")</f>
        <v>6</v>
      </c>
      <c r="F121" s="557" t="str">
        <f t="shared" si="46"/>
        <v/>
      </c>
      <c r="G121" s="557">
        <f t="shared" si="46"/>
        <v>5</v>
      </c>
      <c r="H121" s="557" t="str">
        <f t="shared" si="46"/>
        <v/>
      </c>
      <c r="I121" s="557" t="str">
        <f t="shared" si="46"/>
        <v/>
      </c>
      <c r="J121" s="557" t="str">
        <f t="shared" si="46"/>
        <v/>
      </c>
      <c r="K121" s="557" t="str">
        <f t="shared" si="46"/>
        <v/>
      </c>
      <c r="L121" s="557">
        <f t="shared" si="46"/>
        <v>4</v>
      </c>
      <c r="M121" s="557">
        <f t="shared" si="46"/>
        <v>3</v>
      </c>
      <c r="N121" s="557" t="str">
        <f t="shared" si="46"/>
        <v/>
      </c>
      <c r="O121" s="557" t="str">
        <f t="shared" si="46"/>
        <v/>
      </c>
      <c r="P121" s="557" t="str">
        <f t="shared" si="46"/>
        <v/>
      </c>
      <c r="Q121" s="557" t="str">
        <f t="shared" si="46"/>
        <v/>
      </c>
      <c r="R121" s="558" t="str">
        <f t="shared" si="46"/>
        <v/>
      </c>
    </row>
    <row r="122" spans="2:19" x14ac:dyDescent="0.2">
      <c r="B122" s="594" t="s">
        <v>611</v>
      </c>
      <c r="C122" s="559">
        <f ca="1">IF(B120&lt;=TODAY(),SUM(D122:R122),"")</f>
        <v>3255</v>
      </c>
      <c r="D122" s="600">
        <f>IF(COUNTIF(D115:D119,$B$4)+COUNTIF(D110:D114,$B$4)&gt;0,(COUNTIF(D115:D119,$B$4)+COUNTIF(D110:D114,$B$4))*D$5,"")</f>
        <v>810</v>
      </c>
      <c r="E122" s="600">
        <f t="shared" ref="E122:R122" si="47">IF(COUNTIF(E115:E119,$B$4)+COUNTIF(E110:E114,$B$4)&gt;0,(COUNTIF(E115:E119,$B$4)+COUNTIF(E110:E114,$B$4))*E$5,"")</f>
        <v>990</v>
      </c>
      <c r="F122" s="560" t="str">
        <f t="shared" si="47"/>
        <v/>
      </c>
      <c r="G122" s="560">
        <f t="shared" si="47"/>
        <v>825</v>
      </c>
      <c r="H122" s="560" t="str">
        <f t="shared" si="47"/>
        <v/>
      </c>
      <c r="I122" s="560" t="str">
        <f t="shared" si="47"/>
        <v/>
      </c>
      <c r="J122" s="560" t="str">
        <f t="shared" si="47"/>
        <v/>
      </c>
      <c r="K122" s="560" t="str">
        <f t="shared" si="47"/>
        <v/>
      </c>
      <c r="L122" s="560">
        <f t="shared" si="47"/>
        <v>360</v>
      </c>
      <c r="M122" s="560">
        <f t="shared" si="47"/>
        <v>270</v>
      </c>
      <c r="N122" s="560" t="str">
        <f t="shared" si="47"/>
        <v/>
      </c>
      <c r="O122" s="560" t="str">
        <f t="shared" si="47"/>
        <v/>
      </c>
      <c r="P122" s="560" t="str">
        <f t="shared" si="47"/>
        <v/>
      </c>
      <c r="Q122" s="560" t="str">
        <f t="shared" si="47"/>
        <v/>
      </c>
      <c r="R122" s="561" t="str">
        <f t="shared" si="47"/>
        <v/>
      </c>
    </row>
    <row r="123" spans="2:19" x14ac:dyDescent="0.2">
      <c r="B123" s="562"/>
      <c r="C123" s="187"/>
      <c r="D123" s="602">
        <v>810</v>
      </c>
      <c r="E123" s="602">
        <v>990</v>
      </c>
      <c r="F123" s="563"/>
      <c r="G123" s="563">
        <v>825</v>
      </c>
      <c r="H123" s="563"/>
      <c r="I123" s="563"/>
      <c r="J123" s="563"/>
      <c r="K123" s="563"/>
      <c r="L123" s="563">
        <v>360</v>
      </c>
      <c r="M123" s="563">
        <v>270</v>
      </c>
      <c r="N123" s="563"/>
      <c r="O123" s="563"/>
      <c r="P123" s="563"/>
      <c r="Q123" s="563"/>
      <c r="R123" s="564"/>
    </row>
    <row r="124" spans="2:19" x14ac:dyDescent="0.2">
      <c r="B124" s="625">
        <v>44724</v>
      </c>
      <c r="C124" s="626" t="str">
        <f t="shared" ref="C124:C130" si="48">IF(COUNTIF(D124:R124,$B$4)&gt;0,COUNTIF(D124:R124,$B$4),"")</f>
        <v/>
      </c>
      <c r="D124" s="603"/>
      <c r="E124" s="603"/>
      <c r="F124" s="603"/>
      <c r="G124" s="603"/>
      <c r="H124" s="603"/>
      <c r="I124" s="603"/>
      <c r="J124" s="603"/>
      <c r="K124" s="603"/>
      <c r="L124" s="603"/>
      <c r="M124" s="603"/>
      <c r="N124" s="603"/>
      <c r="O124" s="603"/>
      <c r="P124" s="603"/>
      <c r="Q124" s="603"/>
      <c r="R124" s="604"/>
    </row>
    <row r="125" spans="2:19" x14ac:dyDescent="0.2">
      <c r="B125" s="627">
        <v>44725</v>
      </c>
      <c r="C125" s="187">
        <f t="shared" si="48"/>
        <v>5</v>
      </c>
      <c r="D125" s="628" t="s">
        <v>407</v>
      </c>
      <c r="E125" s="628" t="s">
        <v>407</v>
      </c>
      <c r="F125" s="628"/>
      <c r="G125" s="628" t="s">
        <v>407</v>
      </c>
      <c r="H125" s="628"/>
      <c r="I125" s="629"/>
      <c r="J125" s="630"/>
      <c r="K125" s="630"/>
      <c r="L125" s="631"/>
      <c r="M125" s="631" t="s">
        <v>407</v>
      </c>
      <c r="N125" s="631"/>
      <c r="O125" s="524"/>
      <c r="P125" s="632"/>
      <c r="Q125" s="632" t="s">
        <v>407</v>
      </c>
      <c r="R125" s="629"/>
    </row>
    <row r="126" spans="2:19" x14ac:dyDescent="0.2">
      <c r="B126" s="553">
        <v>44726</v>
      </c>
      <c r="C126" s="526">
        <f t="shared" si="48"/>
        <v>5</v>
      </c>
      <c r="D126" s="554" t="s">
        <v>407</v>
      </c>
      <c r="E126" s="555" t="s">
        <v>407</v>
      </c>
      <c r="F126" s="554"/>
      <c r="G126" s="554" t="s">
        <v>407</v>
      </c>
      <c r="H126" s="555"/>
      <c r="I126" s="555"/>
      <c r="J126" s="555"/>
      <c r="K126" s="555"/>
      <c r="L126" s="554"/>
      <c r="M126" s="554" t="s">
        <v>407</v>
      </c>
      <c r="N126" s="555"/>
      <c r="O126" s="554"/>
      <c r="P126" s="555"/>
      <c r="Q126" s="555" t="s">
        <v>407</v>
      </c>
      <c r="R126" s="556"/>
    </row>
    <row r="127" spans="2:19" x14ac:dyDescent="0.2">
      <c r="B127" s="553">
        <v>44727</v>
      </c>
      <c r="C127" s="526">
        <f t="shared" si="48"/>
        <v>5</v>
      </c>
      <c r="D127" s="554" t="s">
        <v>407</v>
      </c>
      <c r="E127" s="554" t="s">
        <v>407</v>
      </c>
      <c r="F127" s="554"/>
      <c r="G127" s="554" t="s">
        <v>407</v>
      </c>
      <c r="H127" s="554"/>
      <c r="I127" s="554"/>
      <c r="J127" s="554"/>
      <c r="K127" s="554"/>
      <c r="L127" s="554"/>
      <c r="M127" s="554" t="s">
        <v>407</v>
      </c>
      <c r="N127" s="554"/>
      <c r="O127" s="554"/>
      <c r="P127" s="554"/>
      <c r="Q127" s="554" t="s">
        <v>407</v>
      </c>
      <c r="R127" s="530"/>
    </row>
    <row r="128" spans="2:19" x14ac:dyDescent="0.2">
      <c r="B128" s="553">
        <v>44728</v>
      </c>
      <c r="C128" s="526">
        <f t="shared" si="48"/>
        <v>5</v>
      </c>
      <c r="D128" s="554" t="s">
        <v>407</v>
      </c>
      <c r="E128" s="554" t="s">
        <v>407</v>
      </c>
      <c r="F128" s="554"/>
      <c r="G128" s="554" t="s">
        <v>407</v>
      </c>
      <c r="H128" s="554"/>
      <c r="I128" s="554"/>
      <c r="J128" s="554"/>
      <c r="K128" s="554"/>
      <c r="L128" s="554"/>
      <c r="M128" s="554" t="s">
        <v>407</v>
      </c>
      <c r="N128" s="554"/>
      <c r="O128" s="554"/>
      <c r="P128" s="554"/>
      <c r="Q128" s="554" t="s">
        <v>407</v>
      </c>
      <c r="R128" s="530"/>
    </row>
    <row r="129" spans="2:19" x14ac:dyDescent="0.2">
      <c r="B129" s="553">
        <v>44729</v>
      </c>
      <c r="C129" s="526">
        <f t="shared" si="48"/>
        <v>5</v>
      </c>
      <c r="D129" s="554" t="s">
        <v>407</v>
      </c>
      <c r="E129" s="554" t="s">
        <v>407</v>
      </c>
      <c r="F129" s="554"/>
      <c r="G129" s="554" t="s">
        <v>407</v>
      </c>
      <c r="H129" s="554"/>
      <c r="I129" s="554"/>
      <c r="J129" s="554"/>
      <c r="K129" s="554"/>
      <c r="L129" s="554"/>
      <c r="M129" s="554" t="s">
        <v>407</v>
      </c>
      <c r="N129" s="554"/>
      <c r="O129" s="554"/>
      <c r="P129" s="554"/>
      <c r="Q129" s="554" t="s">
        <v>407</v>
      </c>
      <c r="R129" s="530"/>
      <c r="S129" s="341"/>
    </row>
    <row r="130" spans="2:19" x14ac:dyDescent="0.2">
      <c r="B130" s="553">
        <v>44730</v>
      </c>
      <c r="C130" s="526">
        <f t="shared" si="48"/>
        <v>3</v>
      </c>
      <c r="D130" s="554" t="s">
        <v>407</v>
      </c>
      <c r="E130" s="554" t="s">
        <v>407</v>
      </c>
      <c r="F130" s="554"/>
      <c r="G130" s="554" t="s">
        <v>596</v>
      </c>
      <c r="H130" s="554"/>
      <c r="I130" s="554"/>
      <c r="J130" s="554"/>
      <c r="K130" s="554"/>
      <c r="L130" s="554"/>
      <c r="M130" s="554" t="s">
        <v>596</v>
      </c>
      <c r="N130" s="554"/>
      <c r="O130" s="554"/>
      <c r="P130" s="554"/>
      <c r="Q130" s="554" t="s">
        <v>407</v>
      </c>
      <c r="R130" s="530"/>
    </row>
    <row r="131" spans="2:19" x14ac:dyDescent="0.2">
      <c r="B131" s="531" t="s">
        <v>610</v>
      </c>
      <c r="C131" s="526"/>
      <c r="D131" s="557">
        <f>IF(COUNTIF(D125:D129,$B$4)+COUNTIF(D120:D124,$B$4)&gt;0,COUNTIF(D125:D129,$B$4)+COUNTIF(D120:D124,$B$4),"")</f>
        <v>5</v>
      </c>
      <c r="E131" s="557">
        <f t="shared" ref="E131:R131" si="49">IF(COUNTIF(E125:E129,$B$4)+COUNTIF(E120:E124,$B$4)&gt;0,COUNTIF(E125:E129,$B$4)+COUNTIF(E120:E124,$B$4),"")</f>
        <v>6</v>
      </c>
      <c r="F131" s="557" t="str">
        <f t="shared" si="49"/>
        <v/>
      </c>
      <c r="G131" s="557">
        <f t="shared" si="49"/>
        <v>5</v>
      </c>
      <c r="H131" s="557" t="str">
        <f t="shared" si="49"/>
        <v/>
      </c>
      <c r="I131" s="557" t="str">
        <f t="shared" si="49"/>
        <v/>
      </c>
      <c r="J131" s="557" t="str">
        <f t="shared" si="49"/>
        <v/>
      </c>
      <c r="K131" s="557" t="str">
        <f t="shared" si="49"/>
        <v/>
      </c>
      <c r="L131" s="557" t="str">
        <f t="shared" si="49"/>
        <v/>
      </c>
      <c r="M131" s="557">
        <f t="shared" si="49"/>
        <v>5</v>
      </c>
      <c r="N131" s="557" t="str">
        <f t="shared" si="49"/>
        <v/>
      </c>
      <c r="O131" s="557" t="str">
        <f t="shared" si="49"/>
        <v/>
      </c>
      <c r="P131" s="557" t="str">
        <f t="shared" si="49"/>
        <v/>
      </c>
      <c r="Q131" s="557">
        <f t="shared" si="49"/>
        <v>6</v>
      </c>
      <c r="R131" s="558" t="str">
        <f t="shared" si="49"/>
        <v/>
      </c>
    </row>
    <row r="132" spans="2:19" x14ac:dyDescent="0.2">
      <c r="B132" s="594" t="s">
        <v>611</v>
      </c>
      <c r="C132" s="559">
        <f ca="1">IF(B129&lt;=TODAY(),SUM(D132:R132),"")</f>
        <v>3480</v>
      </c>
      <c r="D132" s="560">
        <f>IF(COUNTIF(D125:D129,$B$4)+COUNTIF(D120:D124,$B$4)&gt;0,(COUNTIF(D125:D129,$B$4)+COUNTIF(D120:D124,$B$4))*D$5,"")</f>
        <v>675</v>
      </c>
      <c r="E132" s="560">
        <f t="shared" ref="E132:R132" si="50">IF(COUNTIF(E125:E129,$B$4)+COUNTIF(E120:E124,$B$4)&gt;0,(COUNTIF(E125:E129,$B$4)+COUNTIF(E120:E124,$B$4))*E$5,"")</f>
        <v>990</v>
      </c>
      <c r="F132" s="560" t="str">
        <f t="shared" si="50"/>
        <v/>
      </c>
      <c r="G132" s="560">
        <f t="shared" si="50"/>
        <v>825</v>
      </c>
      <c r="H132" s="560" t="str">
        <f t="shared" si="50"/>
        <v/>
      </c>
      <c r="I132" s="560" t="str">
        <f t="shared" si="50"/>
        <v/>
      </c>
      <c r="J132" s="560" t="str">
        <f t="shared" si="50"/>
        <v/>
      </c>
      <c r="K132" s="560" t="str">
        <f t="shared" si="50"/>
        <v/>
      </c>
      <c r="L132" s="560" t="str">
        <f t="shared" si="50"/>
        <v/>
      </c>
      <c r="M132" s="560">
        <f t="shared" si="50"/>
        <v>450</v>
      </c>
      <c r="N132" s="560" t="str">
        <f t="shared" si="50"/>
        <v/>
      </c>
      <c r="O132" s="560" t="str">
        <f t="shared" si="50"/>
        <v/>
      </c>
      <c r="P132" s="560" t="str">
        <f t="shared" si="50"/>
        <v/>
      </c>
      <c r="Q132" s="560">
        <f t="shared" si="50"/>
        <v>540</v>
      </c>
      <c r="R132" s="561" t="str">
        <f t="shared" si="50"/>
        <v/>
      </c>
    </row>
    <row r="133" spans="2:19" x14ac:dyDescent="0.2">
      <c r="B133" s="562"/>
      <c r="C133" s="187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3"/>
      <c r="P133" s="563"/>
      <c r="Q133" s="563"/>
      <c r="R133" s="564"/>
    </row>
    <row r="134" spans="2:19" x14ac:dyDescent="0.2">
      <c r="B134" s="625">
        <v>44731</v>
      </c>
      <c r="C134" s="626" t="str">
        <f t="shared" ref="C134:C139" si="51">IF(COUNTIF(D134:R134,$B$4)&gt;0,COUNTIF(D134:R134,$B$4),"")</f>
        <v/>
      </c>
      <c r="D134" s="603"/>
      <c r="E134" s="603"/>
      <c r="F134" s="603"/>
      <c r="G134" s="603"/>
      <c r="H134" s="603"/>
      <c r="I134" s="603"/>
      <c r="J134" s="603"/>
      <c r="K134" s="603"/>
      <c r="L134" s="603"/>
      <c r="M134" s="603"/>
      <c r="N134" s="603"/>
      <c r="O134" s="603"/>
      <c r="P134" s="603"/>
      <c r="Q134" s="603"/>
      <c r="R134" s="604"/>
    </row>
    <row r="135" spans="2:19" x14ac:dyDescent="0.2">
      <c r="B135" s="569">
        <v>44732</v>
      </c>
      <c r="C135" s="187">
        <f t="shared" si="51"/>
        <v>4</v>
      </c>
      <c r="D135" s="628" t="s">
        <v>407</v>
      </c>
      <c r="E135" s="628" t="s">
        <v>407</v>
      </c>
      <c r="F135" s="628"/>
      <c r="G135" s="628" t="s">
        <v>596</v>
      </c>
      <c r="H135" s="628"/>
      <c r="I135" s="629"/>
      <c r="J135" s="630"/>
      <c r="K135" s="630"/>
      <c r="L135" s="628"/>
      <c r="M135" s="628" t="s">
        <v>407</v>
      </c>
      <c r="N135" s="628"/>
      <c r="O135" s="632"/>
      <c r="P135" s="632"/>
      <c r="Q135" s="632" t="s">
        <v>407</v>
      </c>
      <c r="R135" s="629"/>
    </row>
    <row r="136" spans="2:19" x14ac:dyDescent="0.2">
      <c r="B136" s="553">
        <v>44733</v>
      </c>
      <c r="C136" s="526">
        <f t="shared" si="51"/>
        <v>3</v>
      </c>
      <c r="D136" s="555" t="s">
        <v>407</v>
      </c>
      <c r="E136" s="555" t="s">
        <v>407</v>
      </c>
      <c r="F136" s="555"/>
      <c r="G136" s="555" t="s">
        <v>601</v>
      </c>
      <c r="H136" s="555"/>
      <c r="I136" s="555"/>
      <c r="J136" s="555"/>
      <c r="K136" s="555"/>
      <c r="L136" s="555"/>
      <c r="M136" s="555" t="s">
        <v>601</v>
      </c>
      <c r="N136" s="555"/>
      <c r="O136" s="555"/>
      <c r="P136" s="555"/>
      <c r="Q136" s="555" t="s">
        <v>407</v>
      </c>
      <c r="R136" s="556"/>
    </row>
    <row r="137" spans="2:19" x14ac:dyDescent="0.2">
      <c r="B137" s="553">
        <v>44734</v>
      </c>
      <c r="C137" s="526">
        <f t="shared" si="51"/>
        <v>2</v>
      </c>
      <c r="D137" s="554" t="s">
        <v>626</v>
      </c>
      <c r="E137" s="554" t="s">
        <v>407</v>
      </c>
      <c r="F137" s="554"/>
      <c r="G137" s="554"/>
      <c r="H137" s="555"/>
      <c r="I137" s="555"/>
      <c r="J137" s="555"/>
      <c r="K137" s="555"/>
      <c r="L137" s="554"/>
      <c r="M137" s="554"/>
      <c r="N137" s="554"/>
      <c r="O137" s="555"/>
      <c r="P137" s="555"/>
      <c r="Q137" s="555" t="s">
        <v>407</v>
      </c>
      <c r="R137" s="556"/>
    </row>
    <row r="138" spans="2:19" x14ac:dyDescent="0.2">
      <c r="B138" s="586">
        <v>44735</v>
      </c>
      <c r="C138" s="526">
        <f t="shared" si="51"/>
        <v>3</v>
      </c>
      <c r="D138" s="555" t="s">
        <v>407</v>
      </c>
      <c r="E138" s="555" t="s">
        <v>407</v>
      </c>
      <c r="F138" s="555"/>
      <c r="G138" s="555"/>
      <c r="H138" s="555"/>
      <c r="I138" s="555"/>
      <c r="J138" s="555"/>
      <c r="K138" s="555"/>
      <c r="L138" s="555"/>
      <c r="M138" s="555"/>
      <c r="N138" s="555"/>
      <c r="O138" s="555"/>
      <c r="P138" s="555"/>
      <c r="Q138" s="555" t="s">
        <v>407</v>
      </c>
      <c r="R138" s="556"/>
    </row>
    <row r="139" spans="2:19" x14ac:dyDescent="0.2">
      <c r="B139" s="553">
        <v>44736</v>
      </c>
      <c r="C139" s="526">
        <f t="shared" si="51"/>
        <v>3</v>
      </c>
      <c r="D139" s="555" t="s">
        <v>407</v>
      </c>
      <c r="E139" s="555" t="s">
        <v>407</v>
      </c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 t="s">
        <v>407</v>
      </c>
      <c r="R139" s="556"/>
      <c r="S139" s="341"/>
    </row>
    <row r="140" spans="2:19" x14ac:dyDescent="0.2">
      <c r="B140" s="569">
        <v>44737</v>
      </c>
      <c r="C140" s="187" t="str">
        <f t="shared" ref="C140:C148" si="52">IF(COUNTIF(D140:R140,$B$4)&gt;0,COUNTIF(D140:R140,$B$4),"")</f>
        <v/>
      </c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5"/>
      <c r="P140" s="555"/>
      <c r="Q140" s="555"/>
      <c r="R140" s="556"/>
    </row>
    <row r="141" spans="2:19" x14ac:dyDescent="0.2">
      <c r="B141" s="531" t="s">
        <v>610</v>
      </c>
      <c r="C141" s="526"/>
      <c r="D141" s="557">
        <f>IF(COUNTIF(D135:D139,$B$4)+COUNTIF(D130:D134,$B$4)&gt;0,COUNTIF(D135:D139,$B$4)+COUNTIF(D130:D134,$B$4),"")</f>
        <v>5</v>
      </c>
      <c r="E141" s="557">
        <f t="shared" ref="E141:R141" si="53">IF(COUNTIF(E135:E139,$B$4)+COUNTIF(E130:E134,$B$4)&gt;0,COUNTIF(E135:E139,$B$4)+COUNTIF(E130:E134,$B$4),"")</f>
        <v>6</v>
      </c>
      <c r="F141" s="557" t="str">
        <f t="shared" si="53"/>
        <v/>
      </c>
      <c r="G141" s="557" t="str">
        <f t="shared" si="53"/>
        <v/>
      </c>
      <c r="H141" s="557" t="str">
        <f t="shared" si="53"/>
        <v/>
      </c>
      <c r="I141" s="557" t="str">
        <f t="shared" si="53"/>
        <v/>
      </c>
      <c r="J141" s="557" t="str">
        <f t="shared" si="53"/>
        <v/>
      </c>
      <c r="K141" s="557" t="str">
        <f t="shared" si="53"/>
        <v/>
      </c>
      <c r="L141" s="557" t="str">
        <f t="shared" si="53"/>
        <v/>
      </c>
      <c r="M141" s="557">
        <f t="shared" si="53"/>
        <v>1</v>
      </c>
      <c r="N141" s="557" t="str">
        <f t="shared" si="53"/>
        <v/>
      </c>
      <c r="O141" s="557" t="str">
        <f t="shared" si="53"/>
        <v/>
      </c>
      <c r="P141" s="557" t="str">
        <f t="shared" si="53"/>
        <v/>
      </c>
      <c r="Q141" s="557">
        <f t="shared" si="53"/>
        <v>6</v>
      </c>
      <c r="R141" s="558" t="str">
        <f t="shared" si="53"/>
        <v/>
      </c>
    </row>
    <row r="142" spans="2:19" x14ac:dyDescent="0.2">
      <c r="B142" s="633" t="s">
        <v>611</v>
      </c>
      <c r="C142" s="559">
        <f ca="1">IF(B139&lt;=TODAY(),SUM(D142:R142),"")</f>
        <v>2295</v>
      </c>
      <c r="D142" s="560">
        <f>IF(COUNTIF(D135:D139,$B$4)+COUNTIF(D130:D134,$B$4)&gt;0,(COUNTIF(D135:D139,$B$4)+COUNTIF(D130:D134,$B$4))*D$5,"")</f>
        <v>675</v>
      </c>
      <c r="E142" s="560">
        <f t="shared" ref="E142:R142" si="54">IF(COUNTIF(E135:E139,$B$4)+COUNTIF(E130:E134,$B$4)&gt;0,(COUNTIF(E135:E139,$B$4)+COUNTIF(E130:E134,$B$4))*E$5,"")</f>
        <v>990</v>
      </c>
      <c r="F142" s="560" t="str">
        <f t="shared" si="54"/>
        <v/>
      </c>
      <c r="G142" s="560" t="str">
        <f t="shared" si="54"/>
        <v/>
      </c>
      <c r="H142" s="560" t="str">
        <f t="shared" si="54"/>
        <v/>
      </c>
      <c r="I142" s="560" t="str">
        <f t="shared" si="54"/>
        <v/>
      </c>
      <c r="J142" s="560" t="str">
        <f t="shared" si="54"/>
        <v/>
      </c>
      <c r="K142" s="560" t="str">
        <f t="shared" si="54"/>
        <v/>
      </c>
      <c r="L142" s="560" t="str">
        <f t="shared" si="54"/>
        <v/>
      </c>
      <c r="M142" s="560">
        <f t="shared" si="54"/>
        <v>90</v>
      </c>
      <c r="N142" s="560" t="str">
        <f t="shared" si="54"/>
        <v/>
      </c>
      <c r="O142" s="560" t="str">
        <f t="shared" si="54"/>
        <v/>
      </c>
      <c r="P142" s="560" t="str">
        <f t="shared" si="54"/>
        <v/>
      </c>
      <c r="Q142" s="560">
        <f t="shared" si="54"/>
        <v>540</v>
      </c>
      <c r="R142" s="561" t="str">
        <f t="shared" si="54"/>
        <v/>
      </c>
    </row>
    <row r="143" spans="2:19" x14ac:dyDescent="0.2">
      <c r="B143" s="634"/>
      <c r="C143" s="635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3"/>
      <c r="P143" s="563"/>
      <c r="Q143" s="563"/>
      <c r="R143" s="564"/>
    </row>
    <row r="144" spans="2:19" x14ac:dyDescent="0.2">
      <c r="B144" s="610">
        <v>44738</v>
      </c>
      <c r="C144" s="636" t="str">
        <f t="shared" si="52"/>
        <v/>
      </c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8"/>
    </row>
    <row r="145" spans="2:19" x14ac:dyDescent="0.2">
      <c r="B145" s="569">
        <v>44739</v>
      </c>
      <c r="C145" s="187" t="str">
        <f t="shared" si="52"/>
        <v/>
      </c>
      <c r="D145" s="628"/>
      <c r="E145" s="628"/>
      <c r="F145" s="628"/>
      <c r="G145" s="628"/>
      <c r="H145" s="628"/>
      <c r="I145" s="629"/>
      <c r="J145" s="630"/>
      <c r="K145" s="630"/>
      <c r="L145" s="628"/>
      <c r="M145" s="628"/>
      <c r="N145" s="628"/>
      <c r="O145" s="632"/>
      <c r="P145" s="632"/>
      <c r="Q145" s="632"/>
      <c r="R145" s="629"/>
    </row>
    <row r="146" spans="2:19" x14ac:dyDescent="0.2">
      <c r="B146" s="553">
        <v>44740</v>
      </c>
      <c r="C146" s="526" t="str">
        <f t="shared" si="52"/>
        <v/>
      </c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6"/>
    </row>
    <row r="147" spans="2:19" x14ac:dyDescent="0.2">
      <c r="B147" s="553">
        <v>44741</v>
      </c>
      <c r="C147" s="526" t="str">
        <f t="shared" si="52"/>
        <v/>
      </c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6"/>
    </row>
    <row r="148" spans="2:19" x14ac:dyDescent="0.2">
      <c r="B148" s="553">
        <v>44742</v>
      </c>
      <c r="C148" s="526" t="str">
        <f t="shared" si="52"/>
        <v/>
      </c>
      <c r="D148" s="554"/>
      <c r="E148" s="555"/>
      <c r="F148" s="555"/>
      <c r="G148" s="555"/>
      <c r="H148" s="555"/>
      <c r="I148" s="555"/>
      <c r="J148" s="555"/>
      <c r="K148" s="555"/>
      <c r="L148" s="555"/>
      <c r="M148" s="555"/>
      <c r="N148" s="555"/>
      <c r="O148" s="555"/>
      <c r="P148" s="555"/>
      <c r="Q148" s="555"/>
      <c r="R148" s="556"/>
    </row>
    <row r="149" spans="2:19" ht="13.5" thickBot="1" x14ac:dyDescent="0.25">
      <c r="B149" s="605" t="s">
        <v>624</v>
      </c>
      <c r="C149" s="606">
        <f>SUM(D149:R149)</f>
        <v>12780</v>
      </c>
      <c r="D149" s="577">
        <f>IFERROR(IF(SUM(D112,D122,D132,D142)&gt;0,SUM(D112,D122,D132,D142),""),"")</f>
        <v>3105</v>
      </c>
      <c r="E149" s="577">
        <f t="shared" ref="E149:R149" si="55">IFERROR(IF(SUM(E112,E122,E132,E142)&gt;0,SUM(E112,E122,E132,E142),""),"")</f>
        <v>3795</v>
      </c>
      <c r="F149" s="577">
        <f t="shared" si="55"/>
        <v>330</v>
      </c>
      <c r="G149" s="577">
        <f t="shared" si="55"/>
        <v>2310</v>
      </c>
      <c r="H149" s="577" t="str">
        <f t="shared" si="55"/>
        <v/>
      </c>
      <c r="I149" s="577" t="str">
        <f t="shared" si="55"/>
        <v/>
      </c>
      <c r="J149" s="577" t="str">
        <f t="shared" si="55"/>
        <v/>
      </c>
      <c r="K149" s="577" t="str">
        <f t="shared" si="55"/>
        <v/>
      </c>
      <c r="L149" s="577">
        <f t="shared" si="55"/>
        <v>540</v>
      </c>
      <c r="M149" s="577">
        <f t="shared" si="55"/>
        <v>990</v>
      </c>
      <c r="N149" s="577">
        <f t="shared" si="55"/>
        <v>180</v>
      </c>
      <c r="O149" s="577">
        <f t="shared" si="55"/>
        <v>450</v>
      </c>
      <c r="P149" s="577" t="str">
        <f t="shared" si="55"/>
        <v/>
      </c>
      <c r="Q149" s="577">
        <f t="shared" si="55"/>
        <v>1080</v>
      </c>
      <c r="R149" s="578" t="str">
        <f t="shared" si="55"/>
        <v/>
      </c>
      <c r="S149" s="341"/>
    </row>
    <row r="150" spans="2:19" x14ac:dyDescent="0.2">
      <c r="B150" s="579"/>
      <c r="C150" s="579"/>
      <c r="D150" s="579"/>
      <c r="E150" s="579"/>
      <c r="F150" s="579"/>
      <c r="G150" s="579"/>
      <c r="H150" s="579"/>
      <c r="I150" s="579"/>
      <c r="J150" s="579"/>
      <c r="K150" s="579"/>
      <c r="L150" s="579"/>
      <c r="M150" s="579"/>
      <c r="N150" s="579"/>
      <c r="O150" s="579"/>
      <c r="P150" s="579"/>
      <c r="Q150" s="579"/>
      <c r="R150" s="579"/>
      <c r="S150" s="341"/>
    </row>
    <row r="151" spans="2:19" ht="13.5" thickBot="1" x14ac:dyDescent="0.25">
      <c r="B151" s="579"/>
      <c r="C151" s="579"/>
      <c r="D151" s="579"/>
      <c r="E151" s="579"/>
      <c r="F151" s="579"/>
      <c r="G151" s="579"/>
      <c r="H151" s="579"/>
      <c r="I151" s="579"/>
      <c r="J151" s="579"/>
      <c r="K151" s="579"/>
      <c r="L151" s="579"/>
      <c r="M151" s="579"/>
      <c r="N151" s="579"/>
      <c r="O151" s="579"/>
      <c r="P151" s="579"/>
      <c r="Q151" s="579"/>
      <c r="R151" s="579"/>
    </row>
    <row r="152" spans="2:19" ht="18" x14ac:dyDescent="0.25">
      <c r="B152" s="735" t="s">
        <v>630</v>
      </c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7"/>
    </row>
    <row r="153" spans="2:19" x14ac:dyDescent="0.2">
      <c r="B153" s="538" t="s">
        <v>594</v>
      </c>
      <c r="C153" s="534"/>
      <c r="D153" s="533"/>
      <c r="E153" s="534"/>
      <c r="F153" s="533"/>
      <c r="G153" s="533"/>
      <c r="H153" s="534"/>
      <c r="I153" s="534"/>
      <c r="J153" s="533"/>
      <c r="K153" s="533"/>
      <c r="L153" s="533"/>
      <c r="M153" s="533"/>
      <c r="N153" s="534"/>
      <c r="O153" s="534"/>
      <c r="P153" s="534"/>
      <c r="Q153" s="534"/>
      <c r="R153" s="535"/>
    </row>
    <row r="154" spans="2:19" x14ac:dyDescent="0.2">
      <c r="B154" s="538" t="s">
        <v>609</v>
      </c>
      <c r="C154" s="534"/>
      <c r="D154" s="542" t="str">
        <f>IF(SUM(D158,D168,D178)&gt;0,SUM(D158,D168,D178),"")</f>
        <v/>
      </c>
      <c r="E154" s="542" t="str">
        <f t="shared" ref="E154:R154" si="56">IF(SUM(E158,E168,E178)&gt;0,SUM(E158,E168,E178),"")</f>
        <v/>
      </c>
      <c r="F154" s="542" t="str">
        <f t="shared" si="56"/>
        <v/>
      </c>
      <c r="G154" s="542" t="str">
        <f t="shared" si="56"/>
        <v/>
      </c>
      <c r="H154" s="542" t="str">
        <f t="shared" si="56"/>
        <v/>
      </c>
      <c r="I154" s="542" t="str">
        <f t="shared" si="56"/>
        <v/>
      </c>
      <c r="J154" s="542" t="str">
        <f t="shared" si="56"/>
        <v/>
      </c>
      <c r="K154" s="542" t="str">
        <f t="shared" si="56"/>
        <v/>
      </c>
      <c r="L154" s="542" t="str">
        <f t="shared" si="56"/>
        <v/>
      </c>
      <c r="M154" s="542" t="str">
        <f t="shared" si="56"/>
        <v/>
      </c>
      <c r="N154" s="542" t="str">
        <f t="shared" si="56"/>
        <v/>
      </c>
      <c r="O154" s="542" t="str">
        <f t="shared" si="56"/>
        <v/>
      </c>
      <c r="P154" s="542" t="str">
        <f t="shared" si="56"/>
        <v/>
      </c>
      <c r="Q154" s="542" t="str">
        <f t="shared" si="56"/>
        <v/>
      </c>
      <c r="R154" s="542" t="str">
        <f t="shared" si="56"/>
        <v/>
      </c>
    </row>
    <row r="155" spans="2:19" x14ac:dyDescent="0.2">
      <c r="B155" s="543" t="s">
        <v>623</v>
      </c>
      <c r="C155" s="534"/>
      <c r="D155" s="542" t="str">
        <f>IF(COUNTIF(D156:D180,'Dados de Físico Semanal'!$C$2)&gt;0,COUNTIF(D156:D180,'Dados de Físico Semanal'!$C$2),"")</f>
        <v/>
      </c>
      <c r="E155" s="542" t="str">
        <f>IF(COUNTIF(E156:E180,'Dados de Físico Semanal'!$C$2)&gt;0,COUNTIF(E156:E180,'Dados de Físico Semanal'!$C$2),"")</f>
        <v/>
      </c>
      <c r="F155" s="542" t="str">
        <f>IF(COUNTIF(F156:F180,'Dados de Físico Semanal'!$C$2)&gt;0,COUNTIF(F156:F180,'Dados de Físico Semanal'!$C$2),"")</f>
        <v/>
      </c>
      <c r="G155" s="542" t="str">
        <f>IF(COUNTIF(G156:G180,'Dados de Físico Semanal'!$C$2)&gt;0,COUNTIF(G156:G180,'Dados de Físico Semanal'!$C$2),"")</f>
        <v/>
      </c>
      <c r="H155" s="542" t="str">
        <f>IF(COUNTIF(H156:H180,'Dados de Físico Semanal'!$C$2)&gt;0,COUNTIF(H156:H180,'Dados de Físico Semanal'!$C$2),"")</f>
        <v/>
      </c>
      <c r="I155" s="542" t="str">
        <f>IF(COUNTIF(I156:I180,'Dados de Físico Semanal'!$C$2)&gt;0,COUNTIF(I156:I180,'Dados de Físico Semanal'!$C$2),"")</f>
        <v/>
      </c>
      <c r="J155" s="542" t="str">
        <f>IF(COUNTIF(J156:J180,'Dados de Físico Semanal'!$C$2)&gt;0,COUNTIF(J156:J180,'Dados de Físico Semanal'!$C$2),"")</f>
        <v/>
      </c>
      <c r="K155" s="542" t="str">
        <f>IF(COUNTIF(K156:K180,'Dados de Físico Semanal'!$C$2)&gt;0,COUNTIF(K156:K180,'Dados de Físico Semanal'!$C$2),"")</f>
        <v/>
      </c>
      <c r="L155" s="542" t="str">
        <f>IF(COUNTIF(L156:L180,'Dados de Físico Semanal'!$C$2)&gt;0,COUNTIF(L156:L180,'Dados de Físico Semanal'!$C$2),"")</f>
        <v/>
      </c>
      <c r="M155" s="542" t="str">
        <f>IF(COUNTIF(M156:M180,'Dados de Físico Semanal'!$C$2)&gt;0,COUNTIF(M156:M180,'Dados de Físico Semanal'!$C$2),"")</f>
        <v/>
      </c>
      <c r="N155" s="542" t="str">
        <f>IF(COUNTIF(N156:N180,'Dados de Físico Semanal'!$C$2)&gt;0,COUNTIF(N156:N180,'Dados de Físico Semanal'!$C$2),"")</f>
        <v/>
      </c>
      <c r="O155" s="542" t="str">
        <f>IF(COUNTIF(O156:O180,'Dados de Físico Semanal'!$C$2)&gt;0,COUNTIF(O156:O180,'Dados de Físico Semanal'!$C$2),"")</f>
        <v/>
      </c>
      <c r="P155" s="542" t="str">
        <f>IF(COUNTIF(P156:P180,'Dados de Físico Semanal'!$C$2)&gt;0,COUNTIF(P156:P180,'Dados de Físico Semanal'!$C$2),"")</f>
        <v/>
      </c>
      <c r="Q155" s="542" t="str">
        <f>IF(COUNTIF(Q156:Q180,'Dados de Físico Semanal'!$C$2)&gt;0,COUNTIF(Q156:Q180,'Dados de Físico Semanal'!$C$2),"")</f>
        <v/>
      </c>
      <c r="R155" s="542" t="str">
        <f>IF(COUNTIF(R156:R180,'Dados de Físico Semanal'!$C$2)&gt;0,COUNTIF(R156:R180,'Dados de Físico Semanal'!$C$2),"")</f>
        <v/>
      </c>
    </row>
    <row r="156" spans="2:19" x14ac:dyDescent="0.2">
      <c r="B156" s="553">
        <v>44743</v>
      </c>
      <c r="C156" s="526" t="str">
        <f t="shared" ref="C156:C157" si="57">IF(COUNTIF(D156:R156,$B$4)&gt;0,COUNTIF(D156:R156,$B$4),"")</f>
        <v/>
      </c>
      <c r="D156" s="555"/>
      <c r="E156" s="555"/>
      <c r="F156" s="555"/>
      <c r="G156" s="555"/>
      <c r="H156" s="555"/>
      <c r="I156" s="555"/>
      <c r="J156" s="555"/>
      <c r="K156" s="555"/>
      <c r="L156" s="555"/>
      <c r="M156" s="555"/>
      <c r="N156" s="555"/>
      <c r="O156" s="555"/>
      <c r="P156" s="555"/>
      <c r="Q156" s="555"/>
      <c r="R156" s="556"/>
    </row>
    <row r="157" spans="2:19" x14ac:dyDescent="0.2">
      <c r="B157" s="553">
        <v>44744</v>
      </c>
      <c r="C157" s="187" t="str">
        <f t="shared" si="57"/>
        <v/>
      </c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6"/>
    </row>
    <row r="158" spans="2:19" x14ac:dyDescent="0.2">
      <c r="B158" s="609" t="s">
        <v>610</v>
      </c>
      <c r="C158" s="526"/>
      <c r="D158" s="557" t="str">
        <f>IF(COUNTIF(D145:D148,$B$4)+COUNTIF(D156:D156,$B$4)+COUNTIF(D140:D144,$B$4)&gt;0,COUNTIF(D145:D148,$B$4)+COUNTIF(D156:D156,$B$4)+COUNTIF(D140:D144,$B$4),"")</f>
        <v/>
      </c>
      <c r="E158" s="557" t="str">
        <f t="shared" ref="E158:R158" si="58">IF(COUNTIF(E145:E148,$B$4)+COUNTIF(E156:E156,$B$4)+COUNTIF(E140:E144,$B$4)&gt;0,COUNTIF(E145:E148,$B$4)+COUNTIF(E156:E156,$B$4)+COUNTIF(E140:E144,$B$4),"")</f>
        <v/>
      </c>
      <c r="F158" s="557" t="str">
        <f t="shared" si="58"/>
        <v/>
      </c>
      <c r="G158" s="557" t="str">
        <f t="shared" si="58"/>
        <v/>
      </c>
      <c r="H158" s="557" t="str">
        <f t="shared" si="58"/>
        <v/>
      </c>
      <c r="I158" s="557" t="str">
        <f t="shared" si="58"/>
        <v/>
      </c>
      <c r="J158" s="557" t="str">
        <f t="shared" si="58"/>
        <v/>
      </c>
      <c r="K158" s="557" t="str">
        <f t="shared" si="58"/>
        <v/>
      </c>
      <c r="L158" s="557" t="str">
        <f t="shared" si="58"/>
        <v/>
      </c>
      <c r="M158" s="557" t="str">
        <f t="shared" si="58"/>
        <v/>
      </c>
      <c r="N158" s="557" t="str">
        <f t="shared" si="58"/>
        <v/>
      </c>
      <c r="O158" s="557" t="str">
        <f t="shared" si="58"/>
        <v/>
      </c>
      <c r="P158" s="557" t="str">
        <f t="shared" si="58"/>
        <v/>
      </c>
      <c r="Q158" s="557" t="str">
        <f t="shared" si="58"/>
        <v/>
      </c>
      <c r="R158" s="557" t="str">
        <f t="shared" si="58"/>
        <v/>
      </c>
    </row>
    <row r="159" spans="2:19" x14ac:dyDescent="0.2">
      <c r="B159" s="594" t="s">
        <v>611</v>
      </c>
      <c r="C159" s="559" t="str">
        <f ca="1">IF(B157&lt;=TODAY(),SUM(D159:R159),"")</f>
        <v/>
      </c>
      <c r="D159" s="557" t="str">
        <f>IF(COUNTIF(D145:D148,$B$4)+COUNTIF(D156,$B$4)+COUNTIF(D140:D144,$B$4)&gt;0,COUNTIF(D145:D148,$B$4)+COUNTIF(D156,$B$4)+COUNTIF(D140:D144,$B$4),"")</f>
        <v/>
      </c>
      <c r="E159" s="557" t="str">
        <f t="shared" ref="E159:R159" si="59">IF(COUNTIF(E145:E148,$B$4)+COUNTIF(E156,$B$4)+COUNTIF(E140:E144,$B$4)&gt;0,COUNTIF(E145:E148,$B$4)+COUNTIF(E156,$B$4)+COUNTIF(E140:E144,$B$4),"")</f>
        <v/>
      </c>
      <c r="F159" s="557" t="str">
        <f t="shared" si="59"/>
        <v/>
      </c>
      <c r="G159" s="557" t="str">
        <f t="shared" si="59"/>
        <v/>
      </c>
      <c r="H159" s="557" t="str">
        <f t="shared" si="59"/>
        <v/>
      </c>
      <c r="I159" s="557" t="str">
        <f t="shared" si="59"/>
        <v/>
      </c>
      <c r="J159" s="557" t="str">
        <f t="shared" si="59"/>
        <v/>
      </c>
      <c r="K159" s="557" t="str">
        <f t="shared" si="59"/>
        <v/>
      </c>
      <c r="L159" s="557" t="str">
        <f t="shared" si="59"/>
        <v/>
      </c>
      <c r="M159" s="557" t="str">
        <f t="shared" si="59"/>
        <v/>
      </c>
      <c r="N159" s="557" t="str">
        <f t="shared" si="59"/>
        <v/>
      </c>
      <c r="O159" s="557" t="str">
        <f t="shared" si="59"/>
        <v/>
      </c>
      <c r="P159" s="557" t="str">
        <f t="shared" si="59"/>
        <v/>
      </c>
      <c r="Q159" s="557" t="str">
        <f t="shared" si="59"/>
        <v/>
      </c>
      <c r="R159" s="557" t="str">
        <f t="shared" si="59"/>
        <v/>
      </c>
    </row>
    <row r="160" spans="2:19" x14ac:dyDescent="0.2">
      <c r="B160" s="562"/>
      <c r="C160" s="187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3"/>
      <c r="P160" s="563"/>
      <c r="Q160" s="563"/>
      <c r="R160" s="564"/>
    </row>
    <row r="161" spans="2:18" x14ac:dyDescent="0.2">
      <c r="B161" s="625">
        <v>44745</v>
      </c>
      <c r="C161" s="626" t="str">
        <f t="shared" ref="C161:C167" si="60">IF(COUNTIF(D161:R161,$B$4)&gt;0,COUNTIF(D161:R161,$B$4),"")</f>
        <v/>
      </c>
      <c r="D161" s="603"/>
      <c r="E161" s="603"/>
      <c r="F161" s="603"/>
      <c r="G161" s="603"/>
      <c r="H161" s="603"/>
      <c r="I161" s="603"/>
      <c r="J161" s="603"/>
      <c r="K161" s="603"/>
      <c r="L161" s="603"/>
      <c r="M161" s="603"/>
      <c r="N161" s="603"/>
      <c r="O161" s="603"/>
      <c r="P161" s="603"/>
      <c r="Q161" s="603"/>
      <c r="R161" s="604"/>
    </row>
    <row r="162" spans="2:18" x14ac:dyDescent="0.2">
      <c r="B162" s="553">
        <v>44746</v>
      </c>
      <c r="C162" s="187" t="str">
        <f t="shared" si="60"/>
        <v/>
      </c>
      <c r="D162" s="628"/>
      <c r="E162" s="628"/>
      <c r="F162" s="628"/>
      <c r="G162" s="628"/>
      <c r="H162" s="628"/>
      <c r="I162" s="628"/>
      <c r="J162" s="628"/>
      <c r="K162" s="628"/>
      <c r="L162" s="628"/>
      <c r="M162" s="628"/>
      <c r="N162" s="628"/>
      <c r="O162" s="628"/>
      <c r="P162" s="628"/>
      <c r="Q162" s="628"/>
      <c r="R162" s="628"/>
    </row>
    <row r="163" spans="2:18" x14ac:dyDescent="0.2">
      <c r="B163" s="553">
        <v>44747</v>
      </c>
      <c r="C163" s="187" t="str">
        <f t="shared" si="60"/>
        <v/>
      </c>
      <c r="D163" s="628"/>
      <c r="E163" s="628"/>
      <c r="F163" s="628"/>
      <c r="G163" s="628"/>
      <c r="H163" s="628"/>
      <c r="I163" s="628"/>
      <c r="J163" s="628"/>
      <c r="K163" s="628"/>
      <c r="L163" s="628"/>
      <c r="M163" s="628"/>
      <c r="N163" s="628"/>
      <c r="O163" s="628"/>
      <c r="P163" s="628"/>
      <c r="Q163" s="628"/>
      <c r="R163" s="628"/>
    </row>
    <row r="164" spans="2:18" x14ac:dyDescent="0.2">
      <c r="B164" s="553">
        <v>44748</v>
      </c>
      <c r="C164" s="187" t="str">
        <f t="shared" si="60"/>
        <v/>
      </c>
      <c r="D164" s="628"/>
      <c r="E164" s="628"/>
      <c r="F164" s="628"/>
      <c r="G164" s="628"/>
      <c r="H164" s="628"/>
      <c r="I164" s="628"/>
      <c r="J164" s="628"/>
      <c r="K164" s="628"/>
      <c r="L164" s="628"/>
      <c r="M164" s="628"/>
      <c r="N164" s="628"/>
      <c r="O164" s="628"/>
      <c r="P164" s="628"/>
      <c r="Q164" s="628"/>
      <c r="R164" s="628"/>
    </row>
    <row r="165" spans="2:18" x14ac:dyDescent="0.2">
      <c r="B165" s="553">
        <v>44749</v>
      </c>
      <c r="C165" s="187" t="str">
        <f t="shared" si="60"/>
        <v/>
      </c>
      <c r="D165" s="628"/>
      <c r="E165" s="628"/>
      <c r="F165" s="628"/>
      <c r="G165" s="628"/>
      <c r="H165" s="628"/>
      <c r="I165" s="628"/>
      <c r="J165" s="628"/>
      <c r="K165" s="628"/>
      <c r="L165" s="628"/>
      <c r="M165" s="628"/>
      <c r="N165" s="628"/>
      <c r="O165" s="628"/>
      <c r="P165" s="628"/>
      <c r="Q165" s="628"/>
      <c r="R165" s="628"/>
    </row>
    <row r="166" spans="2:18" x14ac:dyDescent="0.2">
      <c r="B166" s="553">
        <v>44750</v>
      </c>
      <c r="C166" s="187" t="str">
        <f t="shared" si="60"/>
        <v/>
      </c>
      <c r="D166" s="628"/>
      <c r="E166" s="628"/>
      <c r="F166" s="628"/>
      <c r="G166" s="628"/>
      <c r="H166" s="628"/>
      <c r="I166" s="628"/>
      <c r="J166" s="628"/>
      <c r="K166" s="628"/>
      <c r="L166" s="628"/>
      <c r="M166" s="628"/>
      <c r="N166" s="628"/>
      <c r="O166" s="628"/>
      <c r="P166" s="628"/>
      <c r="Q166" s="628"/>
      <c r="R166" s="628"/>
    </row>
    <row r="167" spans="2:18" x14ac:dyDescent="0.2">
      <c r="B167" s="553">
        <v>44751</v>
      </c>
      <c r="C167" s="187" t="str">
        <f t="shared" si="60"/>
        <v/>
      </c>
      <c r="D167" s="628"/>
      <c r="E167" s="628"/>
      <c r="F167" s="628"/>
      <c r="G167" s="628"/>
      <c r="H167" s="628"/>
      <c r="I167" s="628"/>
      <c r="J167" s="628"/>
      <c r="K167" s="628"/>
      <c r="L167" s="628"/>
      <c r="M167" s="628"/>
      <c r="N167" s="628"/>
      <c r="O167" s="628"/>
      <c r="P167" s="628"/>
      <c r="Q167" s="628"/>
      <c r="R167" s="628"/>
    </row>
    <row r="168" spans="2:18" x14ac:dyDescent="0.2">
      <c r="B168" s="609" t="s">
        <v>610</v>
      </c>
      <c r="C168" s="526"/>
      <c r="D168" s="557" t="str">
        <f>IF(COUNTIF(D162:D166,$B$4)+COUNTIF(D157:D161,$B$4)&gt;0,COUNTIF(D162:D166,$B$4)+COUNTIF(D157:D161,$B$4),"")</f>
        <v/>
      </c>
      <c r="E168" s="557" t="str">
        <f t="shared" ref="E168:R168" si="61">IF(COUNTIF(E162:E166,$B$4)+COUNTIF(E157:E161,$B$4)&gt;0,COUNTIF(E162:E166,$B$4)+COUNTIF(E157:E161,$B$4),"")</f>
        <v/>
      </c>
      <c r="F168" s="557" t="str">
        <f t="shared" si="61"/>
        <v/>
      </c>
      <c r="G168" s="557" t="str">
        <f t="shared" si="61"/>
        <v/>
      </c>
      <c r="H168" s="557" t="str">
        <f t="shared" si="61"/>
        <v/>
      </c>
      <c r="I168" s="557" t="str">
        <f t="shared" si="61"/>
        <v/>
      </c>
      <c r="J168" s="557" t="str">
        <f t="shared" si="61"/>
        <v/>
      </c>
      <c r="K168" s="557" t="str">
        <f t="shared" si="61"/>
        <v/>
      </c>
      <c r="L168" s="557" t="str">
        <f t="shared" si="61"/>
        <v/>
      </c>
      <c r="M168" s="557" t="str">
        <f t="shared" si="61"/>
        <v/>
      </c>
      <c r="N168" s="557" t="str">
        <f t="shared" si="61"/>
        <v/>
      </c>
      <c r="O168" s="557" t="str">
        <f t="shared" si="61"/>
        <v/>
      </c>
      <c r="P168" s="557" t="str">
        <f t="shared" si="61"/>
        <v/>
      </c>
      <c r="Q168" s="557" t="str">
        <f t="shared" si="61"/>
        <v/>
      </c>
      <c r="R168" s="557" t="str">
        <f t="shared" si="61"/>
        <v/>
      </c>
    </row>
    <row r="169" spans="2:18" x14ac:dyDescent="0.2">
      <c r="B169" s="594" t="s">
        <v>611</v>
      </c>
      <c r="C169" s="559" t="str">
        <f ca="1">IF(B167&lt;=TODAY(),SUM(D169:R169),"")</f>
        <v/>
      </c>
      <c r="D169" s="560" t="str">
        <f>IF(COUNTIF(D162:D166,$B$4)+COUNTIF(D157:D161,$B$4)&gt;0,(COUNTIF(D162:D166,$B$4)+COUNTIF(D157:D161,$B$4))*D$5,"")</f>
        <v/>
      </c>
      <c r="E169" s="560" t="str">
        <f t="shared" ref="E169:R169" si="62">IF(COUNTIF(E162:E166,$B$4)+COUNTIF(E157:E161,$B$4)&gt;0,(COUNTIF(E162:E166,$B$4)+COUNTIF(E157:E161,$B$4))*E$5,"")</f>
        <v/>
      </c>
      <c r="F169" s="560" t="str">
        <f t="shared" si="62"/>
        <v/>
      </c>
      <c r="G169" s="560" t="str">
        <f t="shared" si="62"/>
        <v/>
      </c>
      <c r="H169" s="560" t="str">
        <f t="shared" si="62"/>
        <v/>
      </c>
      <c r="I169" s="560" t="str">
        <f t="shared" si="62"/>
        <v/>
      </c>
      <c r="J169" s="560" t="str">
        <f t="shared" si="62"/>
        <v/>
      </c>
      <c r="K169" s="560" t="str">
        <f t="shared" si="62"/>
        <v/>
      </c>
      <c r="L169" s="560" t="str">
        <f t="shared" si="62"/>
        <v/>
      </c>
      <c r="M169" s="560" t="str">
        <f t="shared" si="62"/>
        <v/>
      </c>
      <c r="N169" s="560" t="str">
        <f t="shared" si="62"/>
        <v/>
      </c>
      <c r="O169" s="560" t="str">
        <f t="shared" si="62"/>
        <v/>
      </c>
      <c r="P169" s="560" t="str">
        <f t="shared" si="62"/>
        <v/>
      </c>
      <c r="Q169" s="560" t="str">
        <f t="shared" si="62"/>
        <v/>
      </c>
      <c r="R169" s="560" t="str">
        <f t="shared" si="62"/>
        <v/>
      </c>
    </row>
    <row r="170" spans="2:18" x14ac:dyDescent="0.2">
      <c r="B170" s="562"/>
      <c r="C170" s="187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4"/>
    </row>
    <row r="171" spans="2:18" x14ac:dyDescent="0.2">
      <c r="B171" s="625">
        <v>44752</v>
      </c>
      <c r="C171" s="626" t="str">
        <f t="shared" ref="C171:C177" si="63">IF(COUNTIF(D171:R171,$B$4)&gt;0,COUNTIF(D171:R171,$B$4),"")</f>
        <v/>
      </c>
      <c r="D171" s="603"/>
      <c r="E171" s="603"/>
      <c r="F171" s="603"/>
      <c r="G171" s="603"/>
      <c r="H171" s="603"/>
      <c r="I171" s="603"/>
      <c r="J171" s="603"/>
      <c r="K171" s="603"/>
      <c r="L171" s="603"/>
      <c r="M171" s="603"/>
      <c r="N171" s="603"/>
      <c r="O171" s="603"/>
      <c r="P171" s="603"/>
      <c r="Q171" s="603"/>
      <c r="R171" s="604"/>
    </row>
    <row r="172" spans="2:18" x14ac:dyDescent="0.2">
      <c r="B172" s="553">
        <v>44753</v>
      </c>
      <c r="C172" s="553" t="str">
        <f t="shared" si="63"/>
        <v/>
      </c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8"/>
      <c r="P172" s="628"/>
      <c r="Q172" s="628"/>
      <c r="R172" s="628"/>
    </row>
    <row r="173" spans="2:18" x14ac:dyDescent="0.2">
      <c r="B173" s="553">
        <v>44754</v>
      </c>
      <c r="C173" s="553" t="str">
        <f t="shared" si="63"/>
        <v/>
      </c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8"/>
      <c r="P173" s="628"/>
      <c r="Q173" s="628"/>
      <c r="R173" s="628"/>
    </row>
    <row r="174" spans="2:18" x14ac:dyDescent="0.2">
      <c r="B174" s="553">
        <v>44755</v>
      </c>
      <c r="C174" s="553" t="str">
        <f t="shared" si="63"/>
        <v/>
      </c>
      <c r="D174" s="628"/>
      <c r="E174" s="628"/>
      <c r="F174" s="628"/>
      <c r="G174" s="628"/>
      <c r="H174" s="628"/>
      <c r="I174" s="628"/>
      <c r="J174" s="628"/>
      <c r="K174" s="628"/>
      <c r="L174" s="628"/>
      <c r="M174" s="628"/>
      <c r="N174" s="628"/>
      <c r="O174" s="628"/>
      <c r="P174" s="628"/>
      <c r="Q174" s="628"/>
      <c r="R174" s="628"/>
    </row>
    <row r="175" spans="2:18" x14ac:dyDescent="0.2">
      <c r="B175" s="553">
        <v>44756</v>
      </c>
      <c r="C175" s="553" t="str">
        <f t="shared" si="63"/>
        <v/>
      </c>
      <c r="D175" s="628"/>
      <c r="E175" s="628"/>
      <c r="F175" s="628"/>
      <c r="G175" s="628"/>
      <c r="H175" s="628"/>
      <c r="I175" s="628"/>
      <c r="J175" s="628"/>
      <c r="K175" s="628"/>
      <c r="L175" s="628"/>
      <c r="M175" s="628"/>
      <c r="N175" s="628"/>
      <c r="O175" s="628"/>
      <c r="P175" s="628"/>
      <c r="Q175" s="628"/>
      <c r="R175" s="628"/>
    </row>
    <row r="176" spans="2:18" x14ac:dyDescent="0.2">
      <c r="B176" s="553">
        <v>44757</v>
      </c>
      <c r="C176" s="553" t="str">
        <f t="shared" si="63"/>
        <v/>
      </c>
      <c r="D176" s="628"/>
      <c r="E176" s="628"/>
      <c r="F176" s="628"/>
      <c r="G176" s="628"/>
      <c r="H176" s="628"/>
      <c r="I176" s="628"/>
      <c r="J176" s="628"/>
      <c r="K176" s="628"/>
      <c r="L176" s="628"/>
      <c r="M176" s="628"/>
      <c r="N176" s="628"/>
      <c r="O176" s="628"/>
      <c r="P176" s="628"/>
      <c r="Q176" s="628"/>
      <c r="R176" s="628"/>
    </row>
    <row r="177" spans="2:18" x14ac:dyDescent="0.2">
      <c r="B177" s="553">
        <v>44758</v>
      </c>
      <c r="C177" s="553" t="str">
        <f t="shared" si="63"/>
        <v/>
      </c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</row>
    <row r="178" spans="2:18" x14ac:dyDescent="0.2">
      <c r="B178" s="609" t="s">
        <v>610</v>
      </c>
      <c r="C178" s="526"/>
      <c r="D178" s="557" t="str">
        <f>IF(COUNTIF(D172:D176,$B$4)+COUNTIF(D167:D171,$B$4)&gt;0,COUNTIF(D172:D176,$B$4)+COUNTIF(D167:D171,$B$4),"")</f>
        <v/>
      </c>
      <c r="E178" s="557" t="str">
        <f t="shared" ref="E178:R178" si="64">IF(COUNTIF(E172:E176,$B$4)+COUNTIF(E167:E171,$B$4)&gt;0,COUNTIF(E172:E176,$B$4)+COUNTIF(E167:E171,$B$4),"")</f>
        <v/>
      </c>
      <c r="F178" s="557" t="str">
        <f t="shared" si="64"/>
        <v/>
      </c>
      <c r="G178" s="557" t="str">
        <f t="shared" si="64"/>
        <v/>
      </c>
      <c r="H178" s="557" t="str">
        <f t="shared" si="64"/>
        <v/>
      </c>
      <c r="I178" s="557" t="str">
        <f t="shared" si="64"/>
        <v/>
      </c>
      <c r="J178" s="557" t="str">
        <f t="shared" si="64"/>
        <v/>
      </c>
      <c r="K178" s="557" t="str">
        <f t="shared" si="64"/>
        <v/>
      </c>
      <c r="L178" s="557" t="str">
        <f t="shared" si="64"/>
        <v/>
      </c>
      <c r="M178" s="557" t="str">
        <f t="shared" si="64"/>
        <v/>
      </c>
      <c r="N178" s="557" t="str">
        <f t="shared" si="64"/>
        <v/>
      </c>
      <c r="O178" s="557" t="str">
        <f t="shared" si="64"/>
        <v/>
      </c>
      <c r="P178" s="557" t="str">
        <f t="shared" si="64"/>
        <v/>
      </c>
      <c r="Q178" s="557" t="str">
        <f t="shared" si="64"/>
        <v/>
      </c>
      <c r="R178" s="557" t="str">
        <f t="shared" si="64"/>
        <v/>
      </c>
    </row>
    <row r="179" spans="2:18" x14ac:dyDescent="0.2">
      <c r="B179" s="594" t="s">
        <v>611</v>
      </c>
      <c r="C179" s="559" t="str">
        <f ca="1">IF(B177&lt;=TODAY(),SUM(D179:R179),"")</f>
        <v/>
      </c>
      <c r="D179" s="560" t="str">
        <f>IF(COUNTIF(D172:D176,$B$4)+COUNTIF(D167:D171,$B$4)&gt;0,(COUNTIF(D172:D176,$B$4)+COUNTIF(D167:D171,$B$4))*D$5,"")</f>
        <v/>
      </c>
      <c r="E179" s="560" t="str">
        <f t="shared" ref="E179:R179" si="65">IF(COUNTIF(E172:E176,$B$4)+COUNTIF(E167:E171,$B$4)&gt;0,(COUNTIF(E172:E176,$B$4)+COUNTIF(E167:E171,$B$4))*E$5,"")</f>
        <v/>
      </c>
      <c r="F179" s="560" t="str">
        <f t="shared" si="65"/>
        <v/>
      </c>
      <c r="G179" s="560" t="str">
        <f t="shared" si="65"/>
        <v/>
      </c>
      <c r="H179" s="560" t="str">
        <f t="shared" si="65"/>
        <v/>
      </c>
      <c r="I179" s="560" t="str">
        <f t="shared" si="65"/>
        <v/>
      </c>
      <c r="J179" s="560" t="str">
        <f t="shared" si="65"/>
        <v/>
      </c>
      <c r="K179" s="560" t="str">
        <f t="shared" si="65"/>
        <v/>
      </c>
      <c r="L179" s="560" t="str">
        <f t="shared" si="65"/>
        <v/>
      </c>
      <c r="M179" s="560" t="str">
        <f t="shared" si="65"/>
        <v/>
      </c>
      <c r="N179" s="560" t="str">
        <f t="shared" si="65"/>
        <v/>
      </c>
      <c r="O179" s="560" t="str">
        <f t="shared" si="65"/>
        <v/>
      </c>
      <c r="P179" s="560" t="str">
        <f t="shared" si="65"/>
        <v/>
      </c>
      <c r="Q179" s="560" t="str">
        <f t="shared" si="65"/>
        <v/>
      </c>
      <c r="R179" s="560" t="str">
        <f t="shared" si="65"/>
        <v/>
      </c>
    </row>
    <row r="180" spans="2:18" x14ac:dyDescent="0.2">
      <c r="B180" s="562"/>
      <c r="C180" s="187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4"/>
    </row>
    <row r="181" spans="2:18" x14ac:dyDescent="0.2">
      <c r="B181" s="553">
        <v>44759</v>
      </c>
      <c r="C181" s="626" t="str">
        <f t="shared" ref="C181:C187" si="66">IF(COUNTIF(D181:R181,$B$4)&gt;0,COUNTIF(D181:R181,$B$4),"")</f>
        <v/>
      </c>
      <c r="D181" s="603"/>
      <c r="E181" s="603"/>
      <c r="F181" s="603"/>
      <c r="G181" s="603"/>
      <c r="H181" s="603"/>
      <c r="I181" s="603"/>
      <c r="J181" s="603"/>
      <c r="K181" s="603"/>
      <c r="L181" s="603"/>
      <c r="M181" s="603"/>
      <c r="N181" s="603"/>
      <c r="O181" s="603"/>
      <c r="P181" s="603"/>
      <c r="Q181" s="603"/>
      <c r="R181" s="604"/>
    </row>
    <row r="182" spans="2:18" x14ac:dyDescent="0.2">
      <c r="B182" s="553">
        <v>44760</v>
      </c>
      <c r="C182" s="553" t="str">
        <f t="shared" si="66"/>
        <v/>
      </c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</row>
    <row r="183" spans="2:18" x14ac:dyDescent="0.2">
      <c r="B183" s="553">
        <v>44761</v>
      </c>
      <c r="C183" s="553" t="str">
        <f t="shared" si="66"/>
        <v/>
      </c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</row>
    <row r="184" spans="2:18" x14ac:dyDescent="0.2">
      <c r="B184" s="553">
        <v>44762</v>
      </c>
      <c r="C184" s="553" t="str">
        <f t="shared" si="66"/>
        <v/>
      </c>
      <c r="D184" s="628"/>
      <c r="E184" s="628"/>
      <c r="F184" s="628"/>
      <c r="G184" s="628"/>
      <c r="H184" s="628"/>
      <c r="I184" s="628"/>
      <c r="J184" s="628"/>
      <c r="K184" s="628"/>
      <c r="L184" s="628"/>
      <c r="M184" s="628"/>
      <c r="N184" s="628"/>
      <c r="O184" s="628"/>
      <c r="P184" s="628"/>
      <c r="Q184" s="628"/>
      <c r="R184" s="628"/>
    </row>
    <row r="185" spans="2:18" x14ac:dyDescent="0.2">
      <c r="B185" s="553">
        <v>44763</v>
      </c>
      <c r="C185" s="553" t="str">
        <f t="shared" si="66"/>
        <v/>
      </c>
      <c r="D185" s="628"/>
      <c r="E185" s="628"/>
      <c r="F185" s="628"/>
      <c r="G185" s="628"/>
      <c r="H185" s="628"/>
      <c r="I185" s="628"/>
      <c r="J185" s="628"/>
      <c r="K185" s="628"/>
      <c r="L185" s="628"/>
      <c r="M185" s="628"/>
      <c r="N185" s="628"/>
      <c r="O185" s="628"/>
      <c r="P185" s="628"/>
      <c r="Q185" s="628"/>
      <c r="R185" s="628"/>
    </row>
    <row r="186" spans="2:18" x14ac:dyDescent="0.2">
      <c r="B186" s="553">
        <v>44764</v>
      </c>
      <c r="C186" s="553" t="str">
        <f t="shared" si="66"/>
        <v/>
      </c>
      <c r="D186" s="628"/>
      <c r="E186" s="628"/>
      <c r="F186" s="628"/>
      <c r="G186" s="628"/>
      <c r="H186" s="628"/>
      <c r="I186" s="628"/>
      <c r="J186" s="628"/>
      <c r="K186" s="628"/>
      <c r="L186" s="628"/>
      <c r="M186" s="628"/>
      <c r="N186" s="628"/>
      <c r="O186" s="628"/>
      <c r="P186" s="628"/>
      <c r="Q186" s="628"/>
      <c r="R186" s="628"/>
    </row>
    <row r="187" spans="2:18" x14ac:dyDescent="0.2">
      <c r="B187" s="553">
        <v>44765</v>
      </c>
      <c r="C187" s="553" t="str">
        <f t="shared" si="66"/>
        <v/>
      </c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</row>
    <row r="188" spans="2:18" x14ac:dyDescent="0.2">
      <c r="B188" s="609" t="s">
        <v>610</v>
      </c>
      <c r="C188" s="526"/>
      <c r="D188" s="557" t="str">
        <f>IF(COUNTIF(D182:D186,$B$4)+COUNTIF(D177:D181,$B$4)&gt;0,COUNTIF(D182:D186,$B$4)+COUNTIF(D177:D181,$B$4),"")</f>
        <v/>
      </c>
      <c r="E188" s="557" t="str">
        <f t="shared" ref="E188:R188" si="67">IF(COUNTIF(E182:E186,$B$4)+COUNTIF(E177:E181,$B$4)&gt;0,COUNTIF(E182:E186,$B$4)+COUNTIF(E177:E181,$B$4),"")</f>
        <v/>
      </c>
      <c r="F188" s="557" t="str">
        <f t="shared" si="67"/>
        <v/>
      </c>
      <c r="G188" s="557" t="str">
        <f t="shared" si="67"/>
        <v/>
      </c>
      <c r="H188" s="557" t="str">
        <f t="shared" si="67"/>
        <v/>
      </c>
      <c r="I188" s="557" t="str">
        <f t="shared" si="67"/>
        <v/>
      </c>
      <c r="J188" s="557" t="str">
        <f t="shared" si="67"/>
        <v/>
      </c>
      <c r="K188" s="557" t="str">
        <f t="shared" si="67"/>
        <v/>
      </c>
      <c r="L188" s="557" t="str">
        <f t="shared" si="67"/>
        <v/>
      </c>
      <c r="M188" s="557" t="str">
        <f t="shared" si="67"/>
        <v/>
      </c>
      <c r="N188" s="557" t="str">
        <f t="shared" si="67"/>
        <v/>
      </c>
      <c r="O188" s="557" t="str">
        <f t="shared" si="67"/>
        <v/>
      </c>
      <c r="P188" s="557" t="str">
        <f t="shared" si="67"/>
        <v/>
      </c>
      <c r="Q188" s="557" t="str">
        <f t="shared" si="67"/>
        <v/>
      </c>
      <c r="R188" s="557" t="str">
        <f t="shared" si="67"/>
        <v/>
      </c>
    </row>
    <row r="189" spans="2:18" x14ac:dyDescent="0.2">
      <c r="B189" s="594" t="s">
        <v>611</v>
      </c>
      <c r="C189" s="559" t="str">
        <f ca="1">IF(B187&lt;=TODAY(),SUM(D189:R189),"")</f>
        <v/>
      </c>
      <c r="D189" s="560" t="str">
        <f>IF(COUNTIF(D182:D186,$B$4)+COUNTIF(D177:D181,$B$4)&gt;0,(COUNTIF(D182:D186,$B$4)+COUNTIF(D177:D181,$B$4))*D$5,"")</f>
        <v/>
      </c>
      <c r="E189" s="560" t="str">
        <f t="shared" ref="E189:R189" si="68">IF(COUNTIF(E182:E186,$B$4)+COUNTIF(E177:E181,$B$4)&gt;0,(COUNTIF(E182:E186,$B$4)+COUNTIF(E177:E181,$B$4))*E$5,"")</f>
        <v/>
      </c>
      <c r="F189" s="560" t="str">
        <f t="shared" si="68"/>
        <v/>
      </c>
      <c r="G189" s="560" t="str">
        <f t="shared" si="68"/>
        <v/>
      </c>
      <c r="H189" s="560" t="str">
        <f t="shared" si="68"/>
        <v/>
      </c>
      <c r="I189" s="560" t="str">
        <f t="shared" si="68"/>
        <v/>
      </c>
      <c r="J189" s="560" t="str">
        <f t="shared" si="68"/>
        <v/>
      </c>
      <c r="K189" s="560" t="str">
        <f t="shared" si="68"/>
        <v/>
      </c>
      <c r="L189" s="560" t="str">
        <f t="shared" si="68"/>
        <v/>
      </c>
      <c r="M189" s="560" t="str">
        <f t="shared" si="68"/>
        <v/>
      </c>
      <c r="N189" s="560" t="str">
        <f t="shared" si="68"/>
        <v/>
      </c>
      <c r="O189" s="560" t="str">
        <f t="shared" si="68"/>
        <v/>
      </c>
      <c r="P189" s="560" t="str">
        <f t="shared" si="68"/>
        <v/>
      </c>
      <c r="Q189" s="560" t="str">
        <f t="shared" si="68"/>
        <v/>
      </c>
      <c r="R189" s="560" t="str">
        <f t="shared" si="68"/>
        <v/>
      </c>
    </row>
    <row r="190" spans="2:18" x14ac:dyDescent="0.2"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63"/>
      <c r="P190" s="563"/>
      <c r="Q190" s="563"/>
      <c r="R190" s="564"/>
    </row>
    <row r="191" spans="2:18" x14ac:dyDescent="0.2">
      <c r="B191" s="553">
        <v>44766</v>
      </c>
      <c r="C191" s="626" t="str">
        <f t="shared" ref="C191:C197" si="69">IF(COUNTIF(D191:R191,$B$4)&gt;0,COUNTIF(D191:R191,$B$4),"")</f>
        <v/>
      </c>
      <c r="D191" s="603"/>
      <c r="E191" s="603"/>
      <c r="F191" s="603"/>
      <c r="G191" s="603"/>
      <c r="H191" s="603"/>
      <c r="I191" s="603"/>
      <c r="J191" s="603"/>
      <c r="K191" s="603"/>
      <c r="L191" s="603"/>
      <c r="M191" s="603"/>
      <c r="N191" s="603"/>
      <c r="O191" s="603"/>
      <c r="P191" s="603"/>
      <c r="Q191" s="603"/>
      <c r="R191" s="604"/>
    </row>
    <row r="192" spans="2:18" x14ac:dyDescent="0.2">
      <c r="B192" s="553">
        <v>44767</v>
      </c>
      <c r="C192" s="553" t="str">
        <f t="shared" si="69"/>
        <v/>
      </c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</row>
    <row r="193" spans="2:18" x14ac:dyDescent="0.2">
      <c r="B193" s="553">
        <v>44768</v>
      </c>
      <c r="C193" s="553" t="str">
        <f t="shared" si="69"/>
        <v/>
      </c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8"/>
      <c r="P193" s="628"/>
      <c r="Q193" s="628"/>
      <c r="R193" s="628"/>
    </row>
    <row r="194" spans="2:18" x14ac:dyDescent="0.2">
      <c r="B194" s="553">
        <v>44769</v>
      </c>
      <c r="C194" s="553" t="str">
        <f t="shared" si="69"/>
        <v/>
      </c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8"/>
      <c r="P194" s="628"/>
      <c r="Q194" s="628"/>
      <c r="R194" s="628"/>
    </row>
    <row r="195" spans="2:18" x14ac:dyDescent="0.2">
      <c r="B195" s="553">
        <v>44770</v>
      </c>
      <c r="C195" s="553" t="str">
        <f t="shared" si="69"/>
        <v/>
      </c>
      <c r="D195" s="628"/>
      <c r="E195" s="628"/>
      <c r="F195" s="628"/>
      <c r="G195" s="628"/>
      <c r="H195" s="628"/>
      <c r="I195" s="628"/>
      <c r="J195" s="628"/>
      <c r="K195" s="628"/>
      <c r="L195" s="628"/>
      <c r="M195" s="628"/>
      <c r="N195" s="628"/>
      <c r="O195" s="628"/>
      <c r="P195" s="628"/>
      <c r="Q195" s="628"/>
      <c r="R195" s="628"/>
    </row>
    <row r="196" spans="2:18" x14ac:dyDescent="0.2">
      <c r="B196" s="553">
        <v>44771</v>
      </c>
      <c r="C196" s="553" t="str">
        <f t="shared" si="69"/>
        <v/>
      </c>
      <c r="D196" s="628"/>
      <c r="E196" s="628"/>
      <c r="F196" s="628"/>
      <c r="G196" s="628"/>
      <c r="H196" s="628"/>
      <c r="I196" s="628"/>
      <c r="J196" s="628"/>
      <c r="K196" s="628"/>
      <c r="L196" s="628"/>
      <c r="M196" s="628"/>
      <c r="N196" s="628"/>
      <c r="O196" s="628"/>
      <c r="P196" s="628"/>
      <c r="Q196" s="628"/>
      <c r="R196" s="628"/>
    </row>
    <row r="197" spans="2:18" x14ac:dyDescent="0.2">
      <c r="B197" s="553">
        <v>44772</v>
      </c>
      <c r="C197" s="553" t="str">
        <f t="shared" si="69"/>
        <v/>
      </c>
      <c r="D197" s="628"/>
      <c r="E197" s="628"/>
      <c r="F197" s="628"/>
      <c r="G197" s="628"/>
      <c r="H197" s="628"/>
      <c r="I197" s="628"/>
      <c r="J197" s="628"/>
      <c r="K197" s="628"/>
      <c r="L197" s="628"/>
      <c r="M197" s="628"/>
      <c r="N197" s="628"/>
      <c r="O197" s="628"/>
      <c r="P197" s="628"/>
      <c r="Q197" s="628"/>
      <c r="R197" s="628"/>
    </row>
    <row r="198" spans="2:18" x14ac:dyDescent="0.2">
      <c r="B198" s="609" t="s">
        <v>610</v>
      </c>
      <c r="C198" s="526"/>
      <c r="D198" s="557" t="str">
        <f>IF(COUNTIF(D192:D196,$B$4)+COUNTIF(D187:D191,$B$4)&gt;0,COUNTIF(D192:D196,$B$4)+COUNTIF(D187:D191,$B$4),"")</f>
        <v/>
      </c>
      <c r="E198" s="557" t="str">
        <f t="shared" ref="E198:R198" si="70">IF(COUNTIF(E192:E196,$B$4)+COUNTIF(E187:E191,$B$4)&gt;0,COUNTIF(E192:E196,$B$4)+COUNTIF(E187:E191,$B$4),"")</f>
        <v/>
      </c>
      <c r="F198" s="557" t="str">
        <f t="shared" si="70"/>
        <v/>
      </c>
      <c r="G198" s="557" t="str">
        <f t="shared" si="70"/>
        <v/>
      </c>
      <c r="H198" s="557" t="str">
        <f t="shared" si="70"/>
        <v/>
      </c>
      <c r="I198" s="557" t="str">
        <f t="shared" si="70"/>
        <v/>
      </c>
      <c r="J198" s="557" t="str">
        <f t="shared" si="70"/>
        <v/>
      </c>
      <c r="K198" s="557" t="str">
        <f t="shared" si="70"/>
        <v/>
      </c>
      <c r="L198" s="557" t="str">
        <f t="shared" si="70"/>
        <v/>
      </c>
      <c r="M198" s="557" t="str">
        <f t="shared" si="70"/>
        <v/>
      </c>
      <c r="N198" s="557" t="str">
        <f t="shared" si="70"/>
        <v/>
      </c>
      <c r="O198" s="557" t="str">
        <f t="shared" si="70"/>
        <v/>
      </c>
      <c r="P198" s="557" t="str">
        <f t="shared" si="70"/>
        <v/>
      </c>
      <c r="Q198" s="557" t="str">
        <f t="shared" si="70"/>
        <v/>
      </c>
      <c r="R198" s="557" t="str">
        <f t="shared" si="70"/>
        <v/>
      </c>
    </row>
    <row r="199" spans="2:18" x14ac:dyDescent="0.2">
      <c r="B199" s="594" t="s">
        <v>611</v>
      </c>
      <c r="C199" s="559" t="str">
        <f ca="1">IF(B197&lt;=TODAY(),SUM(D199:R199),"")</f>
        <v/>
      </c>
      <c r="D199" s="560" t="str">
        <f>IF(COUNTIF(D192:D196,$B$4)+COUNTIF(D187:D191,$B$4)&gt;0,(COUNTIF(D192:D196,$B$4)+COUNTIF(D187:D191,$B$4))*D$5,"")</f>
        <v/>
      </c>
      <c r="E199" s="560" t="str">
        <f t="shared" ref="E199:R199" si="71">IF(COUNTIF(E192:E196,$B$4)+COUNTIF(E187:E191,$B$4)&gt;0,(COUNTIF(E192:E196,$B$4)+COUNTIF(E187:E191,$B$4))*E$5,"")</f>
        <v/>
      </c>
      <c r="F199" s="560" t="str">
        <f t="shared" si="71"/>
        <v/>
      </c>
      <c r="G199" s="560" t="str">
        <f t="shared" si="71"/>
        <v/>
      </c>
      <c r="H199" s="560" t="str">
        <f t="shared" si="71"/>
        <v/>
      </c>
      <c r="I199" s="560" t="str">
        <f t="shared" si="71"/>
        <v/>
      </c>
      <c r="J199" s="560" t="str">
        <f t="shared" si="71"/>
        <v/>
      </c>
      <c r="K199" s="560" t="str">
        <f t="shared" si="71"/>
        <v/>
      </c>
      <c r="L199" s="560" t="str">
        <f t="shared" si="71"/>
        <v/>
      </c>
      <c r="M199" s="560" t="str">
        <f t="shared" si="71"/>
        <v/>
      </c>
      <c r="N199" s="560" t="str">
        <f t="shared" si="71"/>
        <v/>
      </c>
      <c r="O199" s="560" t="str">
        <f t="shared" si="71"/>
        <v/>
      </c>
      <c r="P199" s="560" t="str">
        <f t="shared" si="71"/>
        <v/>
      </c>
      <c r="Q199" s="560" t="str">
        <f t="shared" si="71"/>
        <v/>
      </c>
      <c r="R199" s="560" t="str">
        <f t="shared" si="71"/>
        <v/>
      </c>
    </row>
    <row r="200" spans="2:18" x14ac:dyDescent="0.2"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63"/>
      <c r="P200" s="563"/>
      <c r="Q200" s="563"/>
      <c r="R200" s="564"/>
    </row>
  </sheetData>
  <mergeCells count="6">
    <mergeCell ref="B152:R152"/>
    <mergeCell ref="D3:I3"/>
    <mergeCell ref="J3:R3"/>
    <mergeCell ref="B44:R44"/>
    <mergeCell ref="B103:R103"/>
    <mergeCell ref="B12:R12"/>
  </mergeCells>
  <conditionalFormatting sqref="D18:R21 D26:R31 D50:R54 D59:R64 D69:R74 D79:R84 D88:R90">
    <cfRule type="cellIs" dxfId="100" priority="114" operator="equal">
      <formula>"Pediu p/sair"</formula>
    </cfRule>
    <cfRule type="cellIs" dxfId="99" priority="115" operator="equal">
      <formula>"Dispensado"</formula>
    </cfRule>
    <cfRule type="cellIs" dxfId="98" priority="116" operator="equal">
      <formula>"Faltou"</formula>
    </cfRule>
  </conditionalFormatting>
  <conditionalFormatting sqref="D118:R120 D115:R116 D144:R148 D107:R110 D125:R130 D135:R140">
    <cfRule type="cellIs" dxfId="97" priority="111" operator="equal">
      <formula>"Pediu p/sair"</formula>
    </cfRule>
    <cfRule type="cellIs" dxfId="96" priority="112" operator="equal">
      <formula>"Dispensado"</formula>
    </cfRule>
    <cfRule type="cellIs" dxfId="95" priority="113" operator="equal">
      <formula>"Faltou"</formula>
    </cfRule>
  </conditionalFormatting>
  <conditionalFormatting sqref="D47:R47">
    <cfRule type="cellIs" dxfId="94" priority="107" operator="notEqual">
      <formula>""</formula>
    </cfRule>
  </conditionalFormatting>
  <conditionalFormatting sqref="D16:R17">
    <cfRule type="cellIs" dxfId="93" priority="97" operator="equal">
      <formula>"Pediu p/sair"</formula>
    </cfRule>
    <cfRule type="cellIs" dxfId="92" priority="98" operator="equal">
      <formula>"Dispensado"</formula>
    </cfRule>
    <cfRule type="cellIs" dxfId="91" priority="99" operator="equal">
      <formula>"Faltou"</formula>
    </cfRule>
  </conditionalFormatting>
  <conditionalFormatting sqref="D49:R49">
    <cfRule type="cellIs" dxfId="90" priority="94" operator="equal">
      <formula>"Pediu p/sair"</formula>
    </cfRule>
    <cfRule type="cellIs" dxfId="89" priority="95" operator="equal">
      <formula>"Dispensado"</formula>
    </cfRule>
    <cfRule type="cellIs" dxfId="88" priority="96" operator="equal">
      <formula>"Faltou"</formula>
    </cfRule>
  </conditionalFormatting>
  <conditionalFormatting sqref="D15:R15">
    <cfRule type="cellIs" dxfId="87" priority="90" operator="notEqual">
      <formula>""</formula>
    </cfRule>
  </conditionalFormatting>
  <conditionalFormatting sqref="D106:R106">
    <cfRule type="cellIs" dxfId="86" priority="89" operator="notEqual">
      <formula>""</formula>
    </cfRule>
  </conditionalFormatting>
  <conditionalFormatting sqref="D8:R8">
    <cfRule type="cellIs" dxfId="85" priority="88" operator="notEqual">
      <formula>""</formula>
    </cfRule>
  </conditionalFormatting>
  <conditionalFormatting sqref="D7:R7">
    <cfRule type="cellIs" dxfId="84" priority="78" operator="equal">
      <formula>""</formula>
    </cfRule>
    <cfRule type="cellIs" dxfId="83" priority="87" operator="notEqual">
      <formula>""</formula>
    </cfRule>
  </conditionalFormatting>
  <conditionalFormatting sqref="D134:R134">
    <cfRule type="cellIs" dxfId="82" priority="84" operator="equal">
      <formula>"Pediu p/sair"</formula>
    </cfRule>
    <cfRule type="cellIs" dxfId="81" priority="85" operator="equal">
      <formula>"Dispensado"</formula>
    </cfRule>
    <cfRule type="cellIs" dxfId="80" priority="86" operator="equal">
      <formula>"Faltou"</formula>
    </cfRule>
  </conditionalFormatting>
  <conditionalFormatting sqref="D124:R124">
    <cfRule type="cellIs" dxfId="79" priority="81" operator="equal">
      <formula>"Pediu p/sair"</formula>
    </cfRule>
    <cfRule type="cellIs" dxfId="78" priority="82" operator="equal">
      <formula>"Dispensado"</formula>
    </cfRule>
    <cfRule type="cellIs" dxfId="77" priority="83" operator="equal">
      <formula>"Faltou"</formula>
    </cfRule>
  </conditionalFormatting>
  <conditionalFormatting sqref="D14:R14">
    <cfRule type="cellIs" dxfId="76" priority="76" operator="equal">
      <formula>""</formula>
    </cfRule>
    <cfRule type="cellIs" dxfId="75" priority="77" operator="notEqual">
      <formula>""</formula>
    </cfRule>
  </conditionalFormatting>
  <conditionalFormatting sqref="D46:R46">
    <cfRule type="cellIs" dxfId="74" priority="74" operator="equal">
      <formula>""</formula>
    </cfRule>
    <cfRule type="cellIs" dxfId="73" priority="75" operator="notEqual">
      <formula>""</formula>
    </cfRule>
  </conditionalFormatting>
  <conditionalFormatting sqref="D105:R105">
    <cfRule type="cellIs" dxfId="72" priority="72" operator="equal">
      <formula>""</formula>
    </cfRule>
    <cfRule type="cellIs" dxfId="71" priority="73" operator="notEqual">
      <formula>""</formula>
    </cfRule>
  </conditionalFormatting>
  <conditionalFormatting sqref="D59:R64 D26:R31 D18:R21 D50:R54 D79:R84 D69:R74 D114:R116 D88:R90 D118:R120 D144:R148 D107:R110 D124:R130 D134:R140">
    <cfRule type="cellIs" dxfId="70" priority="68" operator="equal">
      <formula>"S/Expediente"</formula>
    </cfRule>
    <cfRule type="cellIs" dxfId="69" priority="69" operator="equal">
      <formula>"Feriado"</formula>
    </cfRule>
    <cfRule type="cellIs" dxfId="68" priority="70" operator="equal">
      <formula>"Folga"</formula>
    </cfRule>
    <cfRule type="cellIs" dxfId="67" priority="71" operator="equal">
      <formula>"Aguardar"</formula>
    </cfRule>
  </conditionalFormatting>
  <conditionalFormatting sqref="D155:R155">
    <cfRule type="cellIs" dxfId="66" priority="67" operator="notEqual">
      <formula>""</formula>
    </cfRule>
  </conditionalFormatting>
  <conditionalFormatting sqref="D154:R154">
    <cfRule type="cellIs" dxfId="65" priority="65" operator="equal">
      <formula>""</formula>
    </cfRule>
    <cfRule type="cellIs" dxfId="64" priority="66" operator="notEqual">
      <formula>""</formula>
    </cfRule>
  </conditionalFormatting>
  <conditionalFormatting sqref="D156:R157">
    <cfRule type="cellIs" dxfId="63" priority="62" operator="equal">
      <formula>"Pediu p/sair"</formula>
    </cfRule>
    <cfRule type="cellIs" dxfId="62" priority="63" operator="equal">
      <formula>"Dispensado"</formula>
    </cfRule>
    <cfRule type="cellIs" dxfId="61" priority="64" operator="equal">
      <formula>"Faltou"</formula>
    </cfRule>
  </conditionalFormatting>
  <conditionalFormatting sqref="D156:R157">
    <cfRule type="cellIs" dxfId="60" priority="58" operator="equal">
      <formula>"S/Expediente"</formula>
    </cfRule>
    <cfRule type="cellIs" dxfId="59" priority="59" operator="equal">
      <formula>"Feriado"</formula>
    </cfRule>
    <cfRule type="cellIs" dxfId="58" priority="60" operator="equal">
      <formula>"Folga"</formula>
    </cfRule>
    <cfRule type="cellIs" dxfId="57" priority="61" operator="equal">
      <formula>"Aguardar"</formula>
    </cfRule>
  </conditionalFormatting>
  <conditionalFormatting sqref="D161:R161">
    <cfRule type="cellIs" dxfId="56" priority="55" operator="equal">
      <formula>"Pediu p/sair"</formula>
    </cfRule>
    <cfRule type="cellIs" dxfId="55" priority="56" operator="equal">
      <formula>"Dispensado"</formula>
    </cfRule>
    <cfRule type="cellIs" dxfId="54" priority="57" operator="equal">
      <formula>"Faltou"</formula>
    </cfRule>
  </conditionalFormatting>
  <conditionalFormatting sqref="D161:R161">
    <cfRule type="cellIs" dxfId="53" priority="51" operator="equal">
      <formula>"S/Expediente"</formula>
    </cfRule>
    <cfRule type="cellIs" dxfId="52" priority="52" operator="equal">
      <formula>"Feriado"</formula>
    </cfRule>
    <cfRule type="cellIs" dxfId="51" priority="53" operator="equal">
      <formula>"Folga"</formula>
    </cfRule>
    <cfRule type="cellIs" dxfId="50" priority="54" operator="equal">
      <formula>"Aguardar"</formula>
    </cfRule>
  </conditionalFormatting>
  <conditionalFormatting sqref="D162:R167">
    <cfRule type="cellIs" dxfId="49" priority="48" operator="equal">
      <formula>"Pediu p/sair"</formula>
    </cfRule>
    <cfRule type="cellIs" dxfId="48" priority="49" operator="equal">
      <formula>"Dispensado"</formula>
    </cfRule>
    <cfRule type="cellIs" dxfId="47" priority="50" operator="equal">
      <formula>"Faltou"</formula>
    </cfRule>
  </conditionalFormatting>
  <conditionalFormatting sqref="D162:R167">
    <cfRule type="cellIs" dxfId="46" priority="44" operator="equal">
      <formula>"S/Expediente"</formula>
    </cfRule>
    <cfRule type="cellIs" dxfId="45" priority="45" operator="equal">
      <formula>"Feriado"</formula>
    </cfRule>
    <cfRule type="cellIs" dxfId="44" priority="46" operator="equal">
      <formula>"Folga"</formula>
    </cfRule>
    <cfRule type="cellIs" dxfId="43" priority="47" operator="equal">
      <formula>"Aguardar"</formula>
    </cfRule>
  </conditionalFormatting>
  <conditionalFormatting sqref="D171:R171">
    <cfRule type="cellIs" dxfId="42" priority="41" operator="equal">
      <formula>"Pediu p/sair"</formula>
    </cfRule>
    <cfRule type="cellIs" dxfId="41" priority="42" operator="equal">
      <formula>"Dispensado"</formula>
    </cfRule>
    <cfRule type="cellIs" dxfId="40" priority="43" operator="equal">
      <formula>"Faltou"</formula>
    </cfRule>
  </conditionalFormatting>
  <conditionalFormatting sqref="D171:R171">
    <cfRule type="cellIs" dxfId="39" priority="37" operator="equal">
      <formula>"S/Expediente"</formula>
    </cfRule>
    <cfRule type="cellIs" dxfId="38" priority="38" operator="equal">
      <formula>"Feriado"</formula>
    </cfRule>
    <cfRule type="cellIs" dxfId="37" priority="39" operator="equal">
      <formula>"Folga"</formula>
    </cfRule>
    <cfRule type="cellIs" dxfId="36" priority="40" operator="equal">
      <formula>"Aguardar"</formula>
    </cfRule>
  </conditionalFormatting>
  <conditionalFormatting sqref="D172:R177">
    <cfRule type="cellIs" dxfId="35" priority="34" operator="equal">
      <formula>"Pediu p/sair"</formula>
    </cfRule>
    <cfRule type="cellIs" dxfId="34" priority="35" operator="equal">
      <formula>"Dispensado"</formula>
    </cfRule>
    <cfRule type="cellIs" dxfId="33" priority="36" operator="equal">
      <formula>"Faltou"</formula>
    </cfRule>
  </conditionalFormatting>
  <conditionalFormatting sqref="D172:R177">
    <cfRule type="cellIs" dxfId="32" priority="30" operator="equal">
      <formula>"S/Expediente"</formula>
    </cfRule>
    <cfRule type="cellIs" dxfId="31" priority="31" operator="equal">
      <formula>"Feriado"</formula>
    </cfRule>
    <cfRule type="cellIs" dxfId="30" priority="32" operator="equal">
      <formula>"Folga"</formula>
    </cfRule>
    <cfRule type="cellIs" dxfId="29" priority="33" operator="equal">
      <formula>"Aguardar"</formula>
    </cfRule>
  </conditionalFormatting>
  <conditionalFormatting sqref="D181:R181">
    <cfRule type="cellIs" dxfId="28" priority="27" operator="equal">
      <formula>"Pediu p/sair"</formula>
    </cfRule>
    <cfRule type="cellIs" dxfId="27" priority="28" operator="equal">
      <formula>"Dispensado"</formula>
    </cfRule>
    <cfRule type="cellIs" dxfId="26" priority="29" operator="equal">
      <formula>"Faltou"</formula>
    </cfRule>
  </conditionalFormatting>
  <conditionalFormatting sqref="D181:R181">
    <cfRule type="cellIs" dxfId="25" priority="23" operator="equal">
      <formula>"S/Expediente"</formula>
    </cfRule>
    <cfRule type="cellIs" dxfId="24" priority="24" operator="equal">
      <formula>"Feriado"</formula>
    </cfRule>
    <cfRule type="cellIs" dxfId="23" priority="25" operator="equal">
      <formula>"Folga"</formula>
    </cfRule>
    <cfRule type="cellIs" dxfId="22" priority="26" operator="equal">
      <formula>"Aguardar"</formula>
    </cfRule>
  </conditionalFormatting>
  <conditionalFormatting sqref="D182:R187">
    <cfRule type="cellIs" dxfId="21" priority="20" operator="equal">
      <formula>"Pediu p/sair"</formula>
    </cfRule>
    <cfRule type="cellIs" dxfId="20" priority="21" operator="equal">
      <formula>"Dispensado"</formula>
    </cfRule>
    <cfRule type="cellIs" dxfId="19" priority="22" operator="equal">
      <formula>"Faltou"</formula>
    </cfRule>
  </conditionalFormatting>
  <conditionalFormatting sqref="D182:R187">
    <cfRule type="cellIs" dxfId="18" priority="16" operator="equal">
      <formula>"S/Expediente"</formula>
    </cfRule>
    <cfRule type="cellIs" dxfId="17" priority="17" operator="equal">
      <formula>"Feriado"</formula>
    </cfRule>
    <cfRule type="cellIs" dxfId="16" priority="18" operator="equal">
      <formula>"Folga"</formula>
    </cfRule>
    <cfRule type="cellIs" dxfId="15" priority="19" operator="equal">
      <formula>"Aguardar"</formula>
    </cfRule>
  </conditionalFormatting>
  <conditionalFormatting sqref="D191:R191">
    <cfRule type="cellIs" dxfId="14" priority="13" operator="equal">
      <formula>"Pediu p/sair"</formula>
    </cfRule>
    <cfRule type="cellIs" dxfId="13" priority="14" operator="equal">
      <formula>"Dispensado"</formula>
    </cfRule>
    <cfRule type="cellIs" dxfId="12" priority="15" operator="equal">
      <formula>"Faltou"</formula>
    </cfRule>
  </conditionalFormatting>
  <conditionalFormatting sqref="D191:R191">
    <cfRule type="cellIs" dxfId="11" priority="9" operator="equal">
      <formula>"S/Expediente"</formula>
    </cfRule>
    <cfRule type="cellIs" dxfId="10" priority="10" operator="equal">
      <formula>"Feriado"</formula>
    </cfRule>
    <cfRule type="cellIs" dxfId="9" priority="11" operator="equal">
      <formula>"Folga"</formula>
    </cfRule>
    <cfRule type="cellIs" dxfId="8" priority="12" operator="equal">
      <formula>"Aguardar"</formula>
    </cfRule>
  </conditionalFormatting>
  <conditionalFormatting sqref="D192:R197">
    <cfRule type="cellIs" dxfId="7" priority="6" operator="equal">
      <formula>"Pediu p/sair"</formula>
    </cfRule>
    <cfRule type="cellIs" dxfId="6" priority="7" operator="equal">
      <formula>"Dispensado"</formula>
    </cfRule>
    <cfRule type="cellIs" dxfId="5" priority="8" operator="equal">
      <formula>"Faltou"</formula>
    </cfRule>
  </conditionalFormatting>
  <conditionalFormatting sqref="D192:R197">
    <cfRule type="cellIs" dxfId="4" priority="2" operator="equal">
      <formula>"S/Expediente"</formula>
    </cfRule>
    <cfRule type="cellIs" dxfId="3" priority="3" operator="equal">
      <formula>"Feriado"</formula>
    </cfRule>
    <cfRule type="cellIs" dxfId="2" priority="4" operator="equal">
      <formula>"Folga"</formula>
    </cfRule>
    <cfRule type="cellIs" dxfId="1" priority="5" operator="equal">
      <formula>"Aguardar"</formula>
    </cfRule>
  </conditionalFormatting>
  <conditionalFormatting sqref="D10:R10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7:R7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D59:R64 D26:R31 D18:R21 D50:R54 D79:R84 D69:R74 D114:R116 D88:R90 D118:R120 D124:R130 D144:R148 D107:R110 D134:R140 D156:R157 D161:R167 D171:R177 D181:R187 D191:R197</xm:sqref>
        </x14:dataValidation>
        <x14:dataValidation type="list" allowBlank="1" showInputMessage="1" showErrorMessage="1">
          <x14:formula1>
            <xm:f>'[1]Dados de Físico Semanal'!#REF!</xm:f>
          </x14:formula1>
          <xm:sqref>D16:R17 D49:R49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44736</v>
      </c>
      <c r="Q6" s="647"/>
      <c r="R6" s="647"/>
      <c r="S6" s="647"/>
      <c r="T6" s="647"/>
      <c r="U6" s="647"/>
      <c r="V6" s="648"/>
      <c r="W6" s="646">
        <f ca="1">W7</f>
        <v>44736</v>
      </c>
      <c r="X6" s="647"/>
      <c r="Y6" s="647"/>
      <c r="Z6" s="647"/>
      <c r="AA6" s="647"/>
      <c r="AB6" s="647"/>
      <c r="AC6" s="648"/>
      <c r="AD6" s="646">
        <f ca="1">AD7</f>
        <v>44736</v>
      </c>
      <c r="AE6" s="647"/>
      <c r="AF6" s="647"/>
      <c r="AG6" s="647"/>
      <c r="AH6" s="647"/>
      <c r="AI6" s="647"/>
      <c r="AJ6" s="648"/>
      <c r="AK6" s="646">
        <f ca="1">AK7</f>
        <v>44736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44736</v>
      </c>
      <c r="Q7" s="208">
        <f ca="1">P7+1</f>
        <v>44737</v>
      </c>
      <c r="R7" s="208">
        <f t="shared" ref="R7:V7" ca="1" si="1">Q7+1</f>
        <v>44738</v>
      </c>
      <c r="S7" s="208">
        <f t="shared" ca="1" si="1"/>
        <v>44739</v>
      </c>
      <c r="T7" s="208">
        <f t="shared" ca="1" si="1"/>
        <v>44740</v>
      </c>
      <c r="U7" s="208">
        <f t="shared" ca="1" si="1"/>
        <v>44741</v>
      </c>
      <c r="V7" s="208">
        <f t="shared" ca="1" si="1"/>
        <v>44742</v>
      </c>
      <c r="W7" s="208">
        <f ca="1">TODAY()</f>
        <v>44736</v>
      </c>
      <c r="X7" s="208">
        <f ca="1">W7+1</f>
        <v>44737</v>
      </c>
      <c r="Y7" s="208">
        <f t="shared" ref="Y7:AC7" ca="1" si="2">X7+1</f>
        <v>44738</v>
      </c>
      <c r="Z7" s="208">
        <f t="shared" ca="1" si="2"/>
        <v>44739</v>
      </c>
      <c r="AA7" s="208">
        <f t="shared" ca="1" si="2"/>
        <v>44740</v>
      </c>
      <c r="AB7" s="208">
        <f t="shared" ca="1" si="2"/>
        <v>44741</v>
      </c>
      <c r="AC7" s="208">
        <f t="shared" ca="1" si="2"/>
        <v>44742</v>
      </c>
      <c r="AD7" s="208">
        <f ca="1">TODAY()</f>
        <v>44736</v>
      </c>
      <c r="AE7" s="208">
        <f ca="1">AD7+1</f>
        <v>44737</v>
      </c>
      <c r="AF7" s="208">
        <f t="shared" ref="AF7:AJ7" ca="1" si="3">AE7+1</f>
        <v>44738</v>
      </c>
      <c r="AG7" s="208">
        <f t="shared" ca="1" si="3"/>
        <v>44739</v>
      </c>
      <c r="AH7" s="208">
        <f t="shared" ca="1" si="3"/>
        <v>44740</v>
      </c>
      <c r="AI7" s="208">
        <f t="shared" ca="1" si="3"/>
        <v>44741</v>
      </c>
      <c r="AJ7" s="208">
        <f t="shared" ca="1" si="3"/>
        <v>44742</v>
      </c>
      <c r="AK7" s="208">
        <f ca="1">TODAY()</f>
        <v>44736</v>
      </c>
      <c r="AL7" s="208">
        <f ca="1">AK7+1</f>
        <v>44737</v>
      </c>
      <c r="AM7" s="208">
        <f t="shared" ref="AM7:AQ7" ca="1" si="4">AL7+1</f>
        <v>44738</v>
      </c>
      <c r="AN7" s="208">
        <f t="shared" ca="1" si="4"/>
        <v>44739</v>
      </c>
      <c r="AO7" s="208">
        <f t="shared" ca="1" si="4"/>
        <v>44740</v>
      </c>
      <c r="AP7" s="208">
        <f t="shared" ca="1" si="4"/>
        <v>44741</v>
      </c>
      <c r="AQ7" s="208">
        <f t="shared" ca="1" si="4"/>
        <v>44742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230" priority="21" operator="greaterThan">
      <formula>0</formula>
    </cfRule>
  </conditionalFormatting>
  <conditionalFormatting sqref="I12:AQ12">
    <cfRule type="cellIs" dxfId="229" priority="20" operator="greaterThan">
      <formula>0</formula>
    </cfRule>
  </conditionalFormatting>
  <conditionalFormatting sqref="I14:AQ14">
    <cfRule type="cellIs" dxfId="228" priority="19" operator="greaterThan">
      <formula>0</formula>
    </cfRule>
  </conditionalFormatting>
  <conditionalFormatting sqref="I16:AQ16">
    <cfRule type="cellIs" dxfId="227" priority="18" operator="greaterThan">
      <formula>0</formula>
    </cfRule>
  </conditionalFormatting>
  <conditionalFormatting sqref="I18:AQ18">
    <cfRule type="cellIs" dxfId="226" priority="17" operator="greaterThan">
      <formula>0</formula>
    </cfRule>
  </conditionalFormatting>
  <conditionalFormatting sqref="I20:AQ20">
    <cfRule type="cellIs" dxfId="225" priority="16" operator="greaterThan">
      <formula>0</formula>
    </cfRule>
  </conditionalFormatting>
  <conditionalFormatting sqref="I22:AQ22">
    <cfRule type="cellIs" dxfId="224" priority="15" operator="greaterThan">
      <formula>0</formula>
    </cfRule>
  </conditionalFormatting>
  <conditionalFormatting sqref="I24:AQ24">
    <cfRule type="cellIs" dxfId="223" priority="14" operator="greaterThan">
      <formula>0</formula>
    </cfRule>
  </conditionalFormatting>
  <conditionalFormatting sqref="I26:AQ26">
    <cfRule type="cellIs" dxfId="222" priority="13" operator="greaterThan">
      <formula>0</formula>
    </cfRule>
  </conditionalFormatting>
  <conditionalFormatting sqref="I28:AQ28">
    <cfRule type="cellIs" dxfId="221" priority="12" operator="greaterThan">
      <formula>0</formula>
    </cfRule>
  </conditionalFormatting>
  <conditionalFormatting sqref="I30:AQ30">
    <cfRule type="cellIs" dxfId="220" priority="11" operator="greaterThan">
      <formula>0</formula>
    </cfRule>
  </conditionalFormatting>
  <conditionalFormatting sqref="I32:AQ32">
    <cfRule type="cellIs" dxfId="219" priority="10" operator="greaterThan">
      <formula>0</formula>
    </cfRule>
  </conditionalFormatting>
  <conditionalFormatting sqref="I34:AQ34">
    <cfRule type="cellIs" dxfId="218" priority="9" operator="greaterThan">
      <formula>0</formula>
    </cfRule>
  </conditionalFormatting>
  <conditionalFormatting sqref="I36:AQ36">
    <cfRule type="cellIs" dxfId="217" priority="8" operator="greaterThan">
      <formula>0</formula>
    </cfRule>
  </conditionalFormatting>
  <conditionalFormatting sqref="I38:AQ38">
    <cfRule type="cellIs" dxfId="216" priority="7" operator="greaterThan">
      <formula>0</formula>
    </cfRule>
  </conditionalFormatting>
  <conditionalFormatting sqref="I40:AQ40">
    <cfRule type="cellIs" dxfId="215" priority="6" operator="greaterThan">
      <formula>0</formula>
    </cfRule>
  </conditionalFormatting>
  <conditionalFormatting sqref="I42:AQ42">
    <cfRule type="cellIs" dxfId="214" priority="5" operator="greaterThan">
      <formula>0</formula>
    </cfRule>
  </conditionalFormatting>
  <conditionalFormatting sqref="E9:E42">
    <cfRule type="cellIs" dxfId="213" priority="1" operator="equal">
      <formula>"Interrompido"</formula>
    </cfRule>
    <cfRule type="cellIs" dxfId="212" priority="2" operator="equal">
      <formula>"Cancelado"</formula>
    </cfRule>
    <cfRule type="cellIs" dxfId="211" priority="3" operator="equal">
      <formula>"Em execução"</formula>
    </cfRule>
    <cfRule type="cellIs" dxfId="210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44736</v>
      </c>
      <c r="M2" s="127">
        <f ca="1">'FÍSICO x FINANCEIRO'!Q7</f>
        <v>44737</v>
      </c>
      <c r="N2" s="127">
        <f ca="1">'FÍSICO x FINANCEIRO'!R7</f>
        <v>44738</v>
      </c>
      <c r="O2" s="127">
        <f ca="1">'FÍSICO x FINANCEIRO'!S7</f>
        <v>44739</v>
      </c>
      <c r="P2" s="127">
        <f ca="1">'FÍSICO x FINANCEIRO'!T7</f>
        <v>44740</v>
      </c>
      <c r="Q2" s="127">
        <f ca="1">'FÍSICO x FINANCEIRO'!U7</f>
        <v>44741</v>
      </c>
      <c r="R2" s="127">
        <f ca="1">'FÍSICO x FINANCEIRO'!V7</f>
        <v>44742</v>
      </c>
      <c r="S2" s="131">
        <f ca="1">'FÍSICO x FINANCEIRO'!W7</f>
        <v>44736</v>
      </c>
      <c r="T2" s="131">
        <f ca="1">'FÍSICO x FINANCEIRO'!X7</f>
        <v>44737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44736</v>
      </c>
      <c r="L2" s="127">
        <f ca="1">'FÍSICO x FINANCEIRO'!Q7</f>
        <v>44737</v>
      </c>
      <c r="M2" s="127">
        <f ca="1">'FÍSICO x FINANCEIRO'!R7</f>
        <v>44738</v>
      </c>
      <c r="N2" s="127">
        <f ca="1">'FÍSICO x FINANCEIRO'!S7</f>
        <v>44739</v>
      </c>
      <c r="O2" s="127">
        <f ca="1">'FÍSICO x FINANCEIRO'!T7</f>
        <v>44740</v>
      </c>
      <c r="P2" s="127">
        <f ca="1">'FÍSICO x FINANCEIRO'!U7</f>
        <v>44741</v>
      </c>
      <c r="Q2" s="127">
        <f ca="1">'FÍSICO x FINANCEIRO'!V7</f>
        <v>44742</v>
      </c>
      <c r="R2" s="131">
        <f ca="1">'FÍSICO x FINANCEIRO'!W7</f>
        <v>44736</v>
      </c>
      <c r="S2" s="131">
        <f ca="1">'FÍSICO x FINANCEIRO'!X7</f>
        <v>44737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44670</v>
      </c>
      <c r="K7" s="656"/>
      <c r="L7" s="656"/>
      <c r="M7" s="656"/>
      <c r="N7" s="656"/>
      <c r="O7" s="656"/>
      <c r="P7" s="657"/>
      <c r="Q7" s="658">
        <f>Q8</f>
        <v>44677</v>
      </c>
      <c r="R7" s="656"/>
      <c r="S7" s="656"/>
      <c r="T7" s="656"/>
      <c r="U7" s="656"/>
      <c r="V7" s="656"/>
      <c r="W7" s="657"/>
      <c r="X7" s="658">
        <f t="shared" ref="X7" si="0">X8</f>
        <v>44684</v>
      </c>
      <c r="Y7" s="656"/>
      <c r="Z7" s="656"/>
      <c r="AA7" s="656"/>
      <c r="AB7" s="656"/>
      <c r="AC7" s="656"/>
      <c r="AD7" s="657"/>
      <c r="AE7" s="658">
        <f t="shared" ref="AE7" si="1">AE8</f>
        <v>44691</v>
      </c>
      <c r="AF7" s="656"/>
      <c r="AG7" s="656"/>
      <c r="AH7" s="656"/>
      <c r="AI7" s="656"/>
      <c r="AJ7" s="656"/>
      <c r="AK7" s="657"/>
      <c r="AL7" s="658">
        <f t="shared" ref="AL7" si="2">AL8</f>
        <v>44698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209" priority="2">
      <formula>IF($I10="","",AND(J$8&gt;=$G10,J$8&lt;=$G10))</formula>
    </cfRule>
    <cfRule type="expression" dxfId="208" priority="6">
      <formula>IF($H10="","",AND(J$8&gt;=$G10-($H10-1),J$8&lt;=$G10))</formula>
    </cfRule>
    <cfRule type="expression" dxfId="207" priority="37">
      <formula>IF($F10="","",AND(J$8&gt;=$F10,J$8&lt;=$G10))</formula>
    </cfRule>
    <cfRule type="expression" dxfId="206" priority="38">
      <formula>J$8=TODAY()</formula>
    </cfRule>
    <cfRule type="expression" dxfId="205" priority="39">
      <formula>IF($C10="","",AND(J$8&gt;=$C10,J$8&lt;=$D10))</formula>
    </cfRule>
  </conditionalFormatting>
  <conditionalFormatting sqref="I10:I21">
    <cfRule type="cellIs" dxfId="204" priority="5" operator="notEqual">
      <formula>""</formula>
    </cfRule>
  </conditionalFormatting>
  <conditionalFormatting sqref="H10:H21">
    <cfRule type="cellIs" dxfId="203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2022-06-24T23:53:02Z</dcterms:modified>
</cp:coreProperties>
</file>